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Level Mapping Overview" sheetId="1" r:id="rId4"/>
    <sheet state="visible" name="1. Data Sources" sheetId="2" r:id="rId5"/>
    <sheet state="visible" name="2. Data Elements" sheetId="3" r:id="rId6"/>
    <sheet state="visible" name="3. OCDS Extensions" sheetId="4" r:id="rId7"/>
    <sheet state="visible" name="(OCDS) 1. General (all stages)" sheetId="5" r:id="rId8"/>
    <sheet state="visible" name="(OCDS) 2. Planning" sheetId="6" r:id="rId9"/>
    <sheet state="visible" name="(OCDS) 3. Tender" sheetId="7" r:id="rId10"/>
    <sheet state="visible" name="(OCDS) 4. Award" sheetId="8" r:id="rId11"/>
    <sheet state="visible" name="(OCDS) 5. Contract" sheetId="9" r:id="rId12"/>
    <sheet state="visible" name="(OCDS) 6. Implementation" sheetId="10" r:id="rId13"/>
    <sheet state="visible" name="OCDS Schema 1.1.5" sheetId="11" r:id="rId14"/>
    <sheet state="visible" name="OCDS Extension Schemas 1.1.5" sheetId="12" r:id="rId15"/>
  </sheets>
  <definedNames>
    <definedName hidden="1" localSheetId="1" name="_xlnm._FilterDatabase">'1. Data Sources'!$A$4:$N$9</definedName>
    <definedName hidden="1" localSheetId="2" name="_xlnm._FilterDatabase">'2. Data Elements'!$B$3:$K$508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6">
      <text>
        <t xml:space="preserve">Short Text if item 10
	-Sofia Perova</t>
      </text>
    </comment>
    <comment authorId="0" ref="D39">
      <text>
        <t xml:space="preserve">Vendor Name
	-Sofia Perova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5">
      <text>
        <t xml:space="preserve">@gennie.nguyen@portlandoregon.gov  what should we do in case values from Req Header Column 12 Value and Type Code/PO Type Code are contradictory?
e.g. for the procurement with REQ_NBR = 127005:
- Req Header Column 12 Value = Services 
while
- Type Code = 05 = works
- PO Type Code = G&amp;S ITB = works
_Assigned to gennie.nguyen@portlandoregon.gov_
	-Sofia Perova
@sofia.perova@quintagroup.org Type Code 5 is G&amp;S ITB not works, so I don't quite understand the question.
	-Gennie Nguyen</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
      <text>
        <t xml:space="preserve">@ira_shevchenko@quintagroup.org
	-Sofia Perova</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@ira_shevchenko@quintagroup.org
	-Sofia Perova</t>
      </text>
    </comment>
    <comment authorId="0" ref="H4">
      <text>
        <t xml:space="preserve">@ira_shevchenko@quintagroup.org
	-Sofia Perova</t>
      </text>
    </comment>
    <comment authorId="0" ref="F6">
      <text>
        <t xml:space="preserve">@ira_shevchenko@quintagroup.org
	-Sofia Perova</t>
      </text>
    </comment>
  </commentList>
</comments>
</file>

<file path=xl/sharedStrings.xml><?xml version="1.0" encoding="utf-8"?>
<sst xmlns="http://schemas.openxmlformats.org/spreadsheetml/2006/main" count="8329" uniqueCount="1947">
  <si>
    <t>Field Level Mapping Template - Version 0.9 - May 2022</t>
  </si>
  <si>
    <r>
      <rPr>
        <rFont val="Arial"/>
        <color theme="1"/>
      </rPr>
      <t xml:space="preserve">This mapping template is designed to support field-level mapping between your data sources and the </t>
    </r>
    <r>
      <rPr>
        <rFont val="Arial"/>
        <b/>
        <color theme="1"/>
      </rPr>
      <t>1.1</t>
    </r>
    <r>
      <rPr>
        <rFont val="Arial"/>
        <color theme="1"/>
      </rPr>
      <t xml:space="preserve"> version of the Open Contracting Data Standard. A mapping template for version 1.0 of OCDS is available in the resources section of open-contracting.org.
A separate template for mapping codelists is available in the resources section of open-contracting.org.</t>
    </r>
  </si>
  <si>
    <t xml:space="preserve">Step 1: </t>
  </si>
  <si>
    <t>Use the 1. Data Sources sheet to identify your sources of contracting data.</t>
  </si>
  <si>
    <r>
      <rPr>
        <rFont val="Arial"/>
        <b/>
        <color theme="1"/>
      </rPr>
      <t xml:space="preserve">Step 2:
</t>
    </r>
    <r>
      <rPr>
        <rFont val="Arial"/>
        <b val="0"/>
        <color theme="1"/>
      </rPr>
      <t>Populate the 2. Data elements sheet with a full list of data elements in your data sources. Where possible you should also provide examples for each data element.</t>
    </r>
  </si>
  <si>
    <t xml:space="preserve">Step 3: </t>
  </si>
  <si>
    <t>Work through the (OCDS) sheets to identify the data available to publish at each stage of a contracting process. These sheets contain the available OCDS fields taken from the Schema sheets.</t>
  </si>
  <si>
    <t>Note:</t>
  </si>
  <si>
    <t>The following color coding is used throughout the mapping template:</t>
  </si>
  <si>
    <r>
      <rPr>
        <rFont val="Arial"/>
        <b/>
        <color theme="1"/>
      </rPr>
      <t xml:space="preserve">White: </t>
    </r>
    <r>
      <rPr>
        <rFont val="Arial"/>
        <color theme="1"/>
      </rPr>
      <t>Static data (column headings, examples, descriptions etc.)</t>
    </r>
  </si>
  <si>
    <r>
      <rPr>
        <rFont val="Arial"/>
        <b/>
        <color theme="1"/>
      </rPr>
      <t>Grey:</t>
    </r>
    <r>
      <rPr>
        <rFont val="Arial"/>
        <color theme="1"/>
      </rPr>
      <t xml:space="preserve"> Mapping guidance</t>
    </r>
  </si>
  <si>
    <r>
      <rPr>
        <rFont val="Arial"/>
        <b/>
        <color theme="1"/>
      </rPr>
      <t xml:space="preserve">Yellow: </t>
    </r>
    <r>
      <rPr>
        <rFont val="Arial"/>
        <color theme="1"/>
      </rPr>
      <t>Data entry (manual input)</t>
    </r>
  </si>
  <si>
    <r>
      <rPr>
        <rFont val="Arial"/>
        <b/>
        <color theme="1"/>
      </rPr>
      <t xml:space="preserve">Purple: </t>
    </r>
    <r>
      <rPr>
        <rFont val="Arial"/>
        <color theme="1"/>
      </rPr>
      <t>Calculated cell (do not edit)</t>
    </r>
  </si>
  <si>
    <r>
      <rPr>
        <rFont val="Arial"/>
        <b/>
        <color theme="1"/>
      </rPr>
      <t xml:space="preserve">Green: </t>
    </r>
    <r>
      <rPr>
        <rFont val="Arial"/>
        <color theme="1"/>
      </rPr>
      <t>Lookup (select from list)</t>
    </r>
  </si>
  <si>
    <r>
      <rPr>
        <rFont val="Arial"/>
        <b/>
        <color rgb="FF980000"/>
      </rPr>
      <t>Red</t>
    </r>
    <r>
      <rPr>
        <rFont val="Arial"/>
        <color rgb="FF980000"/>
      </rPr>
      <t>: Required field</t>
    </r>
  </si>
  <si>
    <t>Light grey: Objects that do not need mapping</t>
  </si>
  <si>
    <t>More information</t>
  </si>
  <si>
    <t>OCDS is designed to support real-time publication of events over the lifetime of a contracting process, from planning through to implementation. At each stage, new information can be provided, and earlier information repeated or updated. Each time information is provided, we call this an OCDS 'release'.</t>
  </si>
  <si>
    <t xml:space="preserve">Multiple releases can be compiled together to provide a summary record of a contracting process. </t>
  </si>
  <si>
    <t>Get support</t>
  </si>
  <si>
    <t>Full documentation of the Open Contracting Data Standard is available at http://standard.open-contracting.org</t>
  </si>
  <si>
    <t>A guidance for this mapping template is avaible at https://www.open-contracting.org/resources/ocds-1-1-mapping-template-guidance/</t>
  </si>
  <si>
    <t>An overview of the mapping phase of OCDS implementation is available at https://standard.open-contracting.org/latest/en/guidance/map/#</t>
  </si>
  <si>
    <t>You can also contact the OCP data team at data@open-contracting.org</t>
  </si>
  <si>
    <t>Sources</t>
  </si>
  <si>
    <t>The Open Contracting Principles call for disclosure of information and data at all stages of a contracting process, including planning, tender, award, contract and implementation. This information might be held in a range of different systems, or in some cases may not be managed in any structured systems at all. Use this sheet to list your data sources, to record which stages of the contracting process they cover, and to record technical details about each source.</t>
  </si>
  <si>
    <t>Data sources</t>
  </si>
  <si>
    <t>Stages covered</t>
  </si>
  <si>
    <t>Technical details</t>
  </si>
  <si>
    <t>Short name</t>
  </si>
  <si>
    <t>Data source</t>
  </si>
  <si>
    <t>Vendor</t>
  </si>
  <si>
    <t>URL / Documentation</t>
  </si>
  <si>
    <t>Agency / unit responsible</t>
  </si>
  <si>
    <t>Planning</t>
  </si>
  <si>
    <t>Tender</t>
  </si>
  <si>
    <t>Award</t>
  </si>
  <si>
    <t>Contract</t>
  </si>
  <si>
    <t>Implementation (Physical)</t>
  </si>
  <si>
    <t>Implementation (Financial)</t>
  </si>
  <si>
    <t>Revision history?</t>
  </si>
  <si>
    <t>Documents available?</t>
  </si>
  <si>
    <t>Existing APIs/data publication?</t>
  </si>
  <si>
    <t>Example</t>
  </si>
  <si>
    <t>Contracts Finder</t>
  </si>
  <si>
    <t>IPL Limited</t>
  </si>
  <si>
    <t>https://beta-api.contractfinder2.com/</t>
  </si>
  <si>
    <t>Cabinet Office</t>
  </si>
  <si>
    <t>Yes</t>
  </si>
  <si>
    <t>No</t>
  </si>
  <si>
    <t>Partial</t>
  </si>
  <si>
    <t>Custom API.</t>
  </si>
  <si>
    <t>BuySpeed</t>
  </si>
  <si>
    <t>Periscope</t>
  </si>
  <si>
    <t>https://procure.portlandoregon.gov/bso/view/login/login.xhtml</t>
  </si>
  <si>
    <t>BRFS/Procurement</t>
  </si>
  <si>
    <t>None</t>
  </si>
  <si>
    <t>SAP</t>
  </si>
  <si>
    <t>Bureau of Technology Services</t>
  </si>
  <si>
    <t>Normalizer</t>
  </si>
  <si>
    <t>System</t>
  </si>
  <si>
    <t>Dictionary</t>
  </si>
  <si>
    <t>Excel</t>
  </si>
  <si>
    <t>Dictionary #GoogleSheets #OCDS #Portland</t>
  </si>
  <si>
    <t>City of Portland</t>
  </si>
  <si>
    <t>Existing data elements</t>
  </si>
  <si>
    <t>Mapping statistics</t>
  </si>
  <si>
    <t>OCDS is an extensible standard, designed to support broad disclosure of contracting information. The start of a field-level mapping process should always be the data that is already collected. Use this sheet to list all the data elements within your data sources and to record whether you plan to publish them.</t>
  </si>
  <si>
    <t>Refer back to this section once your mapping is completed to check if any data elements are unmapped.</t>
  </si>
  <si>
    <t>For mapping</t>
  </si>
  <si>
    <t>Section / Table</t>
  </si>
  <si>
    <t>Data element</t>
  </si>
  <si>
    <t>Publish?</t>
  </si>
  <si>
    <t>Example (optional)</t>
  </si>
  <si>
    <t>Description (optional)</t>
  </si>
  <si>
    <t>Data Type (optional)</t>
  </si>
  <si>
    <t>Notes on data quality, coverage etc. (optional)</t>
  </si>
  <si>
    <t>Mapped</t>
  </si>
  <si>
    <t>Mapping details</t>
  </si>
  <si>
    <t>1. General (all stages)</t>
  </si>
  <si>
    <t>2. Planning</t>
  </si>
  <si>
    <t>3. Tender</t>
  </si>
  <si>
    <t>4. Award</t>
  </si>
  <si>
    <t>5. Contract</t>
  </si>
  <si>
    <t>6. Implementation</t>
  </si>
  <si>
    <t>t_tenderDetail</t>
  </si>
  <si>
    <t>Procedure Type</t>
  </si>
  <si>
    <t>Whether you want to publish the data element</t>
  </si>
  <si>
    <t>ncb</t>
  </si>
  <si>
    <t>code representing the type of procurement procedure used for this tender</t>
  </si>
  <si>
    <t>string</t>
  </si>
  <si>
    <t>mandatory field, value selected from drop down list</t>
  </si>
  <si>
    <t>no</t>
  </si>
  <si>
    <t>Requisition Header Table</t>
  </si>
  <si>
    <t>ReqStatus</t>
  </si>
  <si>
    <t>1RGP - Gone to PO</t>
  </si>
  <si>
    <t>REQ_NBR</t>
  </si>
  <si>
    <t>127005</t>
  </si>
  <si>
    <t>SHORT_DESC</t>
  </si>
  <si>
    <t>SWCC HVAC Repair</t>
  </si>
  <si>
    <t>Description will be used fron SAP/Contract Listing Report/Description???</t>
  </si>
  <si>
    <t>Req Header Custom Columns</t>
  </si>
  <si>
    <t>Req Header Column 1 Value</t>
  </si>
  <si>
    <t>PPR</t>
  </si>
  <si>
    <t>Req Header Column 12 Value</t>
  </si>
  <si>
    <t>Services</t>
  </si>
  <si>
    <t>Department</t>
  </si>
  <si>
    <t>DEPARTMENTACCESS</t>
  </si>
  <si>
    <t>Requisition Status Dates</t>
  </si>
  <si>
    <t>Req - In Progress Date</t>
  </si>
  <si>
    <t>3/19/2021 8:20:48</t>
  </si>
  <si>
    <t>date-time</t>
  </si>
  <si>
    <t>Req Header Column 5 Value</t>
  </si>
  <si>
    <t>100000.00</t>
  </si>
  <si>
    <t>Estimated amount of the procurement (whole tender)</t>
  </si>
  <si>
    <t>Requistion Header Table</t>
  </si>
  <si>
    <t>PURCHASER_USER_ID</t>
  </si>
  <si>
    <t>CPHILLIPS</t>
  </si>
  <si>
    <t>Bid Header Table</t>
  </si>
  <si>
    <t>Current Header Status and Descriptions</t>
  </si>
  <si>
    <t>2BO - Opened</t>
  </si>
  <si>
    <t>Every document page organizes documents by thier document status. In the bid module, the status is marked by the following codes.
2BI - In Progress 
2BRA - Ready for Approval 
2BR - Ready to Send 
2BS - Sent 
2BO - Opened
2BE - Evaluated  
2BA - Approved 
2BPO - Bid to PO 
2BC - Canceled</t>
  </si>
  <si>
    <t xml:space="preserve">for the internal use only
</t>
  </si>
  <si>
    <t>Bid Number</t>
  </si>
  <si>
    <t>00001650</t>
  </si>
  <si>
    <t>Type Code</t>
  </si>
  <si>
    <t>05</t>
  </si>
  <si>
    <t>It's a bid type code and it should have a corresponding PO Type Code value (e.g. 01 = Construction ITB )</t>
  </si>
  <si>
    <t>Bid Header Custom Columns</t>
  </si>
  <si>
    <t>Bid Header Column 11 Value</t>
  </si>
  <si>
    <t>Bid Header Column 11 Value = Prequalification category</t>
  </si>
  <si>
    <t>Bid Header Column 12 Value</t>
  </si>
  <si>
    <t>Bid Header Column 12 Value = Prequalification amount 
These two fields (12, 13) indicate prequalification requirements. Vendors must be prequalified in certain areas of work in order to submit a proposal. The webpage below has more details about prequalification and shows numbers that correspond with the type of work (Example: 3 = concrete flatwork). Prequalification indicates type of work AND capacity of the business to complete the quantity of work (Example: $500K). https://www.portland.gov/businessopportunities/resources/additional-construction-requirements#toc-prequalification- 
https://standard.open-contracting.org/latest/en/guidance/map/pre-qualification/ 
- https://extensions.open-contracting.org/en/extensions/selectionCriteria/master/schema/ 
- https://extensions.open-contracting.org/en/extensions/selectionCriteria/master/codelists/#selectionCriterionType.csv 
- https://extensions.open-contracting.org/en/extensions/selectionCriteria/master/codelists/#appliesTo.csv 
- https://extensions.open-contracting.org/en/extensions/awardCriteria/master/schema/#criterionnumber
These fields describe Portland's sheltered program "Prime contractor development program" that is a special program that only certain vendors can bid on. So the fields lets us know the value of the contract. These fields are part of the pre-qualification.
- Bid Header Custom Column 13 Value is a code of the type of work available
- Bid Header Custom Column 12 Value is a dollar amount for that type of work
These three fields (12, 13, 3) indicate the selective process</t>
  </si>
  <si>
    <t>Bid Header Column 13 Value</t>
  </si>
  <si>
    <t>Bid Header Column 13 Value = Prequalification category</t>
  </si>
  <si>
    <t>Bid Header Column 14 Value</t>
  </si>
  <si>
    <t>Bid Header Column 14 Value = Prequalifiation amount</t>
  </si>
  <si>
    <t>Bid Header Column 3 Value</t>
  </si>
  <si>
    <t>N</t>
  </si>
  <si>
    <t>Bid Header Column 3 Value = Prime Contractor Development Program
Y=Yes 
N=No 
This field indicates projects that are bid in a sheltered market instead of the open market. Y = only vendors in the Prime Contractor Development Program may bid and the contract opportunity is not publicly shared</t>
  </si>
  <si>
    <t>Bid Status Dates</t>
  </si>
  <si>
    <t>Bid - In Progress Date</t>
  </si>
  <si>
    <t>4/19/2021 14:38:55</t>
  </si>
  <si>
    <t>Date format: M/D/YYYY HH:mm:ss</t>
  </si>
  <si>
    <t>Bid - Opened Date</t>
  </si>
  <si>
    <t>5/13/2021 11:53:17</t>
  </si>
  <si>
    <t>Purchase Order Header Table</t>
  </si>
  <si>
    <t>PO Number with Release</t>
  </si>
  <si>
    <t>4007351:000000</t>
  </si>
  <si>
    <t>PO Header Column 17 Value</t>
  </si>
  <si>
    <t>130570.00</t>
  </si>
  <si>
    <t>Estimated amount of the contract</t>
  </si>
  <si>
    <t>PO Status</t>
  </si>
  <si>
    <t>3PRS - Ready to Send</t>
  </si>
  <si>
    <t>Every document page organizes documents by thier document status. In the PO module, the status is marked by the following codes. 
3PI - In Progress 
3PRS - Ready to Send 
3PRA - Ready for Approval 
3PC - Canceled</t>
  </si>
  <si>
    <t>should be added to the codelist + descriptions to the values needed here
3PI - In Progress 
3PRS - Ready to Send 
3PRA - Ready for Approval 
3PC - Canceled</t>
  </si>
  <si>
    <t>PO Status Dates</t>
  </si>
  <si>
    <t>PO - In Progress Date</t>
  </si>
  <si>
    <t>7/20/2021 9:40:00</t>
  </si>
  <si>
    <t>Time of award
BuySpeed/PO Status Dates/PO - In Progress Date (award date) should be inbetween the B2G/Power BI COBID/Certification Date and B2G/Power BI COBID/Expiration Date</t>
  </si>
  <si>
    <t>Alternate Id</t>
  </si>
  <si>
    <t>20009540</t>
  </si>
  <si>
    <t>if this field has more than 8 characters we should correct the value
it should start with 2 or 3
2 = Purchase order (SAP)
3 = outline agreement (SAP)</t>
  </si>
  <si>
    <t>PO Type Code</t>
  </si>
  <si>
    <t xml:space="preserve">G&amp;S ITB </t>
  </si>
  <si>
    <t>104364</t>
  </si>
  <si>
    <t>SAP supplier id = SAP/Supplier</t>
  </si>
  <si>
    <t>Vendor Name</t>
  </si>
  <si>
    <t>Alliant Systems</t>
  </si>
  <si>
    <t>Vendor Nbr</t>
  </si>
  <si>
    <t>M0205049</t>
  </si>
  <si>
    <t>PO Listing Report</t>
  </si>
  <si>
    <t>Purchasing Doc. Type</t>
  </si>
  <si>
    <t>PO</t>
  </si>
  <si>
    <r>
      <rPr>
        <rFont val="Arial"/>
        <color theme="1"/>
      </rPr>
      <t xml:space="preserve">DPO - contract generated by the bureau = </t>
    </r>
    <r>
      <rPr>
        <rFont val="Arial"/>
        <b/>
        <color theme="1"/>
      </rPr>
      <t>direct</t>
    </r>
    <r>
      <rPr>
        <rFont val="Arial"/>
        <color theme="1"/>
      </rPr>
      <t xml:space="preserve">
PO - contract generated by procurement services = </t>
    </r>
    <r>
      <rPr>
        <rFont val="Arial"/>
        <b/>
        <color theme="1"/>
      </rPr>
      <t>limited</t>
    </r>
  </si>
  <si>
    <t>https://docs.google.com/spreadsheets/d/1NvRhcleOfWYYFth-YNE8RIyDScL9fLu9/edit?usp=drive_link&amp;ouid=110601652848037406179&amp;rtpof=true&amp;sd=true
OPEN
SELECTIVE
LIMITED
DIRECT</t>
  </si>
  <si>
    <t>Name 1</t>
  </si>
  <si>
    <t>ALLIANT SYSTEMS LLC</t>
  </si>
  <si>
    <t>Prime vendor's name</t>
  </si>
  <si>
    <t>we are currently focusing on Purchasing Doc. Type=DPOs + Outline Agreement=[number]</t>
  </si>
  <si>
    <t>Repeat of prime vendor's name</t>
  </si>
  <si>
    <t>Purchasing Document</t>
  </si>
  <si>
    <t>Purchase Order number</t>
  </si>
  <si>
    <t>Created On</t>
  </si>
  <si>
    <t>6/14/2021</t>
  </si>
  <si>
    <t>Date that a user created the purchase order</t>
  </si>
  <si>
    <t>date</t>
  </si>
  <si>
    <t>Our Reference</t>
  </si>
  <si>
    <t>City Ordinance number authorizing the contract.</t>
  </si>
  <si>
    <t>same as SAP/Contract Listing Report/Our Reference</t>
  </si>
  <si>
    <t>Total Invoiced to Date</t>
  </si>
  <si>
    <t>130,570.00</t>
  </si>
  <si>
    <t>Used as proxy for payments from the City to the prime vendor. Technically this field is not used as an official record of payment</t>
  </si>
  <si>
    <t>Consider publishing of each PO as a separate implementation record and update its value as this field changes with releases</t>
  </si>
  <si>
    <t>SAP supplier number</t>
  </si>
  <si>
    <t>Short Text</t>
  </si>
  <si>
    <t>HVAC Repair at SWCC</t>
  </si>
  <si>
    <t>Free text field to enter the name of the project. Bureau's use of this field's nomenclature is not consistent across bureaus or project managers.</t>
  </si>
  <si>
    <t>Mapp to the implementation description</t>
  </si>
  <si>
    <t>Order Quantity</t>
  </si>
  <si>
    <t>Original executed contract value</t>
  </si>
  <si>
    <t>WBS Element</t>
  </si>
  <si>
    <t>P00832.CON-EXT</t>
  </si>
  <si>
    <t>Used by bureaus to tag projects</t>
  </si>
  <si>
    <t>Can be different than SAP/Contract Listing Report/WBS Element as each PO can have its own WBS Element number</t>
  </si>
  <si>
    <t>Outline Agreement</t>
  </si>
  <si>
    <t>Unique identifier for contracts</t>
  </si>
  <si>
    <t>Item</t>
  </si>
  <si>
    <t>10</t>
  </si>
  <si>
    <t>Used to tabluate changes to the purchase order usually to change the value of the purchase order or to extend the expiration date.</t>
  </si>
  <si>
    <t>All items should be published:
10 = PO (PO = purchase order)
20 = CO1 (CO = change order)
30 = CO2
etc.</t>
  </si>
  <si>
    <t>Delivery Date</t>
  </si>
  <si>
    <t>12/31/2021</t>
  </si>
  <si>
    <t>Expiration date for the purchase order</t>
  </si>
  <si>
    <t>Gross order value</t>
  </si>
  <si>
    <t>Max value of a PO item</t>
  </si>
  <si>
    <t>Funds Center</t>
  </si>
  <si>
    <t>PKSB000013</t>
  </si>
  <si>
    <t>Material Group</t>
  </si>
  <si>
    <t>03100</t>
  </si>
  <si>
    <t>Business Area</t>
  </si>
  <si>
    <t>PK00</t>
  </si>
  <si>
    <t>procuring entity</t>
  </si>
  <si>
    <t>Purchasing Group</t>
  </si>
  <si>
    <t>G99</t>
  </si>
  <si>
    <t>Order Unit</t>
  </si>
  <si>
    <t>USD</t>
  </si>
  <si>
    <t>USD = money
EA = units</t>
  </si>
  <si>
    <t>GENERAL</t>
  </si>
  <si>
    <t>LANGUAGE</t>
  </si>
  <si>
    <t>en</t>
  </si>
  <si>
    <t>all language fields across the release</t>
  </si>
  <si>
    <t>release language</t>
  </si>
  <si>
    <t>CURRENCY</t>
  </si>
  <si>
    <t>all currency fields across the release</t>
  </si>
  <si>
    <t>PROCUREMENTMETHOD</t>
  </si>
  <si>
    <t>limited</t>
  </si>
  <si>
    <r>
      <rPr>
        <rFont val="Arial"/>
        <color theme="1"/>
      </rPr>
      <t xml:space="preserve">https://docs.google.com/document/d/1ftjTI5o3Nly2HVvoeVXgiSHJVF4QpSYiputlOrMCZro/edit#heading=h.soauzd6xlryc
</t>
    </r>
    <r>
      <rPr>
        <rFont val="Arial"/>
        <b/>
        <color theme="1"/>
      </rPr>
      <t xml:space="preserve">---OPEN---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AND
SAP/Purchase Order Listing Report/Outline agreement = empty
          AND
SAP/Purchase Order Listing Report/Purchasing Doc. Type = PO
         AND
# limited value = [10000,150000)
</t>
    </r>
    <r>
      <rPr>
        <rFont val="Arial"/>
        <b/>
        <color theme="1"/>
      </rPr>
      <t xml:space="preserve">---DIRECT---
</t>
    </r>
    <r>
      <rPr>
        <rFont val="Arial"/>
        <color theme="1"/>
      </rPr>
      <t xml:space="preserve">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AND
SAP/PO Listing Report/Outline agreement = empty
          AND
SAP/PO Listing Report/Purchasing Doc. Type = DPO 
          AND
# direct value = [0,10000)
</t>
    </r>
    <r>
      <rPr>
        <rFont val="Arial"/>
        <b/>
        <color rgb="FFFF0000"/>
      </rPr>
      <t xml:space="preserve">TBD: WHAT DO WE DO WITH the following records? 
</t>
    </r>
    <r>
      <rPr>
        <rFont val="Arial"/>
        <color theme="1"/>
      </rPr>
      <t>- Amendment
- G&amp;S Revenue
- PTE QBS
- Task Order</t>
    </r>
  </si>
  <si>
    <t>Projects</t>
  </si>
  <si>
    <t>MAIN PROCUREMENT CATEGORY</t>
  </si>
  <si>
    <t>services</t>
  </si>
  <si>
    <r>
      <rPr>
        <rFont val="Arial"/>
        <color theme="1"/>
      </rPr>
      <t xml:space="preserve">ONE OF these fields taken in the given order:
1. </t>
    </r>
    <r>
      <rPr>
        <rFont val="Arial"/>
        <b/>
        <color theme="1"/>
      </rPr>
      <t>Req Header Column 12 Value</t>
    </r>
    <r>
      <rPr>
        <rFont val="Arial"/>
        <color theme="1"/>
      </rPr>
      <t xml:space="preserve"> + Codelist mapping req_header_column_12_value
2. </t>
    </r>
    <r>
      <rPr>
        <rFont val="Arial"/>
        <b/>
        <color theme="1"/>
      </rPr>
      <t>Type Code</t>
    </r>
    <r>
      <rPr>
        <rFont val="Arial"/>
        <color theme="1"/>
      </rPr>
      <t xml:space="preserve"> + Codelist mapping type_code
3. </t>
    </r>
    <r>
      <rPr>
        <rFont val="Arial"/>
        <b/>
        <color theme="1"/>
      </rPr>
      <t>PO Type Code</t>
    </r>
    <r>
      <rPr>
        <rFont val="Arial"/>
        <color theme="1"/>
      </rPr>
      <t xml:space="preserve"> + Codelist mapping po_type_code</t>
    </r>
  </si>
  <si>
    <t>AWARD CRITERIA</t>
  </si>
  <si>
    <t>costOnly</t>
  </si>
  <si>
    <r>
      <rPr>
        <rFont val="Arial"/>
        <color theme="1"/>
      </rPr>
      <t xml:space="preserve">ONE OF these fields taken in the given order:
1. </t>
    </r>
    <r>
      <rPr>
        <rFont val="Arial"/>
        <b/>
        <color theme="1"/>
      </rPr>
      <t>Type Code</t>
    </r>
    <r>
      <rPr>
        <rFont val="Arial"/>
        <color theme="1"/>
      </rPr>
      <t xml:space="preserve"> + Codelist mapping type_code
2. </t>
    </r>
    <r>
      <rPr>
        <rFont val="Arial"/>
        <b/>
        <color theme="1"/>
      </rPr>
      <t>PO Type Code</t>
    </r>
    <r>
      <rPr>
        <rFont val="Arial"/>
        <color theme="1"/>
      </rPr>
      <t xml:space="preserve"> + Codelist mapping po_type_code</t>
    </r>
  </si>
  <si>
    <t>SUBMISSIONMETHOD</t>
  </si>
  <si>
    <t>written</t>
  </si>
  <si>
    <t>DEPENDS ON tender/procurementMethod:
- selective / open = electronicSubmission
- direct / limited = written
POSTPONED:  verbal??? if &lt;50K; written if &gt;=50K</t>
  </si>
  <si>
    <t>Prequalification Type</t>
  </si>
  <si>
    <t>TECHNICAL 1</t>
  </si>
  <si>
    <t>technical</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</si>
  <si>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</si>
  <si>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1</t>
  </si>
  <si>
    <t>Text description from dictionary</t>
  </si>
  <si>
    <t>Join BuySpeed/Bid Header Custom Columns/Bid Header Custom Column 11 Value with DESCRIPTION from Prequalification table from Dictionary #GoogleSheets #OCDS #Portland</t>
  </si>
  <si>
    <t>APPLIES TO 1</t>
  </si>
  <si>
    <t>supplier</t>
  </si>
  <si>
    <t>Constant value</t>
  </si>
  <si>
    <t>VERIFICATION METHOD 1</t>
  </si>
  <si>
    <t>Vendors must be prequalified in certain areas of work in order to submit a proposal. See https://www.portland.gov/businessopportunities/resources/additional-construction-requirements#toc-prequalification- for more info.</t>
  </si>
  <si>
    <t>#manually crafted value out of Gennie's explanation to the BuySpeed/Bid Header Custom Columns/Bid Header Column11/12/13/14 Value</t>
  </si>
  <si>
    <t>ECONOMIC 2</t>
  </si>
  <si>
    <t>economic</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</si>
  <si>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</si>
  <si>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2</t>
  </si>
  <si>
    <t>Vendor should be capable to provide {Bid Header Custom Column 11 Value &gt; TITLE} servises for the specified amount of money</t>
  </si>
  <si>
    <t>Join BuySpeed/Bid Header Custom Columns/Bid Header Custom Column 11 Value with TITLE from Prequalification table from Dictionary #GoogleSheets #OCDS #Portland</t>
  </si>
  <si>
    <t>APPLIES TO 2</t>
  </si>
  <si>
    <t>VERIFICATION METHOD 2</t>
  </si>
  <si>
    <t>TECHNICAL 3</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</si>
  <si>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</si>
  <si>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3</t>
  </si>
  <si>
    <t>Join BuySpeed/Bid Header Custom Columns/Bid Header Custom Column 13 Value with DESCRIPTION from Prequalification table from Dictionary #GoogleSheets #OCDS #Portland</t>
  </si>
  <si>
    <t>APPLIES TO 3</t>
  </si>
  <si>
    <t>VERIFICATION METHOD 3</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</si>
  <si>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</si>
  <si>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ECONOMIC 4</t>
  </si>
  <si>
    <r>
      <rPr>
        <rFont val="Arial"/>
        <color theme="1"/>
      </rPr>
      <t xml:space="preserve">if BuySpeed/Bid Header Column 11 Value is not empty, then = </t>
    </r>
    <r>
      <rPr>
        <rFont val="Arial"/>
        <b/>
        <color theme="1"/>
      </rPr>
      <t>tecnical criterion</t>
    </r>
    <r>
      <rPr>
        <rFont val="Arial"/>
        <color theme="1"/>
      </rPr>
      <t xml:space="preserve">
if BuySpeed/Bid Header Column 13 Value is not empty, then = </t>
    </r>
    <r>
      <rPr>
        <rFont val="Arial"/>
        <b/>
        <color theme="1"/>
      </rPr>
      <t>economic criterion</t>
    </r>
  </si>
  <si>
    <t>DESCRIPTION 4</t>
  </si>
  <si>
    <t>Vendor should be capable to provide {Bid Header Custom Column 13 Value &gt; TITLE} servises for the specified amount of money</t>
  </si>
  <si>
    <t>Join BuySpeed/Bid Header Custom Columns/Bid Header Custom Column 13 Value with TITLE from Prequalification table from Dictionary #GoogleSheets #OCDS #Portland</t>
  </si>
  <si>
    <t>APPLIES TO 4</t>
  </si>
  <si>
    <t>VERIFICATION METHOD 4</t>
  </si>
  <si>
    <r>
      <rPr>
        <rFont val="Arial"/>
      </rPr>
      <t xml:space="preserve">Vendors must be prequalified in certain areas of work in order to submit a proposal. See </t>
    </r>
    <r>
      <rPr>
        <rFont val="Arial"/>
        <color rgb="FF1155CC"/>
        <u/>
      </rPr>
      <t>https://www.portland.gov/businessopportunities/resources/additional-construction-requirements#toc-prequalification-</t>
    </r>
    <r>
      <rPr>
        <rFont val="Arial"/>
      </rPr>
      <t xml:space="preserve"> for more info.</t>
    </r>
  </si>
  <si>
    <t>SUITABILITY 5</t>
  </si>
  <si>
    <t>suitability</t>
  </si>
  <si>
    <r>
      <rPr>
        <rFont val="Arial"/>
        <color theme="1"/>
      </rPr>
      <t xml:space="preserve">if BuySpeed/Bid Header Column 3 Value = Y = </t>
    </r>
    <r>
      <rPr>
        <rFont val="Arial"/>
        <b/>
        <color theme="1"/>
      </rPr>
      <t>suitability criterion</t>
    </r>
  </si>
  <si>
    <t>DESCRIPTION 5</t>
  </si>
  <si>
    <t>Only vendors in the Prime Contractor Development Program may bid and the contract opportunity is not publicly shared</t>
  </si>
  <si>
    <t>APPLIES TO 5</t>
  </si>
  <si>
    <t>VERIFICATION METHOD 5</t>
  </si>
  <si>
    <r>
      <rPr>
        <rFont val="Arial"/>
      </rPr>
      <t xml:space="preserve">Vendors must be listed at Prime Contractor Development Program Directory.
Please visit
</t>
    </r>
    <r>
      <rPr>
        <rFont val="Arial"/>
        <color rgb="FF1155CC"/>
        <u/>
      </rPr>
      <t>https://www.portland.gov/business-opportunities/pcdp-directory</t>
    </r>
  </si>
  <si>
    <t>#manually crafted value out of Gennie's explanation to the BuySpeed/Bid Header Custom Columns/Bid Header Column 3 Value</t>
  </si>
  <si>
    <t>Bureau Reference Sheet</t>
  </si>
  <si>
    <t>PROCURING ENTITY TAG</t>
  </si>
  <si>
    <t>procuringEntitiy</t>
  </si>
  <si>
    <t>BUYER TAG</t>
  </si>
  <si>
    <t>buyer</t>
  </si>
  <si>
    <t>PAYER TAG</t>
  </si>
  <si>
    <t>payer</t>
  </si>
  <si>
    <t>BUYER ID</t>
  </si>
  <si>
    <t>US_OR-PDX-BS-ABBR-PPR</t>
  </si>
  <si>
    <t>Bureau Reference Sheet (BUYSPEED BUREAU CLASSIFICATION SCHEME)+Req Header Custom Columns (Req Header Column 1 Value)</t>
  </si>
  <si>
    <t>BUYSPEED BUREAU CLASSIFICATION SCHEME</t>
  </si>
  <si>
    <t>US_OR-PDX-BS-ABBR</t>
  </si>
  <si>
    <t>BID NUMBER SCHEME</t>
  </si>
  <si>
    <t>US_OR-PDX-BS-BIDNBR</t>
  </si>
  <si>
    <t>constant value</t>
  </si>
  <si>
    <t>VENDOR ID</t>
  </si>
  <si>
    <t>US_OR-PDX-BS-VNBR-M0205049</t>
  </si>
  <si>
    <t>scheme+BuySpeed/Vendor/Vendor Nbr</t>
  </si>
  <si>
    <t>VENDOR ADDITIONAL IDENT SCHEME</t>
  </si>
  <si>
    <t>US_OR-PDX-BS-VNBR</t>
  </si>
  <si>
    <t>VENDOR TAG</t>
  </si>
  <si>
    <t>tenderer</t>
  </si>
  <si>
    <t>PAYEE TAG</t>
  </si>
  <si>
    <t>payee</t>
  </si>
  <si>
    <t>SUPPLIER TAG</t>
  </si>
  <si>
    <t>VENDOR IDENTIFIER SCHEME</t>
  </si>
  <si>
    <t>US_OR-PDX-SAP-VNBR</t>
  </si>
  <si>
    <t>ITEM CLASSIFICATION</t>
  </si>
  <si>
    <t>NIGP</t>
  </si>
  <si>
    <t>MILESTONE ID</t>
  </si>
  <si>
    <t>PO-20009540-10</t>
  </si>
  <si>
    <t>Milestone ID: Purchasing doc+Item</t>
  </si>
  <si>
    <t>MILESTONE TYPE</t>
  </si>
  <si>
    <t>payment</t>
  </si>
  <si>
    <t>Milestone type for PO</t>
  </si>
  <si>
    <t>INVOICING STATUS</t>
  </si>
  <si>
    <t>met</t>
  </si>
  <si>
    <t>Milestone status for PO</t>
  </si>
  <si>
    <t>CONTRACT ITEM ID</t>
  </si>
  <si>
    <t>20009540-10</t>
  </si>
  <si>
    <t xml:space="preserve">Normalized value
SAP/PO Listing Report/{Purchasing Document}-{Item}
</t>
  </si>
  <si>
    <t>UNIT AMOUNT</t>
  </si>
  <si>
    <t>1</t>
  </si>
  <si>
    <t>Gross order value/order quantity</t>
  </si>
  <si>
    <t>CONTRACT STATUS</t>
  </si>
  <si>
    <t>terminated</t>
  </si>
  <si>
    <t>contract status, constant value for direct</t>
  </si>
  <si>
    <r>
      <rPr>
        <rFont val="Arial"/>
        <color theme="1"/>
      </rPr>
      <t xml:space="preserve">if we are between startDate (Created On) and endDate (Delivery Date) = </t>
    </r>
    <r>
      <rPr>
        <rFont val="Arial"/>
        <b/>
        <color theme="1"/>
      </rPr>
      <t xml:space="preserve">active
</t>
    </r>
    <r>
      <rPr>
        <rFont val="Arial"/>
        <color theme="1"/>
      </rPr>
      <t xml:space="preserve">if endDate (Delivery Date) in the past = </t>
    </r>
    <r>
      <rPr>
        <rFont val="Arial"/>
        <b/>
        <color theme="1"/>
      </rPr>
      <t>terminated</t>
    </r>
  </si>
  <si>
    <t>SHORT TEXT ITEM 10</t>
  </si>
  <si>
    <t>SHORT TEXT of ITEM 10 to be used as a contract title</t>
  </si>
  <si>
    <t>CREATED ON MIN</t>
  </si>
  <si>
    <t>Min value out of SAP/PO Listing Report/Created On for a specific PO</t>
  </si>
  <si>
    <t>DELIVERY DATE MAX</t>
  </si>
  <si>
    <t>Max value out of SAP/PO Listing Report/Created On for a specific PO</t>
  </si>
  <si>
    <t>BuySpeed Bureau Name</t>
  </si>
  <si>
    <t>Parks and Recreation</t>
  </si>
  <si>
    <t>BuySpeed Abbreviation</t>
  </si>
  <si>
    <t>Buyer/Name</t>
  </si>
  <si>
    <t>Portland Parks and Recreation</t>
  </si>
  <si>
    <t>Buyer/id</t>
  </si>
  <si>
    <t>pdx-buyers-25</t>
  </si>
  <si>
    <t>BuySpeed/Prequalification types</t>
  </si>
  <si>
    <t>code</t>
  </si>
  <si>
    <t>title</t>
  </si>
  <si>
    <t>description</t>
  </si>
  <si>
    <t>SAP/Material Group (NIGP)</t>
  </si>
  <si>
    <t>HVAC EQUIP PARTS</t>
  </si>
  <si>
    <t>AIR CONDITIONING, HEATING, VENTILATING EQUIP, PARTS, ACCESS</t>
  </si>
  <si>
    <t>Procurement Method Details</t>
  </si>
  <si>
    <t>Description</t>
  </si>
  <si>
    <t>Construction ITB</t>
  </si>
  <si>
    <t>works Lowest Bid</t>
  </si>
  <si>
    <t>Type Code ID</t>
  </si>
  <si>
    <t>UNIT CLASSIFICATION</t>
  </si>
  <si>
    <t>CODE</t>
  </si>
  <si>
    <t>M4</t>
  </si>
  <si>
    <t>NAME</t>
  </si>
  <si>
    <t>monetary value</t>
  </si>
  <si>
    <t>SCHEME</t>
  </si>
  <si>
    <t>UNCEFACT</t>
  </si>
  <si>
    <t>OCDS TEMPLATE</t>
  </si>
  <si>
    <t>MAPPING</t>
  </si>
  <si>
    <t>PUPLISHED</t>
  </si>
  <si>
    <t>PUBLISHER</t>
  </si>
  <si>
    <t>DETAILS</t>
  </si>
  <si>
    <t>URL</t>
  </si>
  <si>
    <t>READ MORE</t>
  </si>
  <si>
    <t>subcontracting</t>
  </si>
  <si>
    <t>open-contracting-extensions</t>
  </si>
  <si>
    <t>role</t>
  </si>
  <si>
    <t>https://raw.githubusercontent.com/open-contracting-extensions/ocds_subcontracting_extension/master/extension.json</t>
  </si>
  <si>
    <t>https://extensions.open-contracting.org/en/extensions/subcontracting/master/codelists/</t>
  </si>
  <si>
    <t>selectionCriteria</t>
  </si>
  <si>
    <t>structure</t>
  </si>
  <si>
    <t>https://raw.githubusercontent.com/open-contracting-extensions/ocds_selectionCriteria_extension/master/extension.json</t>
  </si>
  <si>
    <t>https://extensions.open-contracting.org/en/extensions/selectionCriteria/master/schema/</t>
  </si>
  <si>
    <t>bids</t>
  </si>
  <si>
    <t>https://raw.githubusercontent.com/open-contracting-extensions/ocds_bid_extension/master/extension.json</t>
  </si>
  <si>
    <t>https://extensions.open-contracting.org/en/extensions/bids/master/schema/</t>
  </si>
  <si>
    <t>Award criteria breakdown</t>
  </si>
  <si>
    <t>none</t>
  </si>
  <si>
    <t>https://raw.githubusercontent.com/open-contracting-extensions/ocds_awardCriteria_extension/master/extension.json</t>
  </si>
  <si>
    <t xml:space="preserve">https://extensions.open-contracting.org/en/extensions/awardCriteria/master/schema/ </t>
  </si>
  <si>
    <t>relatedImplementationMilestone</t>
  </si>
  <si>
    <t>https://raw.githubusercontent.com/open-contracting-extensions/ocds_transactions_relatedMilestone_extension/master/extension.json</t>
  </si>
  <si>
    <t xml:space="preserve">https://extensions.open-contracting.org/en/extensions/transaction_milestones/master/ </t>
  </si>
  <si>
    <t>metrics</t>
  </si>
  <si>
    <t>https://raw.githubusercontent.com/open-contracting-extensions/ocds_metrics_extension/1.1/extension.json</t>
  </si>
  <si>
    <t>https://extensions.open-contracting.org/en/extensions/metrics/1.1/schema/</t>
  </si>
  <si>
    <t>purchaseOrder</t>
  </si>
  <si>
    <t>dncp-opendata</t>
  </si>
  <si>
    <t>https://gitlab.com/dncp-opendata/ocds_contract_implementation_purchaseOrder_extension/-/raw/master/extension.json?ref_type=heads</t>
  </si>
  <si>
    <t>https://gitlab.com/dncp-opendata/ocds_contract_implementation_purchaseOrder_extension/-/blob/master/release-schema.json?ref_type=heads</t>
  </si>
  <si>
    <t>purchaseOrderTransactions</t>
  </si>
  <si>
    <t>BPSTechServices</t>
  </si>
  <si>
    <t>field</t>
  </si>
  <si>
    <t>https://gitlab.com/dncp-opendata/ocds_contract_implementation_purchaseOrder_extension/-/blob/8ca02062e963d540ff81910479a8d1fd4d1b37b4/release-schema.json#L43-55</t>
  </si>
  <si>
    <t>taskOrder</t>
  </si>
  <si>
    <t>Open Contracting Data Standard: General (all stages)</t>
  </si>
  <si>
    <t>subtitle</t>
  </si>
  <si>
    <t>Fields in this section apply at release level. Each release provides data about a single contracting process at a particular point in time. Releases can be used to notify users of new tenders, awards, contracts, and other updates.</t>
  </si>
  <si>
    <t>column_headers</t>
  </si>
  <si>
    <t>Path</t>
  </si>
  <si>
    <t>Title</t>
  </si>
  <si>
    <t>Mapping</t>
  </si>
  <si>
    <t>Notes</t>
  </si>
  <si>
    <t>required_field</t>
  </si>
  <si>
    <t>ocid</t>
  </si>
  <si>
    <t>Requisition Header Table (REQ_NBR)</t>
  </si>
  <si>
    <r>
      <rPr>
        <rFont val="Arial"/>
        <b/>
        <color theme="1"/>
      </rPr>
      <t xml:space="preserve">ocds-ptecst-127005
BuySpeed/Requisition Header Table/REQ_NBR
</t>
    </r>
    <r>
      <rPr>
        <rFont val="Arial"/>
        <color theme="1"/>
      </rPr>
      <t>If we have some procedures that start in BuySpeed we'll use REQ_NBR here instead of Purchasing Document(= Alternate Id that starts with "200.....")</t>
    </r>
  </si>
  <si>
    <t>id</t>
  </si>
  <si>
    <t>[{sourceSystem}-]{dateTime}/{deduplicationHash}</t>
  </si>
  <si>
    <t>Requisition Status Dates (Req - In Progress Date)</t>
  </si>
  <si>
    <t>required_span</t>
  </si>
  <si>
    <t>tag</t>
  </si>
  <si>
    <t>- tender
- award
- contract</t>
  </si>
  <si>
    <t>initiationType</t>
  </si>
  <si>
    <t>tender</t>
  </si>
  <si>
    <t>hardcoded</t>
  </si>
  <si>
    <t>span</t>
  </si>
  <si>
    <t>buyer/name</t>
  </si>
  <si>
    <t>Bureau Reference Sheet (BuySpeed Bureau Name)</t>
  </si>
  <si>
    <t># the same as in parties
# BuySpeed/Req Header Custom Columns/Req Header Column 1 Value + Dictionary #GoogleSheets #OCDS #Portland = BuySpeed Abbreviation -&gt; BuySpeed Bureau Name
# PPR=Parks and Recreation</t>
  </si>
  <si>
    <t>buyer/id</t>
  </si>
  <si>
    <t>Bureau Reference Sheet (BUYER ID)</t>
  </si>
  <si>
    <t># the same as in parties
Bureau Reference Sheet (BUYSPEED BUREAU CLASSIFICATION SCHEME)+Req Header Custom Columns (Req Header Column 1 Value)</t>
  </si>
  <si>
    <t>language</t>
  </si>
  <si>
    <t>GENERAL (LANGUAGE)</t>
  </si>
  <si>
    <t>relatedProcesses</t>
  </si>
  <si>
    <t>relatedProcesses/id</t>
  </si>
  <si>
    <t>relatedProcesses/relationship</t>
  </si>
  <si>
    <t>relatedProcesses/title</t>
  </si>
  <si>
    <t>relatedProcesses/scheme</t>
  </si>
  <si>
    <t>relatedProcesses/identifier</t>
  </si>
  <si>
    <t>relatedProcesses/uri</t>
  </si>
  <si>
    <t>Parties: 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</si>
  <si>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ref_span</t>
  </si>
  <si>
    <t>parties/name</t>
  </si>
  <si>
    <t># BuySpeed/Req Header Custom Columns/Req Header Column 1 Value + Dictionary #GoogleSheets #OCDS #Portland = BuySpeed Abbreviation -&gt; BuySpeed Bureau Name
# PPR=Parks and Recreation</t>
  </si>
  <si>
    <t>parties/id</t>
  </si>
  <si>
    <t>parties/identifier</t>
  </si>
  <si>
    <t>parties/identifier/scheme</t>
  </si>
  <si>
    <t>Bureau Reference Sheet (BUYSPEED BUREAU CLASSIFICATION SCHEME)</t>
  </si>
  <si>
    <t># OR=Oregon, BS=BuySpeed, ABBR=Abbreviation</t>
  </si>
  <si>
    <t>parties/identifier/id</t>
  </si>
  <si>
    <t>Req Header Custom Columns (Req Header Column 1 Value)</t>
  </si>
  <si>
    <t># BuySpeed/Req Header Custom Columns/Req Header Column 1 Value</t>
  </si>
  <si>
    <t>parties/identifier/legalName</t>
  </si>
  <si>
    <t>parties/identifier/uri</t>
  </si>
  <si>
    <t>parties/additionalIdentifiers</t>
  </si>
  <si>
    <t>parties/additionalIdentifiers/scheme</t>
  </si>
  <si>
    <t>parties/additionalIdentifiers/id</t>
  </si>
  <si>
    <t>parties/additionalIdentifiers/legalName</t>
  </si>
  <si>
    <t>parties/additionalIdentifiers/uri</t>
  </si>
  <si>
    <t>parties/address</t>
  </si>
  <si>
    <t>parties/address/streetAddress</t>
  </si>
  <si>
    <t>parties/address/locality</t>
  </si>
  <si>
    <t>parties/address/region</t>
  </si>
  <si>
    <t>parties/address/postalCode</t>
  </si>
  <si>
    <t>parties/address/countryName</t>
  </si>
  <si>
    <t>parties/contactPoint</t>
  </si>
  <si>
    <t>parties/contactPoint/name</t>
  </si>
  <si>
    <t>parties/contactPoint/email</t>
  </si>
  <si>
    <t>parties/contactPoint/telephone</t>
  </si>
  <si>
    <t>parties/contactPoint/faxNumber</t>
  </si>
  <si>
    <t>parties/contactPoint/url</t>
  </si>
  <si>
    <t>parties/roles</t>
  </si>
  <si>
    <t>Bureau Reference Sheet (BUYER TAG)</t>
  </si>
  <si>
    <t>parties/details</t>
  </si>
  <si>
    <t>tender/procuringEntity</t>
  </si>
  <si>
    <t>Bureau Reference Sheet (PROCURING ENTITY TAG)</t>
  </si>
  <si>
    <t>tender/tenderers</t>
  </si>
  <si>
    <t>Vendor (Vendor Name)</t>
  </si>
  <si>
    <t>#BuySpeed/Vendor/Vendor Name; 
# NOTE: We are not overwriting this field with SAP/Contract Listing Report/Vendor Name!!!</t>
  </si>
  <si>
    <t>Vendor (VENDOR ID)</t>
  </si>
  <si>
    <r>
      <rPr>
        <rFont val="Arial"/>
        <b/>
        <color theme="1"/>
      </rPr>
      <t xml:space="preserve">US_OR-PDX-BS-VNBR-M0205049 </t>
    </r>
    <r>
      <rPr>
        <rFont val="Arial"/>
        <color theme="1"/>
      </rPr>
      <t xml:space="preserve">
# BS=BuySpeed, VNBR=Vendor Nbr, BuySpeed/Vendor/Vendor Nbr;</t>
    </r>
  </si>
  <si>
    <t>PO Listing Report (VENDOR IDENTIFIER SCHEME)</t>
  </si>
  <si>
    <t>VNBR= Vendor nuber</t>
  </si>
  <si>
    <t>PO Listing Report (Vendor)</t>
  </si>
  <si>
    <t>SAP/Purchase Order Listing Report/Vendor</t>
  </si>
  <si>
    <t>PO Listing Report (Name 1)</t>
  </si>
  <si>
    <t>SAP/Purchase Order Listing Report/Vendor Name</t>
  </si>
  <si>
    <t>Vendor (VENDOR ADDITIONAL IDENT SCHEME)</t>
  </si>
  <si>
    <t># OR=Oregon, BS=BuySpeed, VNBR= Vendor nuber</t>
  </si>
  <si>
    <t>Vendor (Vendor Nbr)</t>
  </si>
  <si>
    <t># BuySpeed/Vendor/Vendor Nbr
# We'll have some additional column to match SAP vendor with B2G vendor (now it can only be done by the Name field)</t>
  </si>
  <si>
    <t># BuySpeed/Vendor/Vendor Name</t>
  </si>
  <si>
    <t>Vendor (VENDOR TAG)</t>
  </si>
  <si>
    <t>awards/suppliers</t>
  </si>
  <si>
    <r>
      <rPr>
        <rFont val="Arial"/>
        <b/>
        <color theme="1"/>
      </rPr>
      <t xml:space="preserve">US_OR-PDX-BS-VNBR-M0205049 </t>
    </r>
    <r>
      <rPr>
        <rFont val="Arial"/>
        <color theme="1"/>
      </rPr>
      <t xml:space="preserve">
# BS=BuySpeed, VNBR=Vendor Nbr, BuySpeed/Vendor/Vendor Nbr;</t>
    </r>
  </si>
  <si>
    <r>
      <rPr>
        <rFont val="Arial"/>
        <b/>
        <color theme="1"/>
        <sz val="8.0"/>
      </rPr>
      <t>NOTE</t>
    </r>
    <r>
      <rPr>
        <rFont val="Arial"/>
        <color theme="1"/>
        <sz val="8.0"/>
      </rPr>
      <t xml:space="preserve">: will only be present for </t>
    </r>
    <r>
      <rPr>
        <rFont val="Arial"/>
        <b/>
        <color theme="1"/>
        <sz val="8.0"/>
      </rPr>
      <t>limited</t>
    </r>
    <r>
      <rPr>
        <rFont val="Arial"/>
        <color theme="1"/>
        <sz val="8.0"/>
      </rPr>
      <t xml:space="preserve"> procedures</t>
    </r>
  </si>
  <si>
    <t>Vendor (SUPPLIER TAG)</t>
  </si>
  <si>
    <t>contracts/implementation/transactions/payer</t>
  </si>
  <si>
    <t>Bureau Reference Sheet (PAYER TAG)</t>
  </si>
  <si>
    <t>contracts/implementation/transactions/payee</t>
  </si>
  <si>
    <r>
      <rPr>
        <rFont val="Arial"/>
        <b/>
        <color theme="1"/>
      </rPr>
      <t xml:space="preserve">US_OR-PDX-BS-VNBR-M0205049 </t>
    </r>
    <r>
      <rPr>
        <rFont val="Arial"/>
        <color theme="1"/>
      </rPr>
      <t xml:space="preserve">
# BS=BuySpeed, VNBR=Vendor Nbr, BuySpeed/Vendor/Vendor Nbr;</t>
    </r>
  </si>
  <si>
    <r>
      <rPr>
        <rFont val="Arial"/>
        <b/>
        <color theme="1"/>
        <sz val="8.0"/>
      </rPr>
      <t>NOTE</t>
    </r>
    <r>
      <rPr>
        <rFont val="Arial"/>
        <color theme="1"/>
        <sz val="8.0"/>
      </rPr>
      <t xml:space="preserve">: will only be present for </t>
    </r>
    <r>
      <rPr>
        <rFont val="Arial"/>
        <b/>
        <color theme="1"/>
        <sz val="8.0"/>
      </rPr>
      <t>limited</t>
    </r>
    <r>
      <rPr>
        <rFont val="Arial"/>
        <color theme="1"/>
        <sz val="8.0"/>
      </rPr>
      <t xml:space="preserve"> procedures</t>
    </r>
  </si>
  <si>
    <t>Vendor (PAYEE TAG)</t>
  </si>
  <si>
    <t>section</t>
  </si>
  <si>
    <t>Extensions are additions to the core OCDS schema which allow publishers to include extra information in their OCDS data. The following extensions are available for the present section:</t>
  </si>
  <si>
    <t>extension</t>
  </si>
  <si>
    <t>Process level title and description: For providing overall process titles and descriptions, often to give a free-text summary of the contracting process as a whole.</t>
  </si>
  <si>
    <t>extension_field</t>
  </si>
  <si>
    <t>Bid statistics and details: Allowing bid statistics, and detailed bid information to be represented.</t>
  </si>
  <si>
    <t>extension_span</t>
  </si>
  <si>
    <t>bids/statistics</t>
  </si>
  <si>
    <t>bids/statistics/id</t>
  </si>
  <si>
    <t>bids/statistics/measure</t>
  </si>
  <si>
    <t>bids/statistics/date</t>
  </si>
  <si>
    <t>bids/statistics/value</t>
  </si>
  <si>
    <t>bids/statistics/currency</t>
  </si>
  <si>
    <t>bids/statistics/notes</t>
  </si>
  <si>
    <t>bids/statistics/relatedLot</t>
  </si>
  <si>
    <t>bids/details</t>
  </si>
  <si>
    <t>bids/details/id</t>
  </si>
  <si>
    <t>bids/details/date</t>
  </si>
  <si>
    <t>bids/details/status</t>
  </si>
  <si>
    <t>bids/details/tenderers</t>
  </si>
  <si>
    <t>bids/details/tenderers/name</t>
  </si>
  <si>
    <t>bids/details/tenderers/id</t>
  </si>
  <si>
    <t>bids/details/value</t>
  </si>
  <si>
    <t>bids/details/value/amount</t>
  </si>
  <si>
    <t>bids/details/value/currency</t>
  </si>
  <si>
    <t>bids/details/documents</t>
  </si>
  <si>
    <t>bids/details/documents/id</t>
  </si>
  <si>
    <t>bids/details/documents/documentType</t>
  </si>
  <si>
    <t>bids/details/documents/title</t>
  </si>
  <si>
    <t>bids/details/documents/description</t>
  </si>
  <si>
    <t>bids/details/documents/url</t>
  </si>
  <si>
    <t>bids/details/documents/datePublished</t>
  </si>
  <si>
    <t>bids/details/documents/dateModified</t>
  </si>
  <si>
    <t>bids/details/documents/format</t>
  </si>
  <si>
    <t>bids/details/documents/language</t>
  </si>
  <si>
    <t>Lots: A tender process can be divided into lots, where bidders can bid on one or more lots. Details of each lot can be provided here. Items, documents and other features may then reference the lot they are related to using relatedLot. Where no relatedLot identifier is given, the values ought to be interpreted as applicable to the whole tender.</t>
  </si>
  <si>
    <t>bids/details/relatedLots</t>
  </si>
  <si>
    <t>bids/details/documents/relatedLots</t>
  </si>
  <si>
    <t>Enquiries: The enquiries extension can be used to record questions raised during a contracting process, and the answers provided.</t>
  </si>
  <si>
    <t>tender/enquiries/author</t>
  </si>
  <si>
    <t>If you have additional information applicable at this level and not covered by the core OCDS schema or extensions, list the data items below, along with a proposed description. This information can be used to develop new OCDS extensions.</t>
  </si>
  <si>
    <t>additional_field</t>
  </si>
  <si>
    <t>Open Contracting Data Standard: Planning</t>
  </si>
  <si>
    <t>Information from the planning phase of the contracting process. Note that many other fields can be filled in a planning release, in the appropriate fields in other schema sections; these would likely be estimates at this stage, e.g. value in tender.</t>
  </si>
  <si>
    <t>planning/rationale</t>
  </si>
  <si>
    <t>planning/budget</t>
  </si>
  <si>
    <t>planning/budget/id</t>
  </si>
  <si>
    <t>planning/budget/description</t>
  </si>
  <si>
    <t>planning/budget/amount</t>
  </si>
  <si>
    <t>planning/budget/amount/amount</t>
  </si>
  <si>
    <t>planning/budget/amount/currency</t>
  </si>
  <si>
    <t>planning/budget/project</t>
  </si>
  <si>
    <t>planning/budget/projectID</t>
  </si>
  <si>
    <t>planning/budget/uri</t>
  </si>
  <si>
    <t>planning/documents</t>
  </si>
  <si>
    <t>planning/documents/id</t>
  </si>
  <si>
    <t>planning/documents/documentType</t>
  </si>
  <si>
    <t>planning/documents/title</t>
  </si>
  <si>
    <t>planning/documents/description</t>
  </si>
  <si>
    <t>planning/documents/url</t>
  </si>
  <si>
    <t>planning/documents/datePublished</t>
  </si>
  <si>
    <t>planning/documents/dateModified</t>
  </si>
  <si>
    <t>planning/documents/format</t>
  </si>
  <si>
    <t>planning/documents/language</t>
  </si>
  <si>
    <t>planning/milestones</t>
  </si>
  <si>
    <t>planning/milestones/id</t>
  </si>
  <si>
    <t>planning/milestones/title</t>
  </si>
  <si>
    <t>planning/milestones/type</t>
  </si>
  <si>
    <t>planning/milestones/description</t>
  </si>
  <si>
    <t>planning/milestones/code</t>
  </si>
  <si>
    <t>planning/milestones/dueDate</t>
  </si>
  <si>
    <t>planning/milestones/dateMet</t>
  </si>
  <si>
    <t>planning/milestones/dateModified</t>
  </si>
  <si>
    <t>planning/milestones/status</t>
  </si>
  <si>
    <t>planning/documents/relatedLots</t>
  </si>
  <si>
    <t>planning/milestones/relatedLots</t>
  </si>
  <si>
    <t>Open Contracting Data Standard: Tender</t>
  </si>
  <si>
    <t>Data regarding tender process - publicly inviting prospective contractors to submit bids for evaluation and selecting a winner or winners.</t>
  </si>
  <si>
    <t>tender/id</t>
  </si>
  <si>
    <t># BuySpeed/Requisition Header Table/REQ_NBR</t>
  </si>
  <si>
    <t>tender/title</t>
  </si>
  <si>
    <t>Requisition Header Table (SHORT_DESC)</t>
  </si>
  <si>
    <t># BuySpeed/Requisition Header Table/SHORT_DESC</t>
  </si>
  <si>
    <t>tender/description</t>
  </si>
  <si>
    <t>tender/status</t>
  </si>
  <si>
    <t>Bid Header Table (Current Header Status and Descriptions)</t>
  </si>
  <si>
    <r>
      <rPr>
        <rFont val="Arial"/>
        <color theme="1"/>
      </rPr>
      <t xml:space="preserve">Current Header Status and Descriptions+Codelist mapping = </t>
    </r>
    <r>
      <rPr>
        <rFont val="Arial"/>
        <b/>
        <color theme="1"/>
      </rPr>
      <t>active</t>
    </r>
    <r>
      <rPr>
        <rFont val="Arial"/>
        <color theme="1"/>
      </rPr>
      <t xml:space="preserve">
# https://standard.open-contracting.org/1.1/en/schema/codelists/#tender-status </t>
    </r>
  </si>
  <si>
    <t>tender/identifiers</t>
  </si>
  <si>
    <t>tender/identifiers/scheme</t>
  </si>
  <si>
    <t>Bid Header Table (BID NUMBER SCHEME)</t>
  </si>
  <si>
    <r>
      <rPr>
        <rFont val="Arial"/>
        <color theme="1"/>
      </rPr>
      <t xml:space="preserve"># TBD: BS=BuySpeed, BIDNBR=Bid Number
</t>
    </r>
    <r>
      <rPr>
        <rFont val="Arial"/>
        <b/>
        <color rgb="FFFF0000"/>
      </rPr>
      <t>OCDS 1.2!!!</t>
    </r>
  </si>
  <si>
    <t>tender/identifiers/id</t>
  </si>
  <si>
    <t>Bid Header Table (Bid Number)</t>
  </si>
  <si>
    <r>
      <rPr>
        <rFont val="Arial"/>
        <color theme="1"/>
      </rPr>
      <t xml:space="preserve"># BuySpeed/Bid Header Table/Bid Number
# Bid Number can be empty for non-competitive procurement processes
</t>
    </r>
    <r>
      <rPr>
        <rFont val="Arial"/>
        <b/>
        <color rgb="FFFF0000"/>
      </rPr>
      <t>OCDS 1.2!!!</t>
    </r>
  </si>
  <si>
    <t>tender/procuringEntity/name</t>
  </si>
  <si>
    <t># the same as in parties
# BuySpeed/Req Header Custom Columns/Req Header Column 1 Value = Bureau Reference Shee/BuySpeed Abbreviation -&gt; Bureau Reference Sheet/BuySpeed Bureau Name
# PPR=Parks and Recreation
BuySpeed/Bureau Name ⇔ SAP/Contract Listing Report/Bureau codelist</t>
  </si>
  <si>
    <t>tender/procuringEntity/id</t>
  </si>
  <si>
    <t>tender/items</t>
  </si>
  <si>
    <t>tender/items/id</t>
  </si>
  <si>
    <t>tender/items/description</t>
  </si>
  <si>
    <t>tender/items/classification</t>
  </si>
  <si>
    <t>tender/items/classification/scheme</t>
  </si>
  <si>
    <t>tender/items/classification/id</t>
  </si>
  <si>
    <t>tender/items/classification/description</t>
  </si>
  <si>
    <t>tender/items/classification/uri</t>
  </si>
  <si>
    <t>tender/items/additionalClassifications</t>
  </si>
  <si>
    <t>tender/items/additionalClassifications/scheme</t>
  </si>
  <si>
    <t>tender/items/additionalClassifications/id</t>
  </si>
  <si>
    <t>tender/items/additionalClassifications/description</t>
  </si>
  <si>
    <t>tender/items/additionalClassifications/uri</t>
  </si>
  <si>
    <t>tender/items/quantity</t>
  </si>
  <si>
    <t>tender/items/unit</t>
  </si>
  <si>
    <t>tender/items/unit/scheme</t>
  </si>
  <si>
    <t>tender/items/unit/id</t>
  </si>
  <si>
    <t>tender/items/unit/name</t>
  </si>
  <si>
    <t>tender/items/unit/value</t>
  </si>
  <si>
    <t>tender/items/unit/value/amount</t>
  </si>
  <si>
    <t>tender/items/unit/value/currency</t>
  </si>
  <si>
    <t>tender/items/unit/uri</t>
  </si>
  <si>
    <t>tender/value</t>
  </si>
  <si>
    <t>tender/value/amount</t>
  </si>
  <si>
    <t>Req Header Custom Columns (Req Header Column 5 Value)</t>
  </si>
  <si>
    <t>BuySpeed/Bid Header Custom Columns/Req Header Column 5 Value</t>
  </si>
  <si>
    <t>tender/value/currency</t>
  </si>
  <si>
    <t>GENERAL (CURRENCY)</t>
  </si>
  <si>
    <t>tender/minValue</t>
  </si>
  <si>
    <t>tender/minValue/amount</t>
  </si>
  <si>
    <t>tender/minValue/currency</t>
  </si>
  <si>
    <t>tender/procurementMethod</t>
  </si>
  <si>
    <t>Bid Header Custom Columns (PROCUREMENTMETHOD)</t>
  </si>
  <si>
    <r>
      <rPr>
        <rFont val="Arial"/>
        <color rgb="FF1155CC"/>
        <u/>
      </rPr>
      <t xml:space="preserve">https://docs.google.com/document/d/1ftjTI5o3Nly2HVvoeVXgiSHJVF4QpSYiputlOrMCZro/edit#heading=h.soauzd6xlryc
</t>
    </r>
    <r>
      <rPr>
        <rFont val="Arial"/>
        <b/>
        <color theme="1"/>
      </rPr>
      <t>---OPEN---</t>
    </r>
    <r>
      <rPr>
        <rFont val="Arial"/>
        <color theme="1"/>
      </rPr>
      <t xml:space="preserve">
PO Type Code = G&amp;S ITB/G&amp;S RFP/PTE RFP+
PO Header Column 17 Value = over $50K to $150K and over $150K
          OR
PO Type Code = Construction ITB/Construction RFP+
PO Header Column 17 Value = over $5K to $100K and over $100K
          AND
Bid Header Column 3 Value = N or empty
          AND
Bid Header Column 11/12/13/14 Value = empty 
</t>
    </r>
    <r>
      <rPr>
        <rFont val="Arial"/>
        <b/>
        <color theme="1"/>
      </rPr>
      <t xml:space="preserve">---SELECTIVE---
</t>
    </r>
    <r>
      <rPr>
        <rFont val="Arial"/>
        <color theme="1"/>
      </rPr>
      <t xml:space="preserve">PO Type Code = G&amp;S ITB/G&amp;S RFP/PTE RFP+
PO Header Column 17 Value = over $50K to $150K and over $150K
          OR
PO Type Code = Construction ITB/Construction RFP+
PO Header Column 17 Value = over $5K to $100K and over $100K
          AND
Bid Header Column 3 Value = Y
          OR
Bid Header Column 11/12/13/14 Value = not empty 
</t>
    </r>
    <r>
      <rPr>
        <rFont val="Arial"/>
        <b/>
        <color theme="1"/>
      </rPr>
      <t xml:space="preserve">---LIMITED---
</t>
    </r>
    <r>
      <rPr>
        <rFont val="Arial"/>
        <color theme="1"/>
      </rPr>
      <t xml:space="preserve">PO Type Code = G&amp;S ITB +
PO Header Column 17 Value = $50K or less
          OR
PO Type Code = G&amp;S QRF/G&amp;S Cooperative
</t>
    </r>
    <r>
      <rPr>
        <rFont val="Arial"/>
        <b/>
        <color theme="1"/>
      </rPr>
      <t xml:space="preserve">---DIRECT---
</t>
    </r>
    <r>
      <rPr>
        <rFont val="Arial"/>
        <color theme="1"/>
      </rPr>
      <t xml:space="preserve">PO Type Code = G&amp;S Small/PTE Small +
PO Header Column 17 Value = $10K or less
           OR
PO Type Code = Construction Small +
PO Header Column 17 Value = $5K or less
           OR
PO Type Code = G&amp;S Direct/PTE Direct
PO Header Column 17 Value = up to $150K
           OR
PO Type Code = G&amp;S Emergency/PTE Emergency/Construction Emergency/G&amp;S Special Procurement/PTE Special Procurement/G&amp;S Sole Source/PTE Sole Source
</t>
    </r>
    <r>
      <rPr>
        <rFont val="Arial"/>
        <b/>
        <color rgb="FFFF0000"/>
      </rPr>
      <t xml:space="preserve">TBD: WHAT DO WE DO WITH the following repords? 
</t>
    </r>
    <r>
      <rPr>
        <rFont val="Arial"/>
        <color theme="1"/>
      </rPr>
      <t>- Amendment
- G&amp;S Revenue
- PTE QBS
- Task Order</t>
    </r>
  </si>
  <si>
    <t>tender/procurementMethodDetails</t>
  </si>
  <si>
    <t>tender/procurementMethodRationale</t>
  </si>
  <si>
    <t>tender/mainProcurementCategory</t>
  </si>
  <si>
    <t>Projects (MAIN PROCUREMENT CATEGORY)</t>
  </si>
  <si>
    <r>
      <rPr>
        <rFont val="Arial"/>
        <color theme="1"/>
      </rPr>
      <t xml:space="preserve">ONE OF:
Req Header Column 12 Value + Codelist mapping req_header_column_12_value = </t>
    </r>
    <r>
      <rPr>
        <rFont val="Arial"/>
        <b/>
        <color theme="1"/>
      </rPr>
      <t xml:space="preserve">services
</t>
    </r>
    <r>
      <rPr>
        <rFont val="Arial"/>
        <color theme="1"/>
      </rPr>
      <t xml:space="preserve">Type Code + Codelist mapping type_code = </t>
    </r>
    <r>
      <rPr>
        <rFont val="Arial"/>
        <b/>
        <color theme="1"/>
      </rPr>
      <t xml:space="preserve">works
</t>
    </r>
    <r>
      <rPr>
        <rFont val="Arial"/>
        <color theme="1"/>
      </rPr>
      <t xml:space="preserve">PO Type Code + Codelist mapping po_type_code = </t>
    </r>
    <r>
      <rPr>
        <rFont val="Arial"/>
        <b/>
        <color theme="1"/>
      </rPr>
      <t xml:space="preserve">works
</t>
    </r>
    <r>
      <rPr>
        <rFont val="Arial"/>
        <color theme="1"/>
      </rPr>
      <t xml:space="preserve"># string chosen from: goods, works, services; 
# </t>
    </r>
    <r>
      <rPr>
        <rFont val="Arial"/>
        <color rgb="FF1155CC"/>
        <u/>
      </rPr>
      <t>https://standard.open-contracting.org/1.1/en/schema/codelists/#procurement-category</t>
    </r>
    <r>
      <rPr>
        <rFont val="Arial"/>
        <color theme="1"/>
      </rPr>
      <t xml:space="preserve"> </t>
    </r>
  </si>
  <si>
    <t>tender/additionalProcurementCategories</t>
  </si>
  <si>
    <t>tender/awardCriteria</t>
  </si>
  <si>
    <t>Projects (AWARD CRITERIA)</t>
  </si>
  <si>
    <r>
      <rPr>
        <rFont val="Arial"/>
        <color theme="1"/>
      </rPr>
      <t xml:space="preserve">Type Code + Codelist mapping type_code = </t>
    </r>
    <r>
      <rPr>
        <rFont val="Arial"/>
        <b/>
        <color theme="1"/>
      </rPr>
      <t>costOnly</t>
    </r>
    <r>
      <rPr>
        <rFont val="Arial"/>
        <color theme="1"/>
      </rPr>
      <t xml:space="preserve">
PO Type Code + Codelist mapping po_type_code =</t>
    </r>
    <r>
      <rPr>
        <rFont val="Arial"/>
        <b/>
        <color theme="1"/>
      </rPr>
      <t xml:space="preserve"> costOnly
</t>
    </r>
    <r>
      <rPr>
        <rFont val="Arial"/>
        <color theme="1"/>
      </rPr>
      <t xml:space="preserve">
# the secod part of the BuySpeed/Purchase Order Header Table/PO Type Code indicates the award criteria (e.g. </t>
    </r>
    <r>
      <rPr>
        <rFont val="Arial"/>
        <b/>
        <color theme="1"/>
      </rPr>
      <t>ITB = costOnly</t>
    </r>
    <r>
      <rPr>
        <rFont val="Arial"/>
        <color theme="1"/>
      </rPr>
      <t>)</t>
    </r>
  </si>
  <si>
    <t>tender/awardCriteriaDetails</t>
  </si>
  <si>
    <t>SOFIA TODO: Add this to the Publication Policy document</t>
  </si>
  <si>
    <t>tender/submissionMethod</t>
  </si>
  <si>
    <t>Bid Header Custom Columns (SUBMISSIONMETHOD)</t>
  </si>
  <si>
    <r>
      <rPr>
        <rFont val="Arial"/>
        <color theme="1"/>
      </rPr>
      <t xml:space="preserve">DEPENDS ON tender/procurementMethod:
- </t>
    </r>
    <r>
      <rPr>
        <rFont val="Arial"/>
        <color theme="1"/>
        <u/>
      </rPr>
      <t>selective</t>
    </r>
    <r>
      <rPr>
        <rFont val="Arial"/>
        <color theme="1"/>
      </rPr>
      <t xml:space="preserve"> / </t>
    </r>
    <r>
      <rPr>
        <rFont val="Arial"/>
        <color theme="1"/>
        <u/>
      </rPr>
      <t>open</t>
    </r>
    <r>
      <rPr>
        <rFont val="Arial"/>
        <color theme="1"/>
      </rPr>
      <t xml:space="preserve"> = </t>
    </r>
    <r>
      <rPr>
        <rFont val="Arial"/>
        <b/>
        <color theme="1"/>
      </rPr>
      <t>electronicSubmission</t>
    </r>
    <r>
      <rPr>
        <rFont val="Arial"/>
        <color theme="1"/>
      </rPr>
      <t xml:space="preserve">
- </t>
    </r>
    <r>
      <rPr>
        <rFont val="Arial"/>
        <color theme="1"/>
        <u/>
      </rPr>
      <t>direct</t>
    </r>
    <r>
      <rPr>
        <rFont val="Arial"/>
        <color theme="1"/>
      </rPr>
      <t xml:space="preserve"> / </t>
    </r>
    <r>
      <rPr>
        <rFont val="Arial"/>
        <color theme="1"/>
        <u/>
      </rPr>
      <t>limited</t>
    </r>
    <r>
      <rPr>
        <rFont val="Arial"/>
        <color theme="1"/>
      </rPr>
      <t xml:space="preserve"> = </t>
    </r>
    <r>
      <rPr>
        <rFont val="Arial"/>
        <b/>
        <color theme="1"/>
      </rPr>
      <t>written</t>
    </r>
    <r>
      <rPr>
        <rFont val="Arial"/>
        <color theme="1"/>
      </rPr>
      <t xml:space="preserve">
</t>
    </r>
    <r>
      <rPr>
        <rFont val="Arial"/>
        <b/>
        <color theme="1"/>
      </rPr>
      <t>POSTPONED:</t>
    </r>
    <r>
      <rPr>
        <rFont val="Arial"/>
        <color theme="1"/>
      </rPr>
      <t xml:space="preserve"> verbal if &lt;50K; written if &gt;=50K</t>
    </r>
  </si>
  <si>
    <t>tender/submissionMethodDetails</t>
  </si>
  <si>
    <t>tender/tenderPeriod</t>
  </si>
  <si>
    <t>tender/tenderPeriod/startDate</t>
  </si>
  <si>
    <t>Bid Status Dates (Bid - In Progress Date)</t>
  </si>
  <si>
    <t># BuySpeed/Bid Status Dates/Bid - In Progress Date</t>
  </si>
  <si>
    <t>tender/tenderPeriod/endDate</t>
  </si>
  <si>
    <t>Bid Status Dates (Bid - Opened Date)</t>
  </si>
  <si>
    <t># BuySpeed/Bid Status Dates/Bid - Opened Date</t>
  </si>
  <si>
    <t>tender/tenderPeriod/maxExtentDate</t>
  </si>
  <si>
    <t>tender/tenderPeriod/durationInDays</t>
  </si>
  <si>
    <t>tender/enquiryPeriod</t>
  </si>
  <si>
    <t>tender/enquiryPeriod/startDate</t>
  </si>
  <si>
    <r>
      <rPr>
        <rFont val="Arial"/>
        <color rgb="FF1155CC"/>
        <u/>
      </rPr>
      <t xml:space="preserve"># </t>
    </r>
    <r>
      <rPr>
        <rFont val="Arial"/>
        <color rgb="FFFF0000"/>
        <u/>
      </rPr>
      <t>TODO add tender/enquiryPeriod/startDate to BuySpeed report</t>
    </r>
    <r>
      <rPr>
        <rFont val="Arial"/>
        <color rgb="FF1155CC"/>
        <u/>
      </rPr>
      <t xml:space="preserve"> 
# </t>
    </r>
    <r>
      <rPr>
        <rFont val="Arial"/>
        <color rgb="FF1155CC"/>
        <u/>
      </rPr>
      <t>https://procure.portlandoregon.gov/bso/external/bidDetail.sdo?docId=00001702&amp;external=true&amp;parentUrl=bid</t>
    </r>
    <r>
      <rPr>
        <rFont val="Arial"/>
        <color rgb="FF1155CC"/>
        <u/>
      </rPr>
      <t xml:space="preserve"> = July 29, 2021 at 10:00 A.M.
</t>
    </r>
  </si>
  <si>
    <t>tender/enquiryPeriod/endDate</t>
  </si>
  <si>
    <t># up to the tenderPeriod.endDate = BuySpeed/Bid Status Dates/Bid - Opened Date</t>
  </si>
  <si>
    <t>tender/enquiryPeriod/maxExtentDate</t>
  </si>
  <si>
    <t>tender/enquiryPeriod/durationInDays</t>
  </si>
  <si>
    <t>tender/hasEnquiries</t>
  </si>
  <si>
    <t>tender/eligibilityCriteria</t>
  </si>
  <si>
    <t># TODO: create some value to be provided in this field out of Portland's policy; https://docs.google.com/document/d/1ftjTI5o3Nly2HVvoeVXgiSHJVF4QpSYiputlOrMCZro/edit?disco=AAABPK1-ASI</t>
  </si>
  <si>
    <t>tender/awardPeriod</t>
  </si>
  <si>
    <t>tender/awardPeriod/startDate</t>
  </si>
  <si>
    <t>PO Status Dates (PO - In Progress Date)</t>
  </si>
  <si>
    <t xml:space="preserve"># BuySpeed/PO Status Dates/PO - In Progress Date
# NOTE: we can initially fill it in with BuySpeed/Bid Status Dates/Bid - Opened Date (= tenderPeriod.endDate) and then update once we have a BuySpeed/PO Status Dates/PO - In Progress Date (Time of award)
</t>
  </si>
  <si>
    <t>tender/awardPeriod/endDate</t>
  </si>
  <si>
    <r>
      <rPr>
        <rFont val="Arial"/>
      </rPr>
      <t xml:space="preserve">#NOTICE OF INTENT TO AWARD CONTRACT; 
# </t>
    </r>
    <r>
      <rPr>
        <rFont val="Arial"/>
        <color rgb="FF1155CC"/>
        <u/>
      </rPr>
      <t>https://procure.portlandoregon.gov/bso/external/bidDetail.sdo?docId=00001702&amp;external=true&amp;parentUrl=bid</t>
    </r>
    <r>
      <rPr>
        <rFont val="Arial"/>
      </rPr>
      <t xml:space="preserve">  -&gt; "00001702 Notice of Intent to Award" timestamp =  August 17, 2021
# </t>
    </r>
    <r>
      <rPr>
        <rFont val="Arial"/>
        <color rgb="FFFF0000"/>
      </rPr>
      <t>TODO: add time of NOTICE OF INTENT TO AWARD CONTRACT to BuySpeed report</t>
    </r>
  </si>
  <si>
    <t>tender/awardPeriod/maxExtentDate</t>
  </si>
  <si>
    <t>tender/awardPeriod/durationInDays</t>
  </si>
  <si>
    <t>tender/contractPeriod</t>
  </si>
  <si>
    <t>tender/contractPeriod/startDate</t>
  </si>
  <si>
    <t># TODO: do we have separate columns with intended contract dates to use in tender section, they should be different from contact.period fields?</t>
  </si>
  <si>
    <t>tender/contractPeriod/endDate</t>
  </si>
  <si>
    <t>tender/contractPeriod/maxExtentDate</t>
  </si>
  <si>
    <t>tender/contractPeriod/durationInDays</t>
  </si>
  <si>
    <t>tender/numberOfTenderers</t>
  </si>
  <si>
    <t># will come from the list of tenderers (extended functionality)
# we can count how many parties with a tender role we have</t>
  </si>
  <si>
    <t>tender/tenderers/name</t>
  </si>
  <si>
    <t>#BuySpeed/Vendor/Vendor Name; 
NOTE: We are not overwriting this field with SAP/Contract Listing Report/Vendor Name!!!</t>
  </si>
  <si>
    <t>tender/tenderers/id</t>
  </si>
  <si>
    <r>
      <rPr>
        <rFont val="Arial"/>
        <b/>
        <color theme="1"/>
      </rPr>
      <t xml:space="preserve">US_OR-PDX-BS-VNBR-M0206107 
</t>
    </r>
    <r>
      <rPr>
        <rFont val="Arial"/>
        <color theme="1"/>
      </rPr>
      <t># BS=BuySpeed, VNBR=Vendor Nbr, BuySpeed/Vendor/Vendor Nbr;</t>
    </r>
  </si>
  <si>
    <t>tender/documents</t>
  </si>
  <si>
    <t>tender/documents/id</t>
  </si>
  <si>
    <t># we currenty don't have any tender documents BUT if it's possible to somehow find information about procurement by "00001702" BuySpeed/Bid Header Table/Bid Number on the Internet, then we can use this info here</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</si>
  <si>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</si>
  <si>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</si>
  <si>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</si>
  <si>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</si>
  <si>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</si>
  <si>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</si>
  <si>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</si>
  <si>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</si>
  <si>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</si>
  <si>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</si>
  <si>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</si>
  <si>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</si>
  <si>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</si>
  <si>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</si>
  <si>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</si>
  <si>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</si>
  <si>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</si>
  <si>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</si>
  <si>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</si>
  <si>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tender/amendments/date</t>
  </si>
  <si>
    <t>tender/amendments/rationale</t>
  </si>
  <si>
    <t>tender/amendments/id</t>
  </si>
  <si>
    <t>tender/amendments/description</t>
  </si>
  <si>
    <t>tender/amendments/amendsReleaseID</t>
  </si>
  <si>
    <t>tender/amendments/releaseID</t>
  </si>
  <si>
    <t>tender/items/relatedLot</t>
  </si>
  <si>
    <t>tender/documents/relatedLots</t>
  </si>
  <si>
    <t>tender/milestones/relatedLots</t>
  </si>
  <si>
    <t>tender/lots</t>
  </si>
  <si>
    <t>tender/lots/id</t>
  </si>
  <si>
    <t>tender/lots/title</t>
  </si>
  <si>
    <t>tender/lots/description</t>
  </si>
  <si>
    <t>tender/lots/status</t>
  </si>
  <si>
    <t>tender/lots/value</t>
  </si>
  <si>
    <t>tender/lots/value/amount</t>
  </si>
  <si>
    <t>tender/lots/value/currency</t>
  </si>
  <si>
    <t>tender/lots/contractPeriod</t>
  </si>
  <si>
    <t>tender/lots/contractPeriod/startDate</t>
  </si>
  <si>
    <t>tender/lots/contractPeriod/endDate</t>
  </si>
  <si>
    <t>tender/lots/contractPeriod/maxExtentDate</t>
  </si>
  <si>
    <t>tender/lots/contractPeriod/durationInDays</t>
  </si>
  <si>
    <t>tender/lotDetails</t>
  </si>
  <si>
    <t>tender/lotDetails/maximumLotsBidPerSupplier</t>
  </si>
  <si>
    <t>tender/lotDetails/maximumLotsAwardedPerSupplier</t>
  </si>
  <si>
    <t>tender/lotDetails/awardCriteriaDetails</t>
  </si>
  <si>
    <t>tender/lotGroups</t>
  </si>
  <si>
    <t>tender/lotGroups/id</t>
  </si>
  <si>
    <t>tender/lotGroups/relatedLots</t>
  </si>
  <si>
    <t>tender/lotGroups/optionToCombine</t>
  </si>
  <si>
    <t>tender/lotGroups/maximumValue</t>
  </si>
  <si>
    <t>tender/lotGroups/maximumValue/amount</t>
  </si>
  <si>
    <t>tender/lotGroups/maximumValue/currency</t>
  </si>
  <si>
    <t>Location: Allows the point of delivery or site of works for a given line item to be indicated in tender, award and contract objects.</t>
  </si>
  <si>
    <t>tender/items/deliveryLocation</t>
  </si>
  <si>
    <t>tender/items/deliveryLocation/description</t>
  </si>
  <si>
    <t>tender/items/deliveryLocation/geometry</t>
  </si>
  <si>
    <t>tender/items/deliveryLocation/geometry/type</t>
  </si>
  <si>
    <t>tender/items/deliveryLocation/geometry/coordinates</t>
  </si>
  <si>
    <t>tender/items/deliveryLocation/gazetteer</t>
  </si>
  <si>
    <t>tender/items/deliveryLocation/gazetteer/scheme</t>
  </si>
  <si>
    <t>tender/items/deliveryLocation/gazetteer/identifiers</t>
  </si>
  <si>
    <t>tender/items/deliveryLocation/uri</t>
  </si>
  <si>
    <t>tender/items/deliveryAddress</t>
  </si>
  <si>
    <t>tender/items/deliveryAddress/streetAddress</t>
  </si>
  <si>
    <t>tender/items/deliveryAddress/locality</t>
  </si>
  <si>
    <t>tender/items/deliveryAddress/region</t>
  </si>
  <si>
    <t>tender/items/deliveryAddress/postalCode</t>
  </si>
  <si>
    <t>tender/items/deliveryAddress/countryName</t>
  </si>
  <si>
    <t>Participation Fees: Where a tender process involves payment of fees to access documents, submit a proposal, or be awarded a contract, this extension can be used to provide fee details.</t>
  </si>
  <si>
    <t>tender/participationFees</t>
  </si>
  <si>
    <t>tender/participationFees/id</t>
  </si>
  <si>
    <t>tender/participationFees/type</t>
  </si>
  <si>
    <t>tender/participationFees/value</t>
  </si>
  <si>
    <t>tender/participationFees/value/amount</t>
  </si>
  <si>
    <t>tender/participationFees/value/currency</t>
  </si>
  <si>
    <t>tender/participationFees/description</t>
  </si>
  <si>
    <t>tender/participationFees/methodOfPayment</t>
  </si>
  <si>
    <t>tender/enquiries</t>
  </si>
  <si>
    <t>tender/enquiries/id</t>
  </si>
  <si>
    <t>tender/enquiries/date</t>
  </si>
  <si>
    <t>tender/enquiries/author/name</t>
  </si>
  <si>
    <t>tender/enquiries/author/id</t>
  </si>
  <si>
    <t>tender/enquiries/title</t>
  </si>
  <si>
    <t>tender/enquiries/description</t>
  </si>
  <si>
    <t>tender/enquiries/answer</t>
  </si>
  <si>
    <t>tender/enquiries/dateAnswered</t>
  </si>
  <si>
    <t>tender/enquiries/relatedItem</t>
  </si>
  <si>
    <t>tender/enquiries/relatedLot</t>
  </si>
  <si>
    <t>tender/enquiries/threadID</t>
  </si>
  <si>
    <r>
      <rPr>
        <rFont val="Arial"/>
        <b/>
        <color rgb="FFFFFFFF"/>
        <sz val="9.0"/>
      </rPr>
      <t>selectionCriteria</t>
    </r>
    <r>
      <rPr>
        <rFont val="Arial"/>
        <color rgb="FFFFFFFF"/>
        <sz val="9.0"/>
      </rPr>
      <t>: Adds an object to describe the conditions for participation in a contracting process.</t>
    </r>
  </si>
  <si>
    <t>tender/selectionCriteria</t>
  </si>
  <si>
    <t>selectionCriteria: #Extension https://extensions.open-contracting.org/en/extensions/selectionCriteria/master/schema/</t>
  </si>
  <si>
    <t>tender/selectionCriteria/description</t>
  </si>
  <si>
    <t>tender/selectionCriteria/criteria</t>
  </si>
  <si>
    <t xml:space="preserve"># NOTE: We are skipping this selectionCriteria if Bid Header Column 11 Value is empty </t>
  </si>
  <si>
    <t>tender/selectionCriteria/criteria/type</t>
  </si>
  <si>
    <t>Prequalification Type (TECHNICAL 1)</t>
  </si>
  <si>
    <r>
      <rPr>
        <rFont val="Arial"/>
        <color theme="1"/>
      </rPr>
      <t>if BuySpeed/Bid Header Column 11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</si>
  <si>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FIRST CRITERION</t>
  </si>
  <si>
    <t>tender/selectionCriteria/criteria/description</t>
  </si>
  <si>
    <t>Prequalification Type (DESCRIPTION 1)</t>
  </si>
  <si>
    <r>
      <rPr>
        <rFont val="Arial"/>
        <b/>
        <color theme="1"/>
      </rPr>
      <t xml:space="preserve">XXX: Normalizer </t>
    </r>
    <r>
      <rPr>
        <rFont val="Arial"/>
        <color theme="1"/>
      </rPr>
      <t>should join BuySpeed/Bid Header Custom Columns/Bid Header Custom Column 11 Value with DESCRIPTION from Prequalification table from Dictionary #GoogleSheets #OCDS #Portland</t>
    </r>
  </si>
  <si>
    <t>tender/selectionCriteria/criteria/minimum</t>
  </si>
  <si>
    <t>tender/selectionCriteria/criteria/appliesTo</t>
  </si>
  <si>
    <t>Prequalification Type (APPLIES TO 1)</t>
  </si>
  <si>
    <r>
      <rPr>
        <rFont val="Arial"/>
        <b/>
        <color theme="1"/>
      </rPr>
      <t xml:space="preserve">XXX: Normalizer 
hardcoded
</t>
    </r>
    <r>
      <rPr>
        <rFont val="Arial"/>
        <color theme="1"/>
      </rPr>
      <t>#https://extensions.open-contracting.org/en/extensions/selectionCriteria/master/codelists/#selectionCriterionType.csv</t>
    </r>
  </si>
  <si>
    <t>tender/selectionCriteria/criteria/forReduction</t>
  </si>
  <si>
    <t>tender/selectionCriteria/criteria/numbers</t>
  </si>
  <si>
    <t>tender/selectionCriteria/criteria/verificationMethod</t>
  </si>
  <si>
    <t>Prequalification Type (VERIFICATION METHOD 1)</t>
  </si>
  <si>
    <r>
      <rPr>
        <rFont val="Arial"/>
        <b/>
        <color theme="1"/>
      </rPr>
      <t xml:space="preserve">XXX: Normalizer 
hardcoded
</t>
    </r>
    <r>
      <rPr>
        <rFont val="Arial"/>
        <color theme="1"/>
      </rPr>
      <t>#manually crafted value out of Gennie's explanation to the BuySpeed/Bid Header Custom Columns/Bid Header Column11/12/13/14 Value;</t>
    </r>
  </si>
  <si>
    <t># NOTE: We are skipping this selectionCriteria if Bid Header Column 11 and 12 Values are empty</t>
  </si>
  <si>
    <t>Prequalification Type (ECONOMIC 2)</t>
  </si>
  <si>
    <r>
      <rPr>
        <rFont val="Arial"/>
        <color theme="1"/>
      </rPr>
      <t xml:space="preserve">if BuySpeed/Bid Header Column 12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</si>
  <si>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SECOND CRITERION</t>
  </si>
  <si>
    <t>Prequalification Type (DESCRIPTION 2)</t>
  </si>
  <si>
    <r>
      <rPr>
        <rFont val="Arial"/>
        <b/>
        <color theme="1"/>
      </rPr>
      <t xml:space="preserve">XXX: Normalizer
hardcoded + </t>
    </r>
    <r>
      <rPr>
        <rFont val="Arial"/>
        <color theme="1"/>
      </rPr>
      <t>BuySpeed/Bid Header Custom Columns/Bid Header Custom Column 11 Value TITLE from Prequalification table from Dictionary</t>
    </r>
  </si>
  <si>
    <t>Bid Header Custom Columns (Bid Header Column 12 Value)</t>
  </si>
  <si>
    <t>BuySpeed/Bid Header Column 12 Value</t>
  </si>
  <si>
    <t>Prequalification Type (APPLIES TO 2)</t>
  </si>
  <si>
    <r>
      <rPr>
        <rFont val="Arial"/>
        <b/>
        <color theme="1"/>
      </rPr>
      <t xml:space="preserve">XXX: Normalizer 
hardcoded
</t>
    </r>
    <r>
      <rPr>
        <rFont val="Arial"/>
        <color theme="1"/>
      </rPr>
      <t>#https://extensions.open-contracting.org/en/extensions/selectionCriteria/master/codelists/#selectionCriterionType.csv</t>
    </r>
  </si>
  <si>
    <t>TBD: Is there an adequate weight/fixed/threshold value to represent our "dollar amount for the type of work"??? Should we use this field instead of "minimum" at all?</t>
  </si>
  <si>
    <t>Prequalification Type (VERIFICATION METHOD 2)</t>
  </si>
  <si>
    <t>#TODO: change the wording to describe ONLY the economic aspect of selection requinrements #manually crafted value out of Gennie's explanation to the BuySpeed/Bid Header Custom Columns/Bid Header Custom Column 12/13/3 Value; TBD:Shouldn't we have this field value in the selectionCriteria.description instead???</t>
  </si>
  <si>
    <t># NOTE: We are skipping this selectionCriteria if Bid Header Column 13 Value is empty</t>
  </si>
  <si>
    <t>Prequalification Type (TECHNICAL 3)</t>
  </si>
  <si>
    <r>
      <rPr>
        <rFont val="Arial"/>
        <color theme="1"/>
      </rPr>
      <t>if BuySpeed/Bid Header Column 13 Value is not empty, then =</t>
    </r>
    <r>
      <rPr>
        <rFont val="Arial"/>
        <b/>
        <color theme="1"/>
      </rPr>
      <t xml:space="preserve"> tecnical </t>
    </r>
    <r>
      <rPr>
        <rFont val="Arial"/>
        <color theme="1"/>
      </rPr>
      <t xml:space="preserve">criterion
</t>
    </r>
    <r>
      <rPr>
        <rFont val="Arial"/>
        <b/>
        <color theme="1"/>
      </rPr>
      <t xml:space="preserve">
</t>
    </r>
    <r>
      <rPr>
        <rFont val="Arial"/>
        <color theme="1"/>
      </rPr>
      <t>#https://extensions.open-contracting.org/en/extensions/selectionCriteria/master/codelists/#selectionCriterionType.csv</t>
    </r>
  </si>
  <si>
    <t>THIRD CRITERION</t>
  </si>
  <si>
    <t>Prequalification Type (DESCRIPTION 3)</t>
  </si>
  <si>
    <r>
      <rPr>
        <rFont val="Arial"/>
        <b/>
        <color theme="1"/>
      </rPr>
      <t xml:space="preserve">XXX: Normalizer </t>
    </r>
    <r>
      <rPr>
        <rFont val="Arial"/>
        <color theme="1"/>
      </rPr>
      <t>should join BuySpeed/Bid Header Custom Columns/Bid Header Custom Column 13 Value with DESCRIPTION from Prequalification table from Dictionary #GoogleSheets #OCDS #Portland</t>
    </r>
  </si>
  <si>
    <t>Prequalification Type (APPLIES TO 3)</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</si>
  <si>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</si>
  <si>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3)</t>
  </si>
  <si>
    <r>
      <rPr>
        <rFont val="Arial"/>
        <b/>
        <color theme="1"/>
      </rPr>
      <t xml:space="preserve">XXX: Normalizer 
hardcoded
</t>
    </r>
    <r>
      <rPr>
        <rFont val="Arial"/>
        <color theme="1"/>
      </rPr>
      <t>#manually crafted value out of Gennie's explanation to the BuySpeed/Bid Header Custom Columns/Bid Header Custom Column 12/13/3 Value;</t>
    </r>
  </si>
  <si>
    <t># NOTE: We are skipping this selectionCriteria if Bid Header Column 13 and 14 Values are empty</t>
  </si>
  <si>
    <t>Prequalification Type (ECONOMIC 4)</t>
  </si>
  <si>
    <r>
      <rPr>
        <rFont val="Arial"/>
        <color theme="1"/>
      </rPr>
      <t xml:space="preserve">if BuySpeed/Bid Header Column 14 Value is not empty, then = </t>
    </r>
    <r>
      <rPr>
        <rFont val="Arial"/>
        <b/>
        <color theme="1"/>
      </rPr>
      <t xml:space="preserve">economic </t>
    </r>
    <r>
      <rPr>
        <rFont val="Arial"/>
        <color theme="1"/>
      </rPr>
      <t>criterion</t>
    </r>
    <r>
      <rPr>
        <rFont val="Arial"/>
        <b/>
        <color theme="1"/>
      </rPr>
      <t xml:space="preserve">
</t>
    </r>
    <r>
      <rPr>
        <rFont val="Arial"/>
        <color theme="1"/>
      </rPr>
      <t>#https://extensions.open-contracting.org/en/extensions/selectionCriteria/master/codelists/#selectionCriterionType.csv</t>
    </r>
  </si>
  <si>
    <t>FOURTH CRITERION</t>
  </si>
  <si>
    <t>Prequalification Type (DESCRIPTION 4)</t>
  </si>
  <si>
    <r>
      <rPr>
        <rFont val="Arial"/>
        <b/>
        <color theme="1"/>
      </rPr>
      <t xml:space="preserve">XXX: Normalizer
hardcoded + </t>
    </r>
    <r>
      <rPr>
        <rFont val="Arial"/>
        <color theme="1"/>
      </rPr>
      <t>BuySpeed/Bid Header Custom Columns/Bid Header Custom Column 13 Value TITLE from Prequalification table from Dictionary</t>
    </r>
  </si>
  <si>
    <t>Bid Header Custom Columns (Bid Header Column 14 Value)</t>
  </si>
  <si>
    <t>BuySpeed/Bid Header Column 14 Value</t>
  </si>
  <si>
    <t>Prequalification Type (APPLIES TO 4)</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</si>
  <si>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</si>
  <si>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4)</t>
  </si>
  <si>
    <t># NOTE: We are skipping this selectionCriteria if Bid Header Column 3 = N or empty</t>
  </si>
  <si>
    <t>Prequalification Type (SUITABILITY 5)</t>
  </si>
  <si>
    <r>
      <rPr>
        <rFont val="Arial"/>
      </rPr>
      <t xml:space="preserve">if BuySpeed/Bid Header Column 3 Value = Y = </t>
    </r>
    <r>
      <rPr>
        <rFont val="Arial"/>
        <b/>
      </rPr>
      <t xml:space="preserve">suitability </t>
    </r>
    <r>
      <rPr>
        <rFont val="Arial"/>
      </rPr>
      <t>criterion
#</t>
    </r>
    <r>
      <rPr>
        <rFont val="Arial"/>
        <color rgb="FF1155CC"/>
        <u/>
      </rPr>
      <t>https://extensions.open-contracting.org/en/extensions/selectionCriteria/master/codelists/#selectionCriterionType.csv</t>
    </r>
    <r>
      <rPr>
        <rFont val="Arial"/>
      </rPr>
      <t xml:space="preserve"> </t>
    </r>
  </si>
  <si>
    <t>FIFTH CRITERION</t>
  </si>
  <si>
    <t>Prequalification Type (DESCRIPTION 5)</t>
  </si>
  <si>
    <t>Prequalification Type (APPLIES TO 5)</t>
  </si>
  <si>
    <r>
      <rPr>
        <rFont val="Arial"/>
        <b/>
        <color theme="1"/>
      </rPr>
      <t xml:space="preserve">XXX: Normalizer 
hardcoded
</t>
    </r>
    <r>
      <rPr>
        <rFont val="Arial"/>
        <color theme="1"/>
      </rPr>
      <t>#https://extensions.open-contracting.org/en/extensions/selectionCriteria/master/codelists/#selectionCriterionType.csv</t>
    </r>
  </si>
  <si>
    <t>Prequalification Type (VERIFICATION METHOD 5)</t>
  </si>
  <si>
    <t>Open Contracting Data Standard: Awards</t>
  </si>
  <si>
    <t>Information from the award phase of the contracting process. There can be more than one award per contracting process e.g. because the contract is split among different providers, or because it is a standing offer.</t>
  </si>
  <si>
    <t>awards/id</t>
  </si>
  <si>
    <t>Purchase Order Header Table (Alternate Id)</t>
  </si>
  <si>
    <r>
      <rPr>
        <rFont val="Arial"/>
        <strike/>
        <color theme="1"/>
      </rPr>
      <t xml:space="preserve"># SAP/Contract Listing Report/Purchasing Document
</t>
    </r>
    <r>
      <rPr>
        <rFont val="Arial"/>
        <color theme="1"/>
      </rPr>
      <t># BuySpeed/Purchase Order Header Table/Alternate Id</t>
    </r>
  </si>
  <si>
    <t>awards/title</t>
  </si>
  <si>
    <t>PO Listing Report (Short Text)</t>
  </si>
  <si>
    <t>SAP/Purchase Order Listing Report/Short text of item 10</t>
  </si>
  <si>
    <t>awards/description</t>
  </si>
  <si>
    <t>awards/status</t>
  </si>
  <si>
    <t>Purchase Order Header Table (PO Status)</t>
  </si>
  <si>
    <t>active
# BuySpeed/Purchase Order Header Table/PO Status = 3PRS - Ready to Send = active</t>
  </si>
  <si>
    <t>awards/date</t>
  </si>
  <si>
    <t># currently we use BuySpeed/PO Status Dates/PO - In Progress Date BUT once we have NOTICE OF INTENT TO AWARD CONTRACT we shold use it instead!!!; 
# https://procure.portlandoregon.gov/bso/external/bidDetail.sdo?docId=00001006&amp;external=true&amp;parentUrl=bid  -&gt; "00001006 Notice of Intent to Award" timestamp</t>
  </si>
  <si>
    <t>awards/value</t>
  </si>
  <si>
    <t>awards/value/amount</t>
  </si>
  <si>
    <t>awards/value/currency</t>
  </si>
  <si>
    <t>awards/suppliers/name</t>
  </si>
  <si>
    <t>#BuySpeed/Vendor/Vendor Name</t>
  </si>
  <si>
    <t>awards/suppliers/id</t>
  </si>
  <si>
    <r>
      <rPr>
        <rFont val="Arial"/>
        <b/>
        <color theme="1"/>
      </rPr>
      <t xml:space="preserve">US_OR-PDX-BS-VNBR-M0206107
</t>
    </r>
    <r>
      <rPr>
        <rFont val="Arial"/>
        <color theme="1"/>
      </rPr>
      <t># same value as in parties.id</t>
    </r>
    <r>
      <rPr>
        <rFont val="Arial"/>
        <b/>
        <color theme="1"/>
      </rPr>
      <t xml:space="preserve">
</t>
    </r>
    <r>
      <rPr>
        <rFont val="Arial"/>
        <color theme="1"/>
      </rPr>
      <t># BuySpeed/Vendor/Vendor Nbr</t>
    </r>
  </si>
  <si>
    <t>awards/items</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</si>
  <si>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</si>
  <si>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</si>
  <si>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</si>
  <si>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</si>
  <si>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</si>
  <si>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</si>
  <si>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</si>
  <si>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</si>
  <si>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</si>
  <si>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</si>
  <si>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</si>
  <si>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</si>
  <si>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</si>
  <si>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</si>
  <si>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</si>
  <si>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</si>
  <si>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</si>
  <si>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</si>
  <si>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</si>
  <si>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</si>
  <si>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</si>
  <si>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</si>
  <si>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awards/contractPeriod/startDate</t>
  </si>
  <si>
    <t>PO Listing Report (CREATED ON MIN)</t>
  </si>
  <si>
    <r>
      <rPr>
        <rFont val="Arial"/>
        <b/>
        <color theme="1"/>
      </rPr>
      <t>Min</t>
    </r>
    <r>
      <rPr>
        <rFont val="Arial"/>
        <color theme="1"/>
      </rPr>
      <t xml:space="preserve"> value out of SAP/Purchase Order Listing Report/Created On</t>
    </r>
  </si>
  <si>
    <t>⭐</t>
  </si>
  <si>
    <t>❌</t>
  </si>
  <si>
    <t>awards/contractPeriod/endDate</t>
  </si>
  <si>
    <t>PO Listing Report (DELIVERY DATE MAX)</t>
  </si>
  <si>
    <r>
      <rPr>
        <rFont val="Arial"/>
        <b/>
        <color theme="1"/>
      </rPr>
      <t>Max</t>
    </r>
    <r>
      <rPr>
        <rFont val="Arial"/>
        <color theme="1"/>
      </rPr>
      <t xml:space="preserve"> value out of SAP/Purchase Order Listing Report/Delivery Date that have a corresponding min value from startDate
</t>
    </r>
  </si>
  <si>
    <t>awards/contractPeriod/maxExtentDate</t>
  </si>
  <si>
    <t>awards/contractPeriod/durationInDays</t>
  </si>
  <si>
    <t>awards/documents</t>
  </si>
  <si>
    <t>awards/documents/id</t>
  </si>
  <si>
    <r>
      <rPr>
        <rFont val="Arial"/>
        <b/>
        <color theme="1"/>
      </rPr>
      <t>limited</t>
    </r>
    <r>
      <rPr>
        <rFont val="Arial"/>
        <color theme="1"/>
      </rPr>
      <t xml:space="preserve"> = we can add here data on REQ_NBR for interested parties to be able to find associated documents 
</t>
    </r>
    <r>
      <rPr>
        <rFont val="Arial"/>
        <b/>
        <color theme="1"/>
      </rPr>
      <t>TODO</t>
    </r>
    <r>
      <rPr>
        <rFont val="Arial"/>
        <color theme="1"/>
      </rPr>
      <t>: create some instruction on how to use REQ_NBR to get those documents</t>
    </r>
  </si>
  <si>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</si>
  <si>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</si>
  <si>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</si>
  <si>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</si>
  <si>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</si>
  <si>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</si>
  <si>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</si>
  <si>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</si>
  <si>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</si>
  <si>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awards/amendments/date</t>
  </si>
  <si>
    <t>awards/amendments/rationale</t>
  </si>
  <si>
    <t>awards/amendments/id</t>
  </si>
  <si>
    <t>awards/amendments/description</t>
  </si>
  <si>
    <t>awards/amendments/amendsReleaseID</t>
  </si>
  <si>
    <t>awards/amendments/releaseID</t>
  </si>
  <si>
    <t>awards/items/relatedLot</t>
  </si>
  <si>
    <t>awards/documents/relatedLots</t>
  </si>
  <si>
    <t>awards/relatedLots</t>
  </si>
  <si>
    <t>awards/items/deliveryLocation</t>
  </si>
  <si>
    <t>awards/items/deliveryLocation/description</t>
  </si>
  <si>
    <t>awards/items/deliveryLocation/geometry</t>
  </si>
  <si>
    <t>awards/items/deliveryLocation/geometry/type</t>
  </si>
  <si>
    <t>awards/items/deliveryLocation/geometry/coordinates</t>
  </si>
  <si>
    <t>awards/items/deliveryLocation/gazetteer</t>
  </si>
  <si>
    <t>awards/items/deliveryLocation/gazetteer/scheme</t>
  </si>
  <si>
    <t>awards/items/deliveryLocation/gazetteer/identifiers</t>
  </si>
  <si>
    <t>awards/items/deliveryLocation/uri</t>
  </si>
  <si>
    <t>awards/items/deliveryAddress</t>
  </si>
  <si>
    <t>awards/items/deliveryAddress/streetAddress</t>
  </si>
  <si>
    <t>awards/items/deliveryAddress/locality</t>
  </si>
  <si>
    <t>awards/items/deliveryAddress/region</t>
  </si>
  <si>
    <t>awards/items/deliveryAddress/postalCode</t>
  </si>
  <si>
    <t>awards/items/deliveryAddress/countryName</t>
  </si>
  <si>
    <t>awards/relatedBid</t>
  </si>
  <si>
    <t>Open Contracting Data Standard: Contracts</t>
  </si>
  <si>
    <t>Information from the contract creation phase of the procurement process.</t>
  </si>
  <si>
    <t>contracts/id</t>
  </si>
  <si>
    <r>
      <rPr>
        <rFont val="Arial"/>
        <strike/>
        <color theme="1"/>
      </rPr>
      <t xml:space="preserve"># SAP/Contract Listing Report/Purchasing Document
</t>
    </r>
    <r>
      <rPr>
        <rFont val="Arial"/>
        <color theme="1"/>
      </rPr>
      <t># BuySpeed/Purchase Order Header Table/Alternate Id</t>
    </r>
  </si>
  <si>
    <t>contracts/awardID</t>
  </si>
  <si>
    <r>
      <rPr>
        <rFont val="Arial"/>
        <strike/>
        <color theme="1"/>
      </rPr>
      <t xml:space="preserve"># SAP/Contract Listing Report/Purchasing Document
</t>
    </r>
    <r>
      <rPr>
        <rFont val="Arial"/>
        <color theme="1"/>
      </rPr>
      <t># BuySpeed/Purchase Order Header Table/Alternate Id</t>
    </r>
  </si>
  <si>
    <t>contracts/title</t>
  </si>
  <si>
    <t>PO Listing Report (SHORT TEXT ITEM 10)</t>
  </si>
  <si>
    <r>
      <rPr>
        <rFont val="Arial"/>
        <color theme="1"/>
      </rPr>
      <t xml:space="preserve">SAP/Purchase Order Listing Report/Short text </t>
    </r>
    <r>
      <rPr>
        <rFont val="Arial"/>
        <b/>
        <color theme="1"/>
      </rPr>
      <t>of item 10</t>
    </r>
  </si>
  <si>
    <t>contracts/description</t>
  </si>
  <si>
    <t>contracts/status</t>
  </si>
  <si>
    <t>PO Listing Report (CONTRACT STATUS)</t>
  </si>
  <si>
    <r>
      <rPr>
        <rFont val="Arial"/>
        <color theme="1"/>
      </rPr>
      <t xml:space="preserve">If we are between startDate (Created On) and endDate (Delivery Date) = </t>
    </r>
    <r>
      <rPr>
        <rFont val="Arial"/>
        <b/>
        <color theme="1"/>
      </rPr>
      <t xml:space="preserve">active
</t>
    </r>
    <r>
      <rPr>
        <rFont val="Arial"/>
        <color theme="1"/>
      </rPr>
      <t xml:space="preserve">If endDate (Delivery Date) in the past = </t>
    </r>
    <r>
      <rPr>
        <rFont val="Arial"/>
        <b/>
        <color theme="1"/>
      </rPr>
      <t>terminated</t>
    </r>
  </si>
  <si>
    <t>contracts/period</t>
  </si>
  <si>
    <t>contracts/period/startDate</t>
  </si>
  <si>
    <r>
      <rPr>
        <rFont val="Arial"/>
        <b/>
        <color theme="1"/>
      </rPr>
      <t>Min</t>
    </r>
    <r>
      <rPr>
        <rFont val="Arial"/>
        <color theme="1"/>
      </rPr>
      <t xml:space="preserve"> value out of SAP/Purchase Order Listing Report/Created On</t>
    </r>
  </si>
  <si>
    <t>contracts/period/endDate</t>
  </si>
  <si>
    <r>
      <rPr>
        <rFont val="Arial"/>
        <b/>
        <color theme="1"/>
      </rPr>
      <t>Max</t>
    </r>
    <r>
      <rPr>
        <rFont val="Arial"/>
        <color theme="1"/>
      </rPr>
      <t xml:space="preserve"> value out of SAP/Purchase Order Listing Report/Delivery Date
</t>
    </r>
    <r>
      <rPr>
        <rFont val="Arial"/>
        <b/>
        <color theme="1"/>
      </rPr>
      <t>NOTE</t>
    </r>
    <r>
      <rPr>
        <rFont val="Arial"/>
        <color theme="1"/>
      </rPr>
      <t>: Should be updated if new PO rows with different dates are added</t>
    </r>
  </si>
  <si>
    <t>contracts/period/maxExtentDate</t>
  </si>
  <si>
    <t>contracts/period/durationInDays</t>
  </si>
  <si>
    <t>contracts/value</t>
  </si>
  <si>
    <t>contracts/value/amount</t>
  </si>
  <si>
    <t>PO Listing Report (Gross order value)</t>
  </si>
  <si>
    <r>
      <rPr>
        <rFont val="Arial"/>
        <b/>
        <color theme="1"/>
      </rPr>
      <t>Sum</t>
    </r>
    <r>
      <rPr>
        <rFont val="Arial"/>
        <color theme="1"/>
      </rPr>
      <t xml:space="preserve"> of all rows of SAP/Purchase Order Listing Report/Gross Order Value of the specific PO</t>
    </r>
  </si>
  <si>
    <t>contracts/value/currency</t>
  </si>
  <si>
    <t>contracts/items</t>
  </si>
  <si>
    <t>contracts/items/id</t>
  </si>
  <si>
    <t>PO Listing Report (CONTRACT ITEM ID)</t>
  </si>
  <si>
    <t>SAP/PO Listing Report/{Purchasing Document - Item}
iterate over "Item" column with "Purchasing Document"=self.id</t>
  </si>
  <si>
    <t>contracts/items/description</t>
  </si>
  <si>
    <t># SAP/PO Listing Report/Short Text of item 10/20/30...</t>
  </si>
  <si>
    <t>contracts/items/classification</t>
  </si>
  <si>
    <t>contracts/items/classification/scheme</t>
  </si>
  <si>
    <t>PO Listing Report (ITEM CLASSIFICATION)</t>
  </si>
  <si>
    <t>NIGP = National Institute of Governmental Purchasing
# TODO: we should later change it to NAICS = North American Industry Classification System</t>
  </si>
  <si>
    <t>contracts/items/classification/id</t>
  </si>
  <si>
    <t>PO Listing Report (Material Group)</t>
  </si>
  <si>
    <t>SAP/PO Listing Report/Material Group
# TODO: map NIGP code to NAICS via crosswalk</t>
  </si>
  <si>
    <t>contracts/items/classification/description</t>
  </si>
  <si>
    <t>SAP/Material Group (NIGP) (description)</t>
  </si>
  <si>
    <t># NIGP code description
Dictionary #GoogleSheets #OCDS #Portland</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</si>
  <si>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</si>
  <si>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</si>
  <si>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</si>
  <si>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</si>
  <si>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</si>
  <si>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</si>
  <si>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</si>
  <si>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PO Listing Report (Order Quantity)</t>
  </si>
  <si>
    <t>SAP/PO Listing Report/Order Quantity</t>
  </si>
  <si>
    <t>contracts/items/unit</t>
  </si>
  <si>
    <t>contracts/items/unit/scheme</t>
  </si>
  <si>
    <t>UNIT CLASSIFICATION (SCHEME)</t>
  </si>
  <si>
    <t>SAP/PO Listing Report/Order Unit + Scheme fromDictionary #GoogleSheets #OCDS #Portland</t>
  </si>
  <si>
    <t>contracts/items/unit/id</t>
  </si>
  <si>
    <t>UNIT CLASSIFICATION (CODE)</t>
  </si>
  <si>
    <r>
      <rPr>
        <rFont val="Arial"/>
        <color theme="1"/>
      </rPr>
      <t xml:space="preserve">SAP/PO Listing Report/Order Unit + Code fromDictionary #GoogleSheets #OCDS #Portland
# https://unece.org/trade/documents/2021/06/uncefact-rec20-0 - Annex II &amp; Annex III
</t>
    </r>
    <r>
      <rPr>
        <rFont val="Arial"/>
        <b/>
        <color theme="1"/>
      </rPr>
      <t>USD = M4</t>
    </r>
    <r>
      <rPr>
        <rFont val="Arial"/>
        <color theme="1"/>
      </rPr>
      <t xml:space="preserve"> = monetary value 
OR 
</t>
    </r>
    <r>
      <rPr>
        <rFont val="Arial"/>
        <b/>
        <color theme="1"/>
      </rPr>
      <t>EA = NAR</t>
    </r>
    <r>
      <rPr>
        <rFont val="Arial"/>
        <color theme="1"/>
      </rPr>
      <t xml:space="preserve"> = number of articles
depending on whether data is counted in money or units</t>
    </r>
  </si>
  <si>
    <t>contracts/items/unit/name</t>
  </si>
  <si>
    <t>UNIT CLASSIFICATION (NAME)</t>
  </si>
  <si>
    <t>SAP/PO Listing Report/Order Unit + Title fromDictionary #GoogleSheets #OCDS #Portland</t>
  </si>
  <si>
    <t>contracts/items/unit/value</t>
  </si>
  <si>
    <t>contracts/items/unit/value/amount</t>
  </si>
  <si>
    <t>PO Listing Report (UNIT AMOUNT)</t>
  </si>
  <si>
    <r>
      <rPr>
        <rFont val="Arial"/>
        <color theme="1"/>
      </rPr>
      <t xml:space="preserve"># SAP/PO Listing Report/Gross order value </t>
    </r>
    <r>
      <rPr>
        <rFont val="Arial"/>
        <color theme="1"/>
        <u/>
      </rPr>
      <t>divided by</t>
    </r>
    <r>
      <rPr>
        <rFont val="Arial"/>
        <color theme="1"/>
      </rPr>
      <t xml:space="preserve"> SAP/PO Listing Report/Order Quantity</t>
    </r>
  </si>
  <si>
    <t>contracts/items/unit/value/currency</t>
  </si>
  <si>
    <t>contracts/items/unit/uri</t>
  </si>
  <si>
    <t>contracts/dateSigned</t>
  </si>
  <si>
    <t>contracts/documents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</si>
  <si>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</si>
  <si>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</si>
  <si>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</si>
  <si>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</si>
  <si>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</si>
  <si>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</si>
  <si>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</si>
  <si>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</si>
  <si>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</si>
  <si>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contracts/relatedProcesses</t>
  </si>
  <si>
    <t>contracts/relatedProcesses/id</t>
  </si>
  <si>
    <t>contracts/relatedProcesses/relationship</t>
  </si>
  <si>
    <t>contracts/relatedProcesses/title</t>
  </si>
  <si>
    <t>contracts/relatedProcesses/scheme</t>
  </si>
  <si>
    <t>contracts/relatedProcesses/identifier</t>
  </si>
  <si>
    <t>contracts/relatedProcesses/uri</t>
  </si>
  <si>
    <t>contracts/milestones</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</si>
  <si>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</si>
  <si>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</si>
  <si>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</si>
  <si>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</si>
  <si>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</si>
  <si>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</si>
  <si>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</si>
  <si>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</si>
  <si>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</si>
  <si>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</si>
  <si>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contracts/amendments/date</t>
  </si>
  <si>
    <t>contracts/amendments/rationale</t>
  </si>
  <si>
    <t>contracts/amendments/id</t>
  </si>
  <si>
    <t>contracts/amendments/description</t>
  </si>
  <si>
    <t>contracts/amendments/amendsReleaseID</t>
  </si>
  <si>
    <t>contracts/amendments/releaseID</t>
  </si>
  <si>
    <t>contracts/items/relatedLot</t>
  </si>
  <si>
    <t>contracts/documents/relatedLots</t>
  </si>
  <si>
    <t>contracts/milestones/relatedLots</t>
  </si>
  <si>
    <t>contracts/items/deliveryLocation</t>
  </si>
  <si>
    <t>contracts/items/deliveryLocation/description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</si>
  <si>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</si>
  <si>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</si>
  <si>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</si>
  <si>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</si>
  <si>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</si>
  <si>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contracts/items/deliveryLocation/gazetteer/identifiers</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</si>
  <si>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</si>
  <si>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</si>
  <si>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</si>
  <si>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</si>
  <si>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</si>
  <si>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</si>
  <si>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</si>
  <si>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Open Contracting Data Standard: Implementation</t>
  </si>
  <si>
    <t>Information during the performance / implementation stage of the contract.</t>
  </si>
  <si>
    <t>contracts/implementation/transactions</t>
  </si>
  <si>
    <t>contracts/implementation/transactions/id</t>
  </si>
  <si>
    <r>
      <rPr>
        <rFont val="Arial"/>
        <b/>
        <color theme="1"/>
      </rPr>
      <t xml:space="preserve">22298257-10
</t>
    </r>
    <r>
      <rPr>
        <rFont val="Arial"/>
        <color theme="1"/>
      </rPr>
      <t xml:space="preserve"># SAP/PO Listing Report/{Purchasing Document - SAP/PO Listing Report/Item}
</t>
    </r>
    <r>
      <rPr>
        <rFont val="Arial"/>
        <b/>
        <color theme="1"/>
      </rPr>
      <t># POs; each PO item=individual transaction</t>
    </r>
  </si>
  <si>
    <t>contracts/implementation/transactions/source</t>
  </si>
  <si>
    <t>contracts/implementation/transactions/date</t>
  </si>
  <si>
    <t>PO Listing Report (Delivery Date)</t>
  </si>
  <si>
    <r>
      <rPr>
        <rFont val="Arial"/>
        <b/>
        <color theme="1"/>
      </rPr>
      <t xml:space="preserve">2022-07-29T00:00:00-0700
</t>
    </r>
    <r>
      <rPr>
        <rFont val="Arial"/>
        <color theme="1"/>
      </rPr>
      <t>#SAP/PO Listing Report/Delivery Date 
TBD: can we use Delivery Date as a transaction date here?</t>
    </r>
  </si>
  <si>
    <t>contracts/implementation/transactions/value</t>
  </si>
  <si>
    <t>contracts/implementation/transactions/value/amount</t>
  </si>
  <si>
    <t>PO Listing Report (Total Invoiced to Date)</t>
  </si>
  <si>
    <t># SAP/PO Listing Report/Total Invoiced to Date of Item 10</t>
  </si>
  <si>
    <t>contracts/implementation/transactions/value/currency</t>
  </si>
  <si>
    <t>contracts/implementation/transactions/payer/name</t>
  </si>
  <si>
    <t>contracts/implementation/transactions/payer/id</t>
  </si>
  <si>
    <t>contracts/implementation/transactions/payee/name</t>
  </si>
  <si>
    <r>
      <rPr>
        <rFont val="Arial"/>
        <color theme="1"/>
      </rPr>
      <t xml:space="preserve"># BuySpeed/Vendor/Vendor Name; 
</t>
    </r>
    <r>
      <rPr>
        <rFont val="Arial"/>
        <b/>
        <color theme="1"/>
      </rPr>
      <t>NOTE</t>
    </r>
    <r>
      <rPr>
        <rFont val="Arial"/>
        <color theme="1"/>
      </rPr>
      <t>: We are not overwriting this field with SAP/Contract Listing Report/Vendor Name!!!</t>
    </r>
  </si>
  <si>
    <t>contracts/implementation/transactions/payee/id</t>
  </si>
  <si>
    <r>
      <rPr>
        <rFont val="Arial"/>
        <b/>
        <color theme="1"/>
      </rPr>
      <t xml:space="preserve">US_OR-PDX-BS-VNBR-M0206107 
</t>
    </r>
    <r>
      <rPr>
        <rFont val="Arial"/>
        <color theme="1"/>
      </rPr>
      <t xml:space="preserve"># BuySpeed/Vendor/Vendor Nbr </t>
    </r>
  </si>
  <si>
    <t>contracts/implementation/transactions/uri</t>
  </si>
  <si>
    <t>contracts/implementation/milestones</t>
  </si>
  <si>
    <t>Purchase Orders milestones</t>
  </si>
  <si>
    <t>contracts/implementation/milestones/id</t>
  </si>
  <si>
    <t>PO Listing Report (MILESTONE ID)</t>
  </si>
  <si>
    <r>
      <rPr>
        <rFont val="Arial"/>
        <b/>
        <color theme="1"/>
      </rPr>
      <t xml:space="preserve">PO-22298257-10
</t>
    </r>
    <r>
      <rPr>
        <rFont val="Arial"/>
        <color theme="1"/>
      </rPr>
      <t># SAP/PO Listing Report/{Purchasing Document}-{Item}</t>
    </r>
  </si>
  <si>
    <t>contracts/implementation/milestones/title</t>
  </si>
  <si>
    <t>contracts/implementation/milestones/type</t>
  </si>
  <si>
    <t>PO Listing Report (MILESTONE TYPE)</t>
  </si>
  <si>
    <r>
      <rPr>
        <rFont val="Arial"/>
        <color theme="1"/>
      </rPr>
      <t xml:space="preserve"># preProcurement; approval; engagement; assessment; delivery; reporting; financing; payment
# </t>
    </r>
    <r>
      <rPr>
        <rFont val="Arial"/>
        <b/>
        <color theme="1"/>
      </rPr>
      <t>payment</t>
    </r>
    <r>
      <rPr>
        <rFont val="Arial"/>
        <color theme="1"/>
      </rPr>
      <t xml:space="preserve"> will be hardcoded for the milestones formed out of POs</t>
    </r>
  </si>
  <si>
    <t>contracts/implementation/milestones/description</t>
  </si>
  <si>
    <t>contracts/implementation/milestones/code</t>
  </si>
  <si>
    <t>contracts/implementation/milestones/dueDate</t>
  </si>
  <si>
    <t>#SAP/PO Listing Report/Delivery Date</t>
  </si>
  <si>
    <t>contracts/implementation/milestones/dateMet</t>
  </si>
  <si>
    <t>contracts/implementation/milestones/dateModified</t>
  </si>
  <si>
    <t>contracts/implementation/milestones/status</t>
  </si>
  <si>
    <t>PO Listing Report (INVOICING STATUS)</t>
  </si>
  <si>
    <r>
      <rPr>
        <rFont val="Arial"/>
        <b/>
        <color theme="1"/>
      </rPr>
      <t>SCHEDULED</t>
    </r>
    <r>
      <rPr>
        <rFont val="Arial"/>
        <color theme="1"/>
      </rPr>
      <t xml:space="preserve"> (PO is not invoiced yet) Total Invoiced to Date=0 and Delivery Date is in the future; 
</t>
    </r>
    <r>
      <rPr>
        <rFont val="Arial"/>
        <b/>
        <color theme="1"/>
      </rPr>
      <t>PARTIALLYMET</t>
    </r>
    <r>
      <rPr>
        <rFont val="Arial"/>
        <color theme="1"/>
      </rPr>
      <t xml:space="preserve"> (PO is partially invoiced) Total Invoiced to Date &lt; Gross order value;  
</t>
    </r>
    <r>
      <rPr>
        <rFont val="Arial"/>
        <b/>
        <color theme="1"/>
      </rPr>
      <t>MET</t>
    </r>
    <r>
      <rPr>
        <rFont val="Arial"/>
        <color theme="1"/>
      </rPr>
      <t xml:space="preserve"> (PO is fully invoiced) Total Invoiced to Date = Gross order value; 
</t>
    </r>
    <r>
      <rPr>
        <rFont val="Arial"/>
        <b/>
        <color theme="1"/>
      </rPr>
      <t>NOTMET</t>
    </r>
    <r>
      <rPr>
        <rFont val="Arial"/>
        <color theme="1"/>
      </rPr>
      <t xml:space="preserve"> (PO is not invoiced and overdue) Total Invoiced to Date=0 and Delivery Date is in the past</t>
    </r>
  </si>
  <si>
    <t>contracts/implementation/documents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</si>
  <si>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</si>
  <si>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</si>
  <si>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</si>
  <si>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</si>
  <si>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</si>
  <si>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</si>
  <si>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</si>
  <si>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</si>
  <si>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</si>
  <si>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contracts/implementation/milestones/relatedLots</t>
  </si>
  <si>
    <t>contracts/implementation/documents/relatedLots</t>
  </si>
  <si>
    <r>
      <rPr>
        <rFont val="Arial"/>
        <b/>
        <color rgb="FFFFFFFF"/>
        <sz val="9.0"/>
      </rPr>
      <t>Transaction related milestones</t>
    </r>
    <r>
      <rPr>
        <rFont val="Arial"/>
        <color rgb="FFFFFFFF"/>
        <sz val="9.0"/>
      </rPr>
      <t>: Adds a relatedImplementationMilestone field to transaction objects, so that payments against a contract can be linked with an implementation milestone.</t>
    </r>
  </si>
  <si>
    <t>https://extensions.open-contracting.org/en/extensions/transaction_milestones/master/</t>
  </si>
  <si>
    <t>contracts/implementation/transactions/relatedImplementationMilestone</t>
  </si>
  <si>
    <t>contracts/implementation/transactions/relatedImplementationMilestone/id</t>
  </si>
  <si>
    <t>should be equal to contracts/implementation/milestones/id</t>
  </si>
  <si>
    <t>contracts/implementation/transactions/relatedImplementationMilestone/title</t>
  </si>
  <si>
    <t>path</t>
  </si>
  <si>
    <t>type</t>
  </si>
  <si>
    <t>range</t>
  </si>
  <si>
    <t>values</t>
  </si>
  <si>
    <t>links</t>
  </si>
  <si>
    <t>codelist</t>
  </si>
  <si>
    <t>deprecated</t>
  </si>
  <si>
    <t>deprecationNotes</t>
  </si>
  <si>
    <t>Open Contracting ID</t>
  </si>
  <si>
    <t>A globally unique identifier for this Open Contracting Process. Composed of an ocid prefix and an identifier for the contracting process. For more information see the Open Contracting Identifier guidance</t>
  </si>
  <si>
    <t>1..1</t>
  </si>
  <si>
    <t>https://standard.open-contracting.org/1.1.5/en/schema/identifiers/</t>
  </si>
  <si>
    <t>Release ID</t>
  </si>
  <si>
    <t>An identifier for this particular release of information. A release identifier must be unique within the scope of its related contracting process (defined by a common ocid). A release identifier must not contain the # character.</t>
  </si>
  <si>
    <t>Release Date</t>
  </si>
  <si>
    <t>The date on which the information contained in the release was first recorded in, or published by, any system.</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</si>
  <si>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</si>
  <si>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</si>
  <si>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</si>
  <si>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</si>
  <si>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</si>
  <si>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https://standard.open-contracting.org/1.1.5/en/schema/codelists/#release-tag</t>
  </si>
  <si>
    <t>releaseTag.csv</t>
  </si>
  <si>
    <t>Initiation type</t>
  </si>
  <si>
    <t>The type of initiation process used for this contract, from the closed initiationType codelist.</t>
  </si>
  <si>
    <t>Enum: tender</t>
  </si>
  <si>
    <t>https://standard.open-contracting.org/1.1.5/en/schema/codelists/#initiation-type</t>
  </si>
  <si>
    <t>initiationType.csv</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</si>
  <si>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</si>
  <si>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</si>
  <si>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</si>
  <si>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</si>
  <si>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Organization</t>
  </si>
  <si>
    <t>A party (organization)</t>
  </si>
  <si>
    <t>object</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</si>
  <si>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</si>
  <si>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</si>
  <si>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</si>
  <si>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Entity ID</t>
  </si>
  <si>
    <t>The ID used for cross-referencing to this party from other sections of the release. This field may be built with the following structure {identifier.scheme}-{identifier.id}(-{department-identifier}).</t>
  </si>
  <si>
    <t>Primary identifier</t>
  </si>
  <si>
    <t>The primary identifier for this organization or participant. Identifiers that uniquely pick out a legal entity should be preferred. Consult the organization identifier guidance for the preferred scheme and identifier to use.</t>
  </si>
  <si>
    <t>Identifier</t>
  </si>
  <si>
    <t>A unique identifier for a party (organization).</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</si>
  <si>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</si>
  <si>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</si>
  <si>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https://standard.open-contracting.org/1.1.5/en/schema/codelists/#organization-identifier-scheme</t>
  </si>
  <si>
    <t>ID</t>
  </si>
  <si>
    <t>The identifier of the organization in the selected scheme.</t>
  </si>
  <si>
    <t>string, integer</t>
  </si>
  <si>
    <t>Legal Name</t>
  </si>
  <si>
    <t>The legally registered name of the organization.</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</si>
  <si>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</si>
  <si>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</si>
  <si>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</si>
  <si>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</si>
  <si>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</si>
  <si>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</si>
  <si>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Address</t>
  </si>
  <si>
    <t>An address. This may be the legally registered address of the organization, or may be a correspondence address for this particular contracting process.</t>
  </si>
  <si>
    <t>An address.</t>
  </si>
  <si>
    <t>Street address</t>
  </si>
  <si>
    <t>The street address. For example, 1600 Amphitheatre Pkwy.</t>
  </si>
  <si>
    <t>Locality</t>
  </si>
  <si>
    <t>The locality. For example, Mountain View.</t>
  </si>
  <si>
    <t>Region</t>
  </si>
  <si>
    <t>The region. For example, CA.</t>
  </si>
  <si>
    <t>Postal code</t>
  </si>
  <si>
    <t>The postal code. For example, 94043.</t>
  </si>
  <si>
    <t>Country name</t>
  </si>
  <si>
    <t>The country name. For example, United States.</t>
  </si>
  <si>
    <t>Contact point</t>
  </si>
  <si>
    <t>Contact details that can be used for this party.</t>
  </si>
  <si>
    <t>A person, contact point or department to contact in relation to this contracting process.</t>
  </si>
  <si>
    <t>Name</t>
  </si>
  <si>
    <t>The name of the contact person, department, or contact point, for correspondence relating to this contracting process.</t>
  </si>
  <si>
    <t>Email</t>
  </si>
  <si>
    <t>The e-mail address of the contact point/person.</t>
  </si>
  <si>
    <t>Telephone</t>
  </si>
  <si>
    <t>The telephone number of the contact point/person. This should include the international dialing code.</t>
  </si>
  <si>
    <t>Fax number</t>
  </si>
  <si>
    <t>The fax number of the contact point/person. This should include the international dialing code.</t>
  </si>
  <si>
    <t>A web address for the contact point/person.</t>
  </si>
  <si>
    <t>Party roles</t>
  </si>
  <si>
    <t>The party's role(s) in the contracting process, using the open partyRole codelist.</t>
  </si>
  <si>
    <t>https://standard.open-contracting.org/1.1.5/en/schema/codelists/#party-role</t>
  </si>
  <si>
    <t>partyRole.csv</t>
  </si>
  <si>
    <t>Details</t>
  </si>
  <si>
    <t>Additional classification information about parties can be provided using partyDetail extensions that define particular fields and classification schemes.</t>
  </si>
  <si>
    <t>Buyer</t>
  </si>
  <si>
    <t>A buyer is an entity whose budget will be used to pay for goods, works or services related to a contract. This may be different from the procuring entity who may be specified in the tender data.</t>
  </si>
  <si>
    <t>Organization reference</t>
  </si>
  <si>
    <t>The id and name of the party being referenced. Used to cross-reference to the parties section</t>
  </si>
  <si>
    <t>Organization name</t>
  </si>
  <si>
    <t>The name of the party being referenced. This must match the name of an entry in the parties section.</t>
  </si>
  <si>
    <t>Organization ID</t>
  </si>
  <si>
    <t>The id of the party being referenced. This must match the id of an entry in the parties section.</t>
  </si>
  <si>
    <t>buyer/identifier</t>
  </si>
  <si>
    <t>The primary identifier for this organization. Identifiers that uniquely pick out a legal entity should be preferred. Consult the organization identifier guidance for the preferred scheme and identifier to use.</t>
  </si>
  <si>
    <t>From version 1.1, organizations should be referenced by their identifier and name in a document, and detailed legal identifier information should only be provided in the relevant cross-referenced entry in the parties section at the top level of a release.</t>
  </si>
  <si>
    <t>buyer/identifier/scheme</t>
  </si>
  <si>
    <t>buyer/identifier/id</t>
  </si>
  <si>
    <t>buyer/identifier/legalName</t>
  </si>
  <si>
    <t>buyer/identifier/uri</t>
  </si>
  <si>
    <t>buyer/address</t>
  </si>
  <si>
    <t>(Deprecated outside the parties section)</t>
  </si>
  <si>
    <t>From version 1.1, organizations should be referenced by their identifier and name in a document, and address information should only be provided in the relevant cross-referenced entry in the parties section at the top level of a release.</t>
  </si>
  <si>
    <t>buyer/address/streetAddress</t>
  </si>
  <si>
    <t>buyer/address/locality</t>
  </si>
  <si>
    <t>buyer/address/region</t>
  </si>
  <si>
    <t>buyer/address/postalCode</t>
  </si>
  <si>
    <t>buyer/address/countryName</t>
  </si>
  <si>
    <t>buyer/additionalIdentifiers</t>
  </si>
  <si>
    <t>(Deprecated outside the parties section) A list of additional / supplemental identifiers for the organization, using the organization identifier guidance. This can be used to provide an internally used identifier for this organization in addition to the primary legal entity identifier.</t>
  </si>
  <si>
    <t>From version 1.1, organizations should be referenced by their identifier and name in a document, and additional identifiers for an organization should be provided in the relevant cross-referenced entry in the parties section at the top level of a release.</t>
  </si>
  <si>
    <t>buyer/additionalIdentifiers/scheme</t>
  </si>
  <si>
    <t>buyer/additionalIdentifiers/id</t>
  </si>
  <si>
    <t>buyer/additionalIdentifiers/legalName</t>
  </si>
  <si>
    <t>buyer/additionalIdentifiers/uri</t>
  </si>
  <si>
    <t>buyer/contactPoint</t>
  </si>
  <si>
    <t>From version 1.1, organizations should be referenced by their identifier and name in a document, and contact point information for an organization should be provided in the relevant cross-referenced entry in the parties section at the top level of a release.</t>
  </si>
  <si>
    <t>buyer/contactPoint/name</t>
  </si>
  <si>
    <t>buyer/contactPoint/email</t>
  </si>
  <si>
    <t>buyer/contactPoint/telephone</t>
  </si>
  <si>
    <t>buyer/contactPoint/faxNumber</t>
  </si>
  <si>
    <t>buyer/contactPoint/url</t>
  </si>
  <si>
    <t>planning</t>
  </si>
  <si>
    <t>Information from the planning phase of the contracting process. This includes information related to the process of deciding what to contract, when and how.</t>
  </si>
  <si>
    <t>Rationale</t>
  </si>
  <si>
    <t>The rationale for the procurement provided in free text. More detail can be provided in an attached document.</t>
  </si>
  <si>
    <t>Budget</t>
  </si>
  <si>
    <t>Details of the budget that funds this contracting process.</t>
  </si>
  <si>
    <t>Budget information</t>
  </si>
  <si>
    <t>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</si>
  <si>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https://frictionlessdata.io/specs/fiscal-data-package/</t>
  </si>
  <si>
    <t>An identifier for the budget line item which provides funds for this contracting process. This identifier should be possible to cross-reference against the provided data source.</t>
  </si>
  <si>
    <t>Budget Source</t>
  </si>
  <si>
    <t>A short free text description of the budget source. May be used to provide the title of the budget line, or the programme used to fund this project.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</si>
  <si>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</si>
  <si>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t>
  </si>
  <si>
    <t>Value</t>
  </si>
  <si>
    <t>Financial values should be published with a currency attached.</t>
  </si>
  <si>
    <t>Amount as a number.</t>
  </si>
  <si>
    <t>number</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</si>
  <si>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</si>
  <si>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</si>
  <si>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</si>
  <si>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https://standard.open-contracting.org/1.1.5/en/schema/codelists/#currency</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</si>
  <si>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</si>
  <si>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</si>
  <si>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</si>
  <si>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</si>
  <si>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</si>
  <si>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</si>
  <si>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planning/budget/source</t>
  </si>
  <si>
    <t>Data Source</t>
  </si>
  <si>
    <t>(Deprecated in 1.1) Used to point either to a corresponding Budget Data Package, or to a machine or human-readable source where users can find further information on the budget line item identifiers, or project identifiers, provided here.</t>
  </si>
  <si>
    <t>The budget data source field was intended to link to machine-readable data about the budget for a contracting process, but has been widely mis-used to provide free-text descriptions of budget providers. As a result, it has been removed from version 1.1. budget/uri can be used to provide a link to machine-readable budget information, and budget/description can be used to provide human-readable information on the budget source.</t>
  </si>
  <si>
    <t>Documents</t>
  </si>
  <si>
    <t>A list of documents related to the planning process.</t>
  </si>
  <si>
    <t>Document</t>
  </si>
  <si>
    <t>Links to, or descriptions of, external documents can be attached at various locations within the standard. Documents can be supporting information, formal notices, downloadable forms, or any other kind of resource that ought to be made public as part of full open contracting.</t>
  </si>
  <si>
    <t>A local, unique identifier for this document. This field is used to keep track of multiple revisions of a document through the compilation from release to record mechanism.</t>
  </si>
  <si>
    <t>Document type</t>
  </si>
  <si>
    <t>A classification of the document described, using the open documentType codelist.</t>
  </si>
  <si>
    <t>https://standard.open-contracting.org/1.1.5/en/schema/codelists/#document-type</t>
  </si>
  <si>
    <t>documentType.csv</t>
  </si>
  <si>
    <t>The document title.</t>
  </si>
  <si>
    <t>A short description of the document. Descriptions are recommended to not exceed 250 words. In the event the document is not accessible online, the description field can be used to describe arrangements for obtaining a copy of the document.</t>
  </si>
  <si>
    <t>A direct link to the document or attachment. The server providing access to this document ought to be configured to correctly report the document mime type.</t>
  </si>
  <si>
    <t>Date published</t>
  </si>
  <si>
    <t>The date on which the document was first published. This is particularly important for legally important documents such as notices of a tender.</t>
  </si>
  <si>
    <t>Date modified</t>
  </si>
  <si>
    <t>Date that the document was last modified</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</si>
  <si>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</si>
  <si>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</si>
  <si>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</si>
  <si>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</si>
  <si>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</si>
  <si>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</si>
  <si>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 milestones</t>
  </si>
  <si>
    <t>A list of milestones associated with the planning stage.</t>
  </si>
  <si>
    <t>Milestone</t>
  </si>
  <si>
    <t>The milestone block can be used to represent a wide variety of events in the lifetime of a contracting process.</t>
  </si>
  <si>
    <t>A local identifier for this milestone, unique within this block. This field is used to keep track of multiple revisions of a milestone through the compilation from release to record mechanism.</t>
  </si>
  <si>
    <t>Milestone title</t>
  </si>
  <si>
    <t>Milestone type</t>
  </si>
  <si>
    <t>The nature of the milestone, using the open milestoneType codelist.</t>
  </si>
  <si>
    <t>https://standard.open-contracting.org/1.1.5/en/schema/codelists/#milestone-type</t>
  </si>
  <si>
    <t>A description of the milestone.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</si>
  <si>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</si>
  <si>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</si>
  <si>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Due date</t>
  </si>
  <si>
    <t>The date the milestone is due.</t>
  </si>
  <si>
    <t>Date met</t>
  </si>
  <si>
    <t>The date on which the milestone was met.</t>
  </si>
  <si>
    <t>The date the milestone was last reviewed or modified and the status was altered or confirmed to still be correct.</t>
  </si>
  <si>
    <t>Status</t>
  </si>
  <si>
    <t>The status that was realized on the date provided in `dateModified`, from the closed milestoneStatus codelist.</t>
  </si>
  <si>
    <t>Enum: scheduled, met, notMet, partiallyMet</t>
  </si>
  <si>
    <t>https://standard.open-contracting.org/1.1.5/en/schema/codelists/#milestone-status</t>
  </si>
  <si>
    <t>planning/milestones/documents</t>
  </si>
  <si>
    <t>List of documents associated with this milestone (Deprecated in 1.1).</t>
  </si>
  <si>
    <t>Inclusion of documents at the milestone level is now deprecated. Documentation should be attached in the tender, award, contract or implementation sections, and titles and descriptions used to highlight the related milestone. Publishers who wish to continue to provide documents at the milestone level should explicitly declare this by using the milestone documents extension.</t>
  </si>
  <si>
    <t>planning/milestones/documents/id</t>
  </si>
  <si>
    <t>planning/milestones/documents/documentType</t>
  </si>
  <si>
    <t>planning/milestones/documents/title</t>
  </si>
  <si>
    <t>planning/milestones/documents/description</t>
  </si>
  <si>
    <t>planning/milestones/documents/url</t>
  </si>
  <si>
    <t>planning/milestones/documents/datePublished</t>
  </si>
  <si>
    <t>planning/milestones/documents/dateModified</t>
  </si>
  <si>
    <t>planning/milestones/documents/format</t>
  </si>
  <si>
    <t>planning/milestones/documents/language</t>
  </si>
  <si>
    <t>The activities undertaken in order to enter into a contract.</t>
  </si>
  <si>
    <t>Tender ID</t>
  </si>
  <si>
    <t>An identifier for this tender process. This may be the same as the ocid, or may be an internal identifier for this tender.</t>
  </si>
  <si>
    <t>Additional identifiers for this tender. This field can be used to provide local identifiers for the tender.</t>
  </si>
  <si>
    <t>OCDS 1.2!!!</t>
  </si>
  <si>
    <t>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t>
  </si>
  <si>
    <t>The identifier taken from the scheme.</t>
  </si>
  <si>
    <t>Tender title</t>
  </si>
  <si>
    <t>A title for this tender. This will often be used by applications as a headline to attract interest, and to help analysts understand the nature of this procurement.</t>
  </si>
  <si>
    <t>Tender description</t>
  </si>
  <si>
    <t>A summary description of the tender. This complements any structured information provided using the items array. Descriptions should be short and easy to read. Avoid using ALL CAPS.</t>
  </si>
  <si>
    <t>Tender status</t>
  </si>
  <si>
    <t>The current status of the tender, from the closed tenderStatus codelist.</t>
  </si>
  <si>
    <t>Enum: planning, planned, active, cancelled, unsuccessful, complete, withdrawn</t>
  </si>
  <si>
    <t>https://standard.open-contracting.org/1.1.5/en/schema/codelists/#tender-status</t>
  </si>
  <si>
    <t>tenderStatus.csv</t>
  </si>
  <si>
    <t>Procuring entity</t>
  </si>
  <si>
    <t>The entity managing the procurement. This may be different from the buyer who pays for, or uses, the items being procured.</t>
  </si>
  <si>
    <t>tender/procuringEntity/identifier</t>
  </si>
  <si>
    <t>tender/procuringEntity/identifier/scheme</t>
  </si>
  <si>
    <t>tender/procuringEntity/identifier/id</t>
  </si>
  <si>
    <t>tender/procuringEntity/identifier/legalName</t>
  </si>
  <si>
    <t>tender/procuringEntity/identifier/uri</t>
  </si>
  <si>
    <t>tender/procuringEntity/address</t>
  </si>
  <si>
    <t>tender/procuringEntity/address/streetAddress</t>
  </si>
  <si>
    <t>tender/procuringEntity/address/locality</t>
  </si>
  <si>
    <t>tender/procuringEntity/address/region</t>
  </si>
  <si>
    <t>tender/procuringEntity/address/postalCode</t>
  </si>
  <si>
    <t>tender/procuringEntity/address/countryName</t>
  </si>
  <si>
    <t>tender/procuringEntity/additionalIdentifiers</t>
  </si>
  <si>
    <t>tender/procuringEntity/additionalIdentifiers/scheme</t>
  </si>
  <si>
    <t>tender/procuringEntity/additionalIdentifiers/id</t>
  </si>
  <si>
    <t>tender/procuringEntity/additionalIdentifiers/legalName</t>
  </si>
  <si>
    <t>tender/procuringEntity/additionalIdentifiers/uri</t>
  </si>
  <si>
    <t>tender/procuringEntity/contactPoint</t>
  </si>
  <si>
    <t>tender/procuringEntity/contactPoint/name</t>
  </si>
  <si>
    <t>tender/procuringEntity/contactPoint/email</t>
  </si>
  <si>
    <t>tender/procuringEntity/contactPoint/telephone</t>
  </si>
  <si>
    <t>tender/procuringEntity/contactPoint/faxNumber</t>
  </si>
  <si>
    <t>tender/procuringEntity/contactPoint/url</t>
  </si>
  <si>
    <t>Items to be procured</t>
  </si>
  <si>
    <t>The goods and services to be purchased, broken into line items wherever possible. Items should not be duplicated, but the quantity specified instead.</t>
  </si>
  <si>
    <t>A good, service, or work to be contracted.</t>
  </si>
  <si>
    <t>A local identifier to reference and merge the items by. Must be unique within a given array of items.</t>
  </si>
  <si>
    <t>A description of the goods, services to be provided.</t>
  </si>
  <si>
    <t>Classification</t>
  </si>
  <si>
    <t>The primary classification for the item.</t>
  </si>
  <si>
    <t>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</si>
  <si>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The scheme or codelist from which the classification code is taken. For line item classifications, this uses the open itemClassificationScheme codelist.</t>
  </si>
  <si>
    <t>https://standard.open-contracting.org/1.1.5/en/schema/codelists/#item-classification-scheme</t>
  </si>
  <si>
    <t>itemClassificationScheme.csv</t>
  </si>
  <si>
    <t>The classification code taken from the scheme.</t>
  </si>
  <si>
    <t>A textual description or title for the classification code.</t>
  </si>
  <si>
    <t>A URI to uniquely identify the classification code.</t>
  </si>
  <si>
    <t>Additional classifications</t>
  </si>
  <si>
    <t>An array of additional classifications for the item.</t>
  </si>
  <si>
    <t>Quantity</t>
  </si>
  <si>
    <t>The number of units to be provided.</t>
  </si>
  <si>
    <t>Unit</t>
  </si>
  <si>
    <t>A description of the unit in which the supplies, services or works are provided (e.g. hours, kilograms) and the unit-price.</t>
  </si>
  <si>
    <t>The list from which identifiers for units of measure are taken, using the open unitClassificationScheme codelist. 'UNCEFACT' is recommended.</t>
  </si>
  <si>
    <t>https://standard.open-contracting.org/1.1.5/en/schema/codelists/#unit-classification-scheme</t>
  </si>
  <si>
    <t>unitClassificationScheme.csv</t>
  </si>
  <si>
    <t>The identifier from the codelist referenced in the `scheme` field. Check the unitClassificationScheme codelist for details of how to find and use identifiers from the scheme in use.</t>
  </si>
  <si>
    <t>Name of the unit.</t>
  </si>
  <si>
    <t>The monetary value of a single unit.</t>
  </si>
  <si>
    <t>The machine-readable URI for the unit of measure, provided by the scheme.</t>
  </si>
  <si>
    <t>The total upper estimated value of the procurement. A negative value indicates that the contracting process may involve payments from the supplier to the buyer (commonly used in concession contracts).</t>
  </si>
  <si>
    <t>Minimum value</t>
  </si>
  <si>
    <t>The minimum estimated value of the procurement.  A negative value indicates that the contracting process may involve payments from the supplier to the buyer (commonly used in concession contracts).</t>
  </si>
  <si>
    <t>Procurement method</t>
  </si>
  <si>
    <t>The procurement method, from the closed method codelist.</t>
  </si>
  <si>
    <t>Enum: open, selective, limited, direct</t>
  </si>
  <si>
    <t>https://standard.open-contracting.org/1.1.5/en/schema/codelists/#method</t>
  </si>
  <si>
    <t>method.csv</t>
  </si>
  <si>
    <t>Procurement method details</t>
  </si>
  <si>
    <t>Additional detail on the procurement method used. This field can be used to provide the local name of the particular procurement method used.</t>
  </si>
  <si>
    <t>Procurement method rationale</t>
  </si>
  <si>
    <t>Rationale for the chosen procurement method. This is especially important to provide a justification in the case of limited tenders or direct awards.</t>
  </si>
  <si>
    <t>Main procurement category</t>
  </si>
  <si>
    <t>The primary category describing the main object of this contracting process, from the closed procurementCategory codelist.</t>
  </si>
  <si>
    <t>Enum: goods, works, services</t>
  </si>
  <si>
    <t>https://standard.open-contracting.org/1.1.5/en/schema/codelists/#procurement-category</t>
  </si>
  <si>
    <t>procurementCategory.csv</t>
  </si>
  <si>
    <t>Additional procurement categories</t>
  </si>
  <si>
    <t>Any additional categories describing the objects of this contracting process, using the open extendedProcurementCategory codelist.</t>
  </si>
  <si>
    <t>https://standard.open-contracting.org/1.1.5/en/schema/codelists/#extended-procurement-category</t>
  </si>
  <si>
    <t>extendedProcurementCategory.csv</t>
  </si>
  <si>
    <t>Award criteria</t>
  </si>
  <si>
    <t>The award criteria for the procurement, using the open awardCriteria codelist.</t>
  </si>
  <si>
    <t>https://standard.open-contracting.org/1.1.5/en/schema/codelists/#award-criteria</t>
  </si>
  <si>
    <t>awardCriteria.csv</t>
  </si>
  <si>
    <t>Award criteria details</t>
  </si>
  <si>
    <t>Any detailed or further information on the award or selection criteria.</t>
  </si>
  <si>
    <t>Submission method</t>
  </si>
  <si>
    <t>The methods by which bids are submitted, using the open submissionMethod codelist.</t>
  </si>
  <si>
    <t>https://standard.open-contracting.org/1.1.5/en/schema/codelists/#submission-method</t>
  </si>
  <si>
    <t>submissionMethod.csv</t>
  </si>
  <si>
    <t>Submission method details</t>
  </si>
  <si>
    <t>Any detailed or further information on the submission method. This can include the address, e-mail address or online service to which bids are submitted, and any special requirements to be followed for submissions.</t>
  </si>
  <si>
    <t>Tender period</t>
  </si>
  <si>
    <t>The period when the tender is open for submissions. The end date is the closing date for tender submissions.</t>
  </si>
  <si>
    <t>Period</t>
  </si>
  <si>
    <t>Key events during a contracting process may have a known start date, end date, duration, or maximum extent (the latest date the period can extend to). In some cases, not all of these fields will have known or relevant values.</t>
  </si>
  <si>
    <t>Start date</t>
  </si>
  <si>
    <t>The start date for the period. When known, a precise start date must be provided.</t>
  </si>
  <si>
    <t>End date</t>
  </si>
  <si>
    <t>The end date for the period. When known, a precise end date must be provided.</t>
  </si>
  <si>
    <t>Maximum extent</t>
  </si>
  <si>
    <t>The period cannot be extended beyond this date. This field can be used to express the maximum available date for extension or renewal of this period.</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</si>
  <si>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</si>
  <si>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</si>
  <si>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</si>
  <si>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</si>
  <si>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t>
  </si>
  <si>
    <t>Has enquiries?</t>
  </si>
  <si>
    <t>A true/false field to indicate whether any enquiries were received during the tender process. Structured information on enquiries that were received, and responses to them, can be provided using the enquiries extension.</t>
  </si>
  <si>
    <t>boolean</t>
  </si>
  <si>
    <t>Eligibility criteria</t>
  </si>
  <si>
    <t>A description of any eligibility criteria for potential suppliers.</t>
  </si>
  <si>
    <t>Evaluation and award period</t>
  </si>
  <si>
    <t>The period for decision making regarding the contract award. The end date should be the date on which an award decision is due to be finalized. The start date may be used to indicate the start of an evaluation period.</t>
  </si>
  <si>
    <t>Contract period</t>
  </si>
  <si>
    <t>The period over which the contract is estimated or required to be active. If the tender does not specify explicit dates, the duration field may be used.</t>
  </si>
  <si>
    <t>Number of tenderers</t>
  </si>
  <si>
    <t>The number of parties who submit a bid.</t>
  </si>
  <si>
    <t>Tenderers</t>
  </si>
  <si>
    <t>All parties who submit a bid on a tender. More detailed information on bids and the bidding organization can be provided using the bid extension.</t>
  </si>
  <si>
    <t>tender/tenderers/identifier</t>
  </si>
  <si>
    <t>tender/tenderers/identifier/scheme</t>
  </si>
  <si>
    <t>tender/tenderers/identifier/id</t>
  </si>
  <si>
    <t>tender/tenderers/identifier/legalName</t>
  </si>
  <si>
    <t>tender/tenderers/identifier/uri</t>
  </si>
  <si>
    <t>tender/tenderers/address</t>
  </si>
  <si>
    <t>tender/tenderers/address/streetAddress</t>
  </si>
  <si>
    <t>tender/tenderers/address/locality</t>
  </si>
  <si>
    <t>tender/tenderers/address/region</t>
  </si>
  <si>
    <t>tender/tenderers/address/postalCode</t>
  </si>
  <si>
    <t>tender/tenderers/address/countryName</t>
  </si>
  <si>
    <t>tender/tenderers/additionalIdentifiers</t>
  </si>
  <si>
    <t>tender/tenderers/additionalIdentifiers/scheme</t>
  </si>
  <si>
    <t>tender/tenderers/additionalIdentifiers/id</t>
  </si>
  <si>
    <t>tender/tenderers/additionalIdentifiers/legalName</t>
  </si>
  <si>
    <t>tender/tenderers/additionalIdentifiers/uri</t>
  </si>
  <si>
    <t>tender/tenderers/contactPoint</t>
  </si>
  <si>
    <t>tender/tenderers/contactPoint/name</t>
  </si>
  <si>
    <t>tender/tenderers/contactPoint/email</t>
  </si>
  <si>
    <t>tender/tenderers/contactPoint/telephone</t>
  </si>
  <si>
    <t>tender/tenderers/contactPoint/faxNumber</t>
  </si>
  <si>
    <t>tender/tenderers/contactPoint/url</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</si>
  <si>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</si>
  <si>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Milestones</t>
  </si>
  <si>
    <t>A list of milestones associated with the tender.</t>
  </si>
  <si>
    <t>tender/milestones/documents</t>
  </si>
  <si>
    <t>tender/milestones/documents/id</t>
  </si>
  <si>
    <t>tender/milestones/documents/documentType</t>
  </si>
  <si>
    <t>tender/milestones/documents/title</t>
  </si>
  <si>
    <t>tender/milestones/documents/description</t>
  </si>
  <si>
    <t>tender/milestones/documents/url</t>
  </si>
  <si>
    <t>tender/milestones/documents/datePublished</t>
  </si>
  <si>
    <t>tender/milestones/documents/dateModified</t>
  </si>
  <si>
    <t>tender/milestones/documents/format</t>
  </si>
  <si>
    <t>tender/milestones/documents/language</t>
  </si>
  <si>
    <t>Amendments</t>
  </si>
  <si>
    <t>A tender amendment is a formal change to the tender, and generally involves the publication of a new tender notice/release. The rationale and a description of the changes made can be provided here.</t>
  </si>
  <si>
    <t>Amendment</t>
  </si>
  <si>
    <t>Amendment information</t>
  </si>
  <si>
    <t>Amendment date</t>
  </si>
  <si>
    <t>The date of this amendment.</t>
  </si>
  <si>
    <t>An explanation for the amendment.</t>
  </si>
  <si>
    <t>An identifier for this amendment: often the amendment number</t>
  </si>
  <si>
    <t>A free text, or semi-structured, description of the changes made in this amendment.</t>
  </si>
  <si>
    <t>Amended release (identifier)</t>
  </si>
  <si>
    <t>Provide the identifier (release.id) of the OCDS release (from this contracting process) that provides the values for this contracting process **before** the amendment was made.</t>
  </si>
  <si>
    <t>Amending release (identifier)</t>
  </si>
  <si>
    <t>Provide the identifier (release.id) of the OCDS release (from this contracting process) that provides the values for this contracting process **after** the amendment was made.</t>
  </si>
  <si>
    <t>tender/amendments/changes</t>
  </si>
  <si>
    <t>Amended fields</t>
  </si>
  <si>
    <t>An array of change objects describing the fields changed, and their former values. (Deprecated in 1.1)</t>
  </si>
  <si>
    <t>A free-text or semi-structured string describing the changes made in each amendment can be provided in the amendment.description field. To provide structured information on the fields that have changed, publishers should provide releases indicating the state of the contracting process before and after the amendment.</t>
  </si>
  <si>
    <t>tender/amendments/changes/property</t>
  </si>
  <si>
    <t>Property</t>
  </si>
  <si>
    <t>The property name that has been changed relative to the place the amendment is. For example if the contract value has changed, then the property under changes within the contract.amendment would be value.amount. (Deprecated in 1.1)</t>
  </si>
  <si>
    <t>tender/amendments/changes/former_value</t>
  </si>
  <si>
    <t>Former Value</t>
  </si>
  <si>
    <t>The previous value of the changed property, in whatever type the property is. (Deprecated in 1.1)</t>
  </si>
  <si>
    <t>string, number, integer, array, object</t>
  </si>
  <si>
    <t>tender/amendment</t>
  </si>
  <si>
    <t>The use of individual amendment objects has been deprecated. From OCDS 1.1 information should be provided in the amendments array.</t>
  </si>
  <si>
    <t>The single amendment object has been deprecated in favour of including amendments in an amendments (plural) array.</t>
  </si>
  <si>
    <t>tender/amendment/date</t>
  </si>
  <si>
    <t>tender/amendment/rationale</t>
  </si>
  <si>
    <t>tender/amendment/id</t>
  </si>
  <si>
    <t>tender/amendment/description</t>
  </si>
  <si>
    <t>tender/amendment/amendsReleaseID</t>
  </si>
  <si>
    <t>tender/amendment/releaseID</t>
  </si>
  <si>
    <t>tender/amendment/changes</t>
  </si>
  <si>
    <t>tender/amendment/changes/property</t>
  </si>
  <si>
    <t>tender/amendment/changes/former_value</t>
  </si>
  <si>
    <t>awards</t>
  </si>
  <si>
    <t>Awards</t>
  </si>
  <si>
    <t>An award for the given procurement. There can be more than one award per contracting process e.g. because the contract is split among different providers, or because it is a standing offer.</t>
  </si>
  <si>
    <t>Award ID</t>
  </si>
  <si>
    <t>The identifier for this award. It must be unique and must not change within the Open Contracting Process it is part of (defined by a single ocid). See the identifier guidance for further details.</t>
  </si>
  <si>
    <t>Award title</t>
  </si>
  <si>
    <t>Award description</t>
  </si>
  <si>
    <t>Award status</t>
  </si>
  <si>
    <t>The current status of the award, from the closed awardStatus codelist.</t>
  </si>
  <si>
    <t>Enum: pending, active, cancelled, unsuccessful</t>
  </si>
  <si>
    <t>https://standard.open-contracting.org/1.1.5/en/schema/codelists/#award-status</t>
  </si>
  <si>
    <t>awardStatus.csv</t>
  </si>
  <si>
    <t>Award date</t>
  </si>
  <si>
    <t>The date of the contract award. This is usually the date on which a decision to award was made.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</si>
  <si>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t>
  </si>
  <si>
    <t>Suppliers</t>
  </si>
  <si>
    <t>The suppliers awarded this award. If different suppliers have been awarded different items or values, these should be split into separate award blocks.</t>
  </si>
  <si>
    <t>awards/suppliers/identifier</t>
  </si>
  <si>
    <t>awards/suppliers/identifier/scheme</t>
  </si>
  <si>
    <t>awards/suppliers/identifier/id</t>
  </si>
  <si>
    <t>awards/suppliers/identifier/legalName</t>
  </si>
  <si>
    <t>awards/suppliers/identifier/uri</t>
  </si>
  <si>
    <t>awards/suppliers/address</t>
  </si>
  <si>
    <t>awards/suppliers/address/streetAddress</t>
  </si>
  <si>
    <t>awards/suppliers/address/locality</t>
  </si>
  <si>
    <t>awards/suppliers/address/region</t>
  </si>
  <si>
    <t>awards/suppliers/address/postalCode</t>
  </si>
  <si>
    <t>awards/suppliers/address/countryName</t>
  </si>
  <si>
    <t>awards/suppliers/additionalIdentifiers</t>
  </si>
  <si>
    <t>awards/suppliers/additionalIdentifiers/scheme</t>
  </si>
  <si>
    <t>awards/suppliers/additionalIdentifiers/id</t>
  </si>
  <si>
    <t>awards/suppliers/additionalIdentifiers/legalName</t>
  </si>
  <si>
    <t>awards/suppliers/additionalIdentifiers/uri</t>
  </si>
  <si>
    <t>awards/suppliers/contactPoint</t>
  </si>
  <si>
    <t>awards/suppliers/contactPoint/name</t>
  </si>
  <si>
    <t>awards/suppliers/contactPoint/email</t>
  </si>
  <si>
    <t>awards/suppliers/contactPoint/telephone</t>
  </si>
  <si>
    <t>awards/suppliers/contactPoint/faxNumber</t>
  </si>
  <si>
    <t>awards/suppliers/contactPoint/url</t>
  </si>
  <si>
    <t>Items awarded</t>
  </si>
  <si>
    <t>The goods and services awarded in this award, broken into line items wherever possible. Items should not be duplicated, but the quantity specified instead.</t>
  </si>
  <si>
    <t>The period for which the contract has been awarded.</t>
  </si>
  <si>
    <t>All documents and attachments related to the award, including any notices.</t>
  </si>
  <si>
    <t>An award amendment is a formal change to the details of the award, and generally involves the publication of a new award notice/release. The rationale and a description of the changes made can be provided here.</t>
  </si>
  <si>
    <t>awards/amendments/changes</t>
  </si>
  <si>
    <t>awards/amendments/changes/property</t>
  </si>
  <si>
    <t>awards/amendments/changes/former_value</t>
  </si>
  <si>
    <t>awards/amendment</t>
  </si>
  <si>
    <t>awards/amendment/date</t>
  </si>
  <si>
    <t>awards/amendment/rationale</t>
  </si>
  <si>
    <t>awards/amendment/id</t>
  </si>
  <si>
    <t>awards/amendment/description</t>
  </si>
  <si>
    <t>awards/amendment/amendsReleaseID</t>
  </si>
  <si>
    <t>awards/amendment/releaseID</t>
  </si>
  <si>
    <t>awards/amendment/changes</t>
  </si>
  <si>
    <t>awards/amendment/changes/property</t>
  </si>
  <si>
    <t>awards/amendment/changes/former_value</t>
  </si>
  <si>
    <t>contracts</t>
  </si>
  <si>
    <t>Contracts</t>
  </si>
  <si>
    <t>Information regarding the signed contract between the buyer and supplier(s).</t>
  </si>
  <si>
    <t>Contract ID</t>
  </si>
  <si>
    <t>The identifier for this contract. It must be unique and must not change within the Open Contracting Process it is part of (defined by a single ocid). See the identifier guidance for further details.</t>
  </si>
  <si>
    <t>The award.id against which this contract is being issued.</t>
  </si>
  <si>
    <t>Contract title</t>
  </si>
  <si>
    <t>Contract description</t>
  </si>
  <si>
    <t>Contract status</t>
  </si>
  <si>
    <t>The current status of the contract, from the closed contractStatus codelist.</t>
  </si>
  <si>
    <t>Enum: pending, active, cancelled, terminated</t>
  </si>
  <si>
    <t>https://standard.open-contracting.org/1.1.5/en/schema/codelists/#contract-status</t>
  </si>
  <si>
    <t>contractStatus.csv</t>
  </si>
  <si>
    <t>The start and end date for the contract.</t>
  </si>
  <si>
    <t>The total value of this contract. A negative value indicates that the contract will involve payments from the supplier to the buyer (commonly used in concession contracts).</t>
  </si>
  <si>
    <t>Items contracted</t>
  </si>
  <si>
    <t>The goods, services, and any intangible outcomes in this contract. Note: If the items are the same as the award do not repeat.</t>
  </si>
  <si>
    <t>Date signed</t>
  </si>
  <si>
    <t>The date the contract was signed. In the case of multiple signatures, the date of the last signature.</t>
  </si>
  <si>
    <t>All documents and attachments related to the contract, including any notices.</t>
  </si>
  <si>
    <t>contracts/implementation</t>
  </si>
  <si>
    <t>Implementation</t>
  </si>
  <si>
    <t>Information related to the implementation of the contract in accordance with the obligations laid out therein.</t>
  </si>
  <si>
    <t>Transactions</t>
  </si>
  <si>
    <t>A list of the spending transactions made against this contract</t>
  </si>
  <si>
    <t>Transaction information</t>
  </si>
  <si>
    <t>A spending transaction related to the contracting process. Draws upon the data models of the [Fiscal Data Package](https://frictionlessdata.io/specs/fiscal-data-package/) and the [International Aid Transparency Initiative](http://iatistandard.org/activity-standard/iati-activities/iati-activity/transaction/) and should be used to cross-reference to more detailed information held using a Fiscal Data Package, IATI file, or to provide enough information to allow a user to manually or automatically cross-reference with some other published source of transactional spending data.</t>
  </si>
  <si>
    <t>A unique identifier for this transaction. This identifier should be possible to cross-reference against the provided data source. For IATI this is the transaction reference.</t>
  </si>
  <si>
    <t>Used to point either to a corresponding Fiscal Data Package, IATI file, or machine or human-readable source where users can find further information on the budget line item identifiers, or project identifiers, provided here.</t>
  </si>
  <si>
    <t>Date</t>
  </si>
  <si>
    <t>The date of the transaction</t>
  </si>
  <si>
    <t>The value of the transaction.</t>
  </si>
  <si>
    <t>Payer</t>
  </si>
  <si>
    <t>An organization reference for the organization from which the funds in this transaction originate.</t>
  </si>
  <si>
    <t>contracts/implementation/transactions/payer/identifier</t>
  </si>
  <si>
    <t>contracts/implementation/transactions/payer/identifier/scheme</t>
  </si>
  <si>
    <t>contracts/implementation/transactions/payer/identifier/id</t>
  </si>
  <si>
    <t>contracts/implementation/transactions/payer/identifier/legalName</t>
  </si>
  <si>
    <t>contracts/implementation/transactions/payer/identifier/uri</t>
  </si>
  <si>
    <t>contracts/implementation/transactions/payer/address</t>
  </si>
  <si>
    <t>contracts/implementation/transactions/payer/address/streetAddress</t>
  </si>
  <si>
    <t>contracts/implementation/transactions/payer/address/locality</t>
  </si>
  <si>
    <t>contracts/implementation/transactions/payer/address/region</t>
  </si>
  <si>
    <t>contracts/implementation/transactions/payer/address/postalCode</t>
  </si>
  <si>
    <t>contracts/implementation/transactions/payer/address/countryName</t>
  </si>
  <si>
    <t>contracts/implementation/transactions/payer/additionalIdentifiers</t>
  </si>
  <si>
    <t>contracts/implementation/transactions/payer/additionalIdentifiers/scheme</t>
  </si>
  <si>
    <t>contracts/implementation/transactions/payer/additionalIdentifiers/id</t>
  </si>
  <si>
    <t>contracts/implementation/transactions/payer/additionalIdentifiers/legalName</t>
  </si>
  <si>
    <t>contracts/implementation/transactions/payer/additionalIdentifiers/uri</t>
  </si>
  <si>
    <t>contracts/implementation/transactions/payer/contactPoint</t>
  </si>
  <si>
    <t>contracts/implementation/transactions/payer/contactPoint/name</t>
  </si>
  <si>
    <t>contracts/implementation/transactions/payer/contactPoint/email</t>
  </si>
  <si>
    <t>contracts/implementation/transactions/payer/contactPoint/telephone</t>
  </si>
  <si>
    <t>contracts/implementation/transactions/payer/contactPoint/faxNumber</t>
  </si>
  <si>
    <t>contracts/implementation/transactions/payer/contactPoint/url</t>
  </si>
  <si>
    <t>Payee</t>
  </si>
  <si>
    <t>An organization reference for the organization which receives the funds in this transaction.</t>
  </si>
  <si>
    <t>contracts/implementation/transactions/payee/identifier</t>
  </si>
  <si>
    <t>contracts/implementation/transactions/payee/identifier/scheme</t>
  </si>
  <si>
    <t>contracts/implementation/transactions/payee/identifier/id</t>
  </si>
  <si>
    <t>contracts/implementation/transactions/payee/identifier/legalName</t>
  </si>
  <si>
    <t>contracts/implementation/transactions/payee/identifier/uri</t>
  </si>
  <si>
    <t>contracts/implementation/transactions/payee/address</t>
  </si>
  <si>
    <t>contracts/implementation/transactions/payee/address/streetAddress</t>
  </si>
  <si>
    <t>contracts/implementation/transactions/payee/address/locality</t>
  </si>
  <si>
    <t>contracts/implementation/transactions/payee/address/region</t>
  </si>
  <si>
    <t>contracts/implementation/transactions/payee/address/postalCode</t>
  </si>
  <si>
    <t>contracts/implementation/transactions/payee/address/countryName</t>
  </si>
  <si>
    <t>contracts/implementation/transactions/payee/additionalIdentifiers</t>
  </si>
  <si>
    <t>contracts/implementation/transactions/payee/additionalIdentifiers/scheme</t>
  </si>
  <si>
    <t>contracts/implementation/transactions/payee/additionalIdentifiers/id</t>
  </si>
  <si>
    <t>contracts/implementation/transactions/payee/additionalIdentifiers/legalName</t>
  </si>
  <si>
    <t>contracts/implementation/transactions/payee/additionalIdentifiers/uri</t>
  </si>
  <si>
    <t>contracts/implementation/transactions/payee/contactPoint</t>
  </si>
  <si>
    <t>contracts/implementation/transactions/payee/contactPoint/name</t>
  </si>
  <si>
    <t>contracts/implementation/transactions/payee/contactPoint/email</t>
  </si>
  <si>
    <t>contracts/implementation/transactions/payee/contactPoint/telephone</t>
  </si>
  <si>
    <t>contracts/implementation/transactions/payee/contactPoint/faxNumber</t>
  </si>
  <si>
    <t>contracts/implementation/transactions/payee/contactPoint/url</t>
  </si>
  <si>
    <t>Linked spending information</t>
  </si>
  <si>
    <t>A URI pointing directly to a machine-readable record about this spending transaction.</t>
  </si>
  <si>
    <t>contracts/implementation/transactions/amount</t>
  </si>
  <si>
    <t>(Deprecated in 1.1. Use transaction.value instead) The value of the transaction. A negative value indicates a refund or correction.</t>
  </si>
  <si>
    <t>This field has been replaced by the `transaction.value` field for consistency with the use of value and amount elsewhere in the standard.</t>
  </si>
  <si>
    <t>contracts/implementation/transactions/amount/amount</t>
  </si>
  <si>
    <t>contracts/implementation/transactions/amount/currency</t>
  </si>
  <si>
    <t>contracts/implementation/transactions/providerOrganization</t>
  </si>
  <si>
    <t>Provider organization</t>
  </si>
  <si>
    <t>(Deprecated in 1.1. Use transaction.payer instead.) The Organization Identifier for the organization from which the funds in this transaction originate. Expressed following the Organizational Identifier standard - consult the documentation and the codelist.</t>
  </si>
  <si>
    <t>This field has been replaced by the `transaction.payer` field to resolve ambiguity arising from 'provider' being interpreted as relating to the goods or services procured rather than the flow of funds between the parties.</t>
  </si>
  <si>
    <t>contracts/implementation/transactions/providerOrganization/scheme</t>
  </si>
  <si>
    <t>contracts/implementation/transactions/providerOrganization/id</t>
  </si>
  <si>
    <t>contracts/implementation/transactions/providerOrganization/legalName</t>
  </si>
  <si>
    <t>contracts/implementation/transactions/providerOrganization/uri</t>
  </si>
  <si>
    <t>contracts/implementation/transactions/receiverOrganization</t>
  </si>
  <si>
    <t>Receiver organization</t>
  </si>
  <si>
    <t>(Deprecated in 1.1. Use transaction.payee instead). The Organization Identifier for the organization which receives the funds in this transaction. Expressed following the Organizational Identifier standard - consult the documentation and the codelist.</t>
  </si>
  <si>
    <t>This field has been replaced by the `transaction.payee` field to resolve ambiguity arising from 'receiver' being interpreted as relating to the goods or services procured rather than the flow of funds between the parties.</t>
  </si>
  <si>
    <t>contracts/implementation/transactions/receiverOrganization/scheme</t>
  </si>
  <si>
    <t>contracts/implementation/transactions/receiverOrganization/id</t>
  </si>
  <si>
    <t>contracts/implementation/transactions/receiverOrganization/legalName</t>
  </si>
  <si>
    <t>contracts/implementation/transactions/receiverOrganization/uri</t>
  </si>
  <si>
    <t>As milestones are completed, the milestone's status and dates should be updated.</t>
  </si>
  <si>
    <t>milestoneType.csv</t>
  </si>
  <si>
    <t>milestoneStatus.csv</t>
  </si>
  <si>
    <t>contracts/implementation/milestones/documents</t>
  </si>
  <si>
    <t>contracts/implementation/milestones/documents/id</t>
  </si>
  <si>
    <t>contracts/implementation/milestones/documents/documentType</t>
  </si>
  <si>
    <t>contracts/implementation/milestones/documents/title</t>
  </si>
  <si>
    <t>contracts/implementation/milestones/documents/description</t>
  </si>
  <si>
    <t>contracts/implementation/milestones/documents/url</t>
  </si>
  <si>
    <t>contracts/implementation/milestones/documents/datePublished</t>
  </si>
  <si>
    <t>contracts/implementation/milestones/documents/dateModified</t>
  </si>
  <si>
    <t>contracts/implementation/milestones/documents/format</t>
  </si>
  <si>
    <t>contracts/implementation/milestones/documents/language</t>
  </si>
  <si>
    <t>Documents and reports that are part of the implementation phase e.g. audit and evaluation reports.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</si>
  <si>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</si>
  <si>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</si>
  <si>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Related Process</t>
  </si>
  <si>
    <t>A reference to a related contracting process: generally one preceding or following on from the current process.</t>
  </si>
  <si>
    <t>Relationship ID</t>
  </si>
  <si>
    <t>A local identifier for this relationship, unique within this array.</t>
  </si>
  <si>
    <t>Relationship</t>
  </si>
  <si>
    <t>The type of relationship, using the open relatedProcess codelist.</t>
  </si>
  <si>
    <t>https://standard.open-contracting.org/1.1.5/en/schema/codelists/#related-process</t>
  </si>
  <si>
    <t>Related process title</t>
  </si>
  <si>
    <t>The title of the related process, where referencing an open contracting process, this field should match the tender/title field in the related process.</t>
  </si>
  <si>
    <t>The identification scheme used by this cross-reference, using the open relatedProcessScheme codelist.</t>
  </si>
  <si>
    <t>https://standard.open-contracting.org/1.1.5/en/schema/codelists/#related-process-scheme</t>
  </si>
  <si>
    <t>The identifier of the related process. If the scheme is 'ocid', this must be an Open Contracting ID (ocid).</t>
  </si>
  <si>
    <t>Related process URI</t>
  </si>
  <si>
    <t>A URI pointing to a machine-readable document, release or record package containing the identified related process.</t>
  </si>
  <si>
    <t>Contract milestones</t>
  </si>
  <si>
    <t>A list of milestones associated with the finalization of this contract.</t>
  </si>
  <si>
    <t>contracts/milestones/documents</t>
  </si>
  <si>
    <t>contracts/milestones/documents/id</t>
  </si>
  <si>
    <t>contracts/milestones/documents/documentType</t>
  </si>
  <si>
    <t>contracts/milestones/documents/title</t>
  </si>
  <si>
    <t>contracts/milestones/documents/description</t>
  </si>
  <si>
    <t>contracts/milestones/documents/url</t>
  </si>
  <si>
    <t>contracts/milestones/documents/datePublished</t>
  </si>
  <si>
    <t>contracts/milestones/documents/dateModified</t>
  </si>
  <si>
    <t>contracts/milestones/documents/format</t>
  </si>
  <si>
    <t>contracts/milestones/documents/language</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</si>
  <si>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</si>
  <si>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contracts/amendments/changes</t>
  </si>
  <si>
    <t>contracts/amendments/changes/property</t>
  </si>
  <si>
    <t>contracts/amendments/changes/former_value</t>
  </si>
  <si>
    <t>contracts/amendment</t>
  </si>
  <si>
    <t>contracts/amendment/date</t>
  </si>
  <si>
    <t>contracts/amendment/rationale</t>
  </si>
  <si>
    <t>contracts/amendment/id</t>
  </si>
  <si>
    <t>contracts/amendment/description</t>
  </si>
  <si>
    <t>contracts/amendment/amendsReleaseID</t>
  </si>
  <si>
    <t>contracts/amendment/releaseID</t>
  </si>
  <si>
    <t>contracts/amendment/changes</t>
  </si>
  <si>
    <t>contracts/amendment/changes/property</t>
  </si>
  <si>
    <t>contracts/amendment/changes/former_value</t>
  </si>
  <si>
    <t>Release language</t>
  </si>
  <si>
    <t>The default language of the data using either two-letter ISO639-1, or extended BCP47 language tags. The use of lowercase two-letter codes from ISO639-1 is recommended.</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</si>
  <si>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</si>
  <si>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Bid statistics and details</t>
  </si>
  <si>
    <t>Related bid</t>
  </si>
  <si>
    <t>Where bid details are used, a cross reference to the entry in the bids array to which this award relates. Provide the bid identifier here.</t>
  </si>
  <si>
    <t>Bids</t>
  </si>
  <si>
    <t>The bid section is used to publish summary statistics, and where applicable, individual bid information.</t>
  </si>
  <si>
    <t>Summary and detailed information about bids received and evaluated as part of this contracting process.</t>
  </si>
  <si>
    <t>Bid details</t>
  </si>
  <si>
    <t>An array of bids, providing information on the bidders, and where applicable, bid status, bid values and related documents. The extent to which this information can be disclosed varies from jurisdiction to jurisdiction.</t>
  </si>
  <si>
    <t>Bid</t>
  </si>
  <si>
    <t>For representing a bid in response to the tender or qualification stage in this contracting process.</t>
  </si>
  <si>
    <t>The date when this bid was received.</t>
  </si>
  <si>
    <t>All documents and attachments related to the bid and its evaluation.</t>
  </si>
  <si>
    <t>A local identifier for this bid</t>
  </si>
  <si>
    <t>The status of the bid.</t>
  </si>
  <si>
    <t>Enum: invited, pending, valid, disqualified, withdrawn</t>
  </si>
  <si>
    <t>Tenderer</t>
  </si>
  <si>
    <t>The party, or parties, responsible for this bid.</t>
  </si>
  <si>
    <t>bids/details/tenderers/additionalIdentifiers</t>
  </si>
  <si>
    <t>bids/details/tenderers/additionalIdentifiers/id</t>
  </si>
  <si>
    <t>bids/details/tenderers/additionalIdentifiers/legalName</t>
  </si>
  <si>
    <t>bids/details/tenderers/additionalIdentifiers/scheme</t>
  </si>
  <si>
    <t>bids/details/tenderers/additionalIdentifiers/uri</t>
  </si>
  <si>
    <t>bids/details/tenderers/address</t>
  </si>
  <si>
    <t>bids/details/tenderers/address/countryName</t>
  </si>
  <si>
    <t>bids/details/tenderers/address/locality</t>
  </si>
  <si>
    <t>bids/details/tenderers/address/postalCode</t>
  </si>
  <si>
    <t>bids/details/tenderers/address/region</t>
  </si>
  <si>
    <t>bids/details/tenderers/address/streetAddress</t>
  </si>
  <si>
    <t>bids/details/tenderers/contactPoint</t>
  </si>
  <si>
    <t>bids/details/tenderers/contactPoint/email</t>
  </si>
  <si>
    <t>bids/details/tenderers/contactPoint/faxNumber</t>
  </si>
  <si>
    <t>bids/details/tenderers/contactPoint/name</t>
  </si>
  <si>
    <t>bids/details/tenderers/contactPoint/telephone</t>
  </si>
  <si>
    <t>bids/details/tenderers/contactPoint/url</t>
  </si>
  <si>
    <t>bids/details/tenderers/identifier</t>
  </si>
  <si>
    <t>bids/details/tenderers/identifier/id</t>
  </si>
  <si>
    <t>bids/details/tenderers/identifier/legalName</t>
  </si>
  <si>
    <t>bids/details/tenderers/identifier/scheme</t>
  </si>
  <si>
    <t>bids/details/tenderers/identifier/uri</t>
  </si>
  <si>
    <t>The total value of the bid.</t>
  </si>
  <si>
    <t>Statistics</t>
  </si>
  <si>
    <t>Summary statistics on the number and nature of bids received. Where information is provided on individual bids, these statistics should match those that can be calculated from the bid details array.</t>
  </si>
  <si>
    <t>Bid Statistic</t>
  </si>
  <si>
    <t>For reporting aggregate statistics about the bids related to a tender. Where lots are in use, statistics can be broken down by lot.</t>
  </si>
  <si>
    <t>The currency of the amount in the `value` field, if the statistic has a monetary value.</t>
  </si>
  <si>
    <t>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t>
  </si>
  <si>
    <t>An internal identifier for this statistic.</t>
  </si>
  <si>
    <t>Measure</t>
  </si>
  <si>
    <t>The statistic reported in the value.</t>
  </si>
  <si>
    <t>Any notes needed to understand or interpret the given statistic.</t>
  </si>
  <si>
    <t>Related Lot</t>
  </si>
  <si>
    <t>Where lots are in use, if this statistic relates to bids on a particular lot, provide the lot identifier here. If left blank, the statistic will be interpreted as applying to the whole tender.</t>
  </si>
  <si>
    <t>The value for the measure in question. Total counts should be provided as an integer. Percentages should be provided as a proportion of 1 (e.g. 10% = 0.1)</t>
  </si>
  <si>
    <t>Enquiries</t>
  </si>
  <si>
    <t>Questions sent to the procuring entity, and the answers given</t>
  </si>
  <si>
    <t>Enquiry</t>
  </si>
  <si>
    <t>A question related to this contracting process, generally sent during the enquiry period.</t>
  </si>
  <si>
    <t>Answer</t>
  </si>
  <si>
    <t>The answer to this question, when available.</t>
  </si>
  <si>
    <t>Question author</t>
  </si>
  <si>
    <t>The party asking this question. The corresponding entry in the `parties` array should have 'enquirer' in its `roles` array. Procurement policies vary on whether or not the identity of those asking questions is disclosed, or at which stage this information is disclosed.</t>
  </si>
  <si>
    <t>tender/enquiries/author/additionalIdentifiers</t>
  </si>
  <si>
    <t>tender/enquiries/author/additionalIdentifiers/id</t>
  </si>
  <si>
    <t>tender/enquiries/author/additionalIdentifiers/legalName</t>
  </si>
  <si>
    <t>tender/enquiries/author/additionalIdentifiers/scheme</t>
  </si>
  <si>
    <t>tender/enquiries/author/additionalIdentifiers/uri</t>
  </si>
  <si>
    <t>tender/enquiries/author/address</t>
  </si>
  <si>
    <t>tender/enquiries/author/address/countryName</t>
  </si>
  <si>
    <t>tender/enquiries/author/address/locality</t>
  </si>
  <si>
    <t>tender/enquiries/author/address/postalCode</t>
  </si>
  <si>
    <t>tender/enquiries/author/address/region</t>
  </si>
  <si>
    <t>tender/enquiries/author/address/streetAddress</t>
  </si>
  <si>
    <t>tender/enquiries/author/contactPoint</t>
  </si>
  <si>
    <t>tender/enquiries/author/contactPoint/email</t>
  </si>
  <si>
    <t>tender/enquiries/author/contactPoint/faxNumber</t>
  </si>
  <si>
    <t>tender/enquiries/author/contactPoint/name</t>
  </si>
  <si>
    <t>tender/enquiries/author/contactPoint/telephone</t>
  </si>
  <si>
    <t>tender/enquiries/author/contactPoint/url</t>
  </si>
  <si>
    <t>tender/enquiries/author/identifier</t>
  </si>
  <si>
    <t>tender/enquiries/author/identifier/id</t>
  </si>
  <si>
    <t>tender/enquiries/author/identifier/legalName</t>
  </si>
  <si>
    <t>tender/enquiries/author/identifier/scheme</t>
  </si>
  <si>
    <t>tender/enquiries/author/identifier/uri</t>
  </si>
  <si>
    <t>The date the enquiry was received or processed.</t>
  </si>
  <si>
    <t>Date answered</t>
  </si>
  <si>
    <t>The date the answer to the question was provided.</t>
  </si>
  <si>
    <t>The body of the question.</t>
  </si>
  <si>
    <t>A unique identifier for the enquiry.</t>
  </si>
  <si>
    <t>Related item</t>
  </si>
  <si>
    <t>If this question relates to a specific line-item, this field contains the line-item identifier.</t>
  </si>
  <si>
    <t>Related lot</t>
  </si>
  <si>
    <t>Where lots are used, if this question relates to a specific lot, this field contains the lot identifier.</t>
  </si>
  <si>
    <t>Thread identifier</t>
  </si>
  <si>
    <t>If this question and answer forms part of a discussion thread (e.g. the question is a follow-up to a previous answer) a thread identifier can be used to associate multiple enquiries.</t>
  </si>
  <si>
    <t>Question title</t>
  </si>
  <si>
    <t>The subject line of the question.</t>
  </si>
  <si>
    <t>Location</t>
  </si>
  <si>
    <t>Delivery Address</t>
  </si>
  <si>
    <t>The address to which, or where, goods or services related to this tender, contract or license will be delivered.</t>
  </si>
  <si>
    <t>Delivery Location</t>
  </si>
  <si>
    <t>The location where activity related to this tender, contract or license will be delivered, or will take place.</t>
  </si>
  <si>
    <t>The location where activity related to this tender, contract or license will be delivered, or will take place. A location can be described by either a geometry (point location, line or polygon), or a gazetteer entry, or both.</t>
  </si>
  <si>
    <t>A name or description of this location. This might include the name(s) of the location(s), or might provide a human-readable description of the location to be covered.</t>
  </si>
  <si>
    <t>Gazetteer</t>
  </si>
  <si>
    <t>Identifiers from a gazetteer (a geographical index or directory) for the location.</t>
  </si>
  <si>
    <t>Identifiers</t>
  </si>
  <si>
    <t>An array of one or more codes drawn from the gazetteer indicated by the `scheme` field.</t>
  </si>
  <si>
    <t>Gazetteer scheme</t>
  </si>
  <si>
    <t>The identifier of the gazetteer. The `locationGazetteers.csv` codelist provides details of services, where available, that can resolve a gazetteer entry to provide location names.</t>
  </si>
  <si>
    <t>Geometry</t>
  </si>
  <si>
    <t>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t>
  </si>
  <si>
    <t>http://geojson.org/, https://en.wikipedia.org/wiki/World_Geodetic_System</t>
  </si>
  <si>
    <t>Coordinates</t>
  </si>
  <si>
    <t>The relevant array of points, e.g. [longitude, latitude] or [longitude, latitude, elevation], or a nested array of points, for the GeoJSON geometry being described. The longitude and latitude must be expressed in decimal degrees in the WGS84 (EPSG:4326) projection.</t>
  </si>
  <si>
    <t>Type</t>
  </si>
  <si>
    <t>The type of GeoJSON Geometry Objects being provided. To provide longitude, latitude, and optional elevation, use 'Point', and enter an array of [longitude, latitude] or [longitude, latitude, elevation] as the value of the coordinates field: e.g. [-122.085, 37.42].</t>
  </si>
  <si>
    <t>Enum: Point, MultiPoint, LineString, MultiLineString, Polygon, MultiPolygon</t>
  </si>
  <si>
    <t>http://geojson.org/geojson-spec.html#geometry-objects</t>
  </si>
  <si>
    <t>A URI to a further description of the activity location. This might be a human-readable document with information on the location, or a machine-readable description of the location.</t>
  </si>
  <si>
    <t>Lots</t>
  </si>
  <si>
    <t>Related lot(s)</t>
  </si>
  <si>
    <t>If this document relates to a particular lot, provide the identifier(s) of the related lot(s) here.</t>
  </si>
  <si>
    <t>If this item belongs to a lot, provide the identifier of the related lot here.</t>
  </si>
  <si>
    <t>If this award relates to one or more specific lots, provide the identifier(s) of the related lot(s) here.</t>
  </si>
  <si>
    <t>If this bid relates to one or more specific lots, provide the identifier(s) of the related lot(s) here.</t>
  </si>
  <si>
    <t>contracts/implementation/milestones/documents/relatedLots</t>
  </si>
  <si>
    <t>If this milestone relates to a particular lot, provide the identifier(s) of the related lot(s) here.</t>
  </si>
  <si>
    <t>contracts/milestones/documents/relatedLots</t>
  </si>
  <si>
    <t>planning/milestones/documents/relatedLots</t>
  </si>
  <si>
    <t>Lot Details</t>
  </si>
  <si>
    <t>If this tender is divided into lots, details can be provided here of any criteria that apply to bidding on these lots.</t>
  </si>
  <si>
    <t>Maximum lots per supplier</t>
  </si>
  <si>
    <t>The maximum number of lots that can be awarded to one supplier as part of this contracting process.</t>
  </si>
  <si>
    <t>The maximum number of lots that one supplier can bid on as part of this contracting process.</t>
  </si>
  <si>
    <t>Lot groups</t>
  </si>
  <si>
    <t>Where the buyer reserves the right to combine lots, or wishes to specify the total value for a group of lots, a lot group is used to capture this information.</t>
  </si>
  <si>
    <t>Lot group</t>
  </si>
  <si>
    <t>Lot group identifier</t>
  </si>
  <si>
    <t>A local identifier for this group of lots.</t>
  </si>
  <si>
    <t>Maximum value</t>
  </si>
  <si>
    <t>The maximum estimated value of the lots in this group. This can be lower than the sum total of lot values</t>
  </si>
  <si>
    <t>Option to combine</t>
  </si>
  <si>
    <t>The buyer reserves the right to combine the lots in this group when awarding a contract.</t>
  </si>
  <si>
    <t>A list of the identifiers of the lots that form this group. Lots can appear in more than one group.</t>
  </si>
  <si>
    <t>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t>
  </si>
  <si>
    <t>A lot is a grouping of items within a tender that can be bid on or awarded together.</t>
  </si>
  <si>
    <t>The period over which the contract is estimated or specified to be active. If the lot does not specify explicit dates, the duration field can be used.</t>
  </si>
  <si>
    <t>A description of this lot.</t>
  </si>
  <si>
    <t>Lot ID</t>
  </si>
  <si>
    <t>A local identifier for this lot, such as a lot number. This is used in relatedLots references at the item, document and award level.</t>
  </si>
  <si>
    <t>Lot Status</t>
  </si>
  <si>
    <t>The current status of the process related to this lot.</t>
  </si>
  <si>
    <t>A title for this lot.</t>
  </si>
  <si>
    <t>Lot value</t>
  </si>
  <si>
    <t>The maximum estimated value of this lot.</t>
  </si>
  <si>
    <t>tender/milestones/documents/relatedLots</t>
  </si>
  <si>
    <t>Participation Fees</t>
  </si>
  <si>
    <t>Participation fees</t>
  </si>
  <si>
    <t>Any fees applicable to bidders wishing to participate in the tender process. Fees can apply for accessing bidding documents or for submitting bids, or there can be a "win fee" payable by the successful bidder.</t>
  </si>
  <si>
    <t>Participation fee</t>
  </si>
  <si>
    <t>A fee applicable to bidders wishing to participate in the tender process. Fees can apply for accessing bidding documents or for submitting bids, or there can be a "win fee" payable by the successful bidder.</t>
  </si>
  <si>
    <t>Additional information about this fee, for example: the specific cases in which the fee is applicable (e.g. hard copies of documents only), the way in which the fee is levied, or the exact nature of the fee.</t>
  </si>
  <si>
    <t>Fee ID</t>
  </si>
  <si>
    <t>A local identifier for this fee, unique within this block. This field is used to keep track of multiple revisions of a fee through the compilation from release to record mechanism.</t>
  </si>
  <si>
    <t>Method(s) of payment</t>
  </si>
  <si>
    <t>The accepted ways in which fees can be paid.</t>
  </si>
  <si>
    <t>Fee type</t>
  </si>
  <si>
    <t>The type of this fee.</t>
  </si>
  <si>
    <t>Enum: document, deposit, submission, win</t>
  </si>
  <si>
    <t>The monetary value of this fee.</t>
  </si>
  <si>
    <t>Process level title and description</t>
  </si>
  <si>
    <t>An overall description of this contracting process or release. This does not replace a detailed breakdown of the objects of the contracting process in the planning, tender, award or contracts section.</t>
  </si>
  <si>
    <t>A overall title for this contracting process or release.</t>
  </si>
  <si>
    <t>Selection Criteria</t>
  </si>
  <si>
    <t>Selection criteria</t>
  </si>
  <si>
    <t>The minimum requirements for potential suppliers to participate in the contracting process. Selection criteria ensure that a potential supplier has the legal and financial capacities and the technical and professional abilities to perform the contract.</t>
  </si>
  <si>
    <t>The selection criteria.</t>
  </si>
  <si>
    <t>The type of the criterion.</t>
  </si>
  <si>
    <t>The description of the criterion.</t>
  </si>
  <si>
    <t>Minimum value or level</t>
  </si>
  <si>
    <t>The minimum value or level of compliance a candidate needs to meet in order to participate.</t>
  </si>
  <si>
    <t>Applies to</t>
  </si>
  <si>
    <t>Whether the criterion applies to suppliers, subcontractors, or both.</t>
  </si>
  <si>
    <t>For reduction?</t>
  </si>
  <si>
    <t>Whether the criterion is used to select the potential suppliers to be invited to the second stage of the contracting process, if the number of invitations is limited.</t>
  </si>
  <si>
    <t>Numbers</t>
  </si>
  <si>
    <t>Numbers linked to the criterion.</t>
  </si>
  <si>
    <t>Verification method</t>
  </si>
  <si>
    <t>The methods the buyer or procuring entity uses to verify the potential supplier satisfies the criterion.</t>
  </si>
  <si>
    <t>The description of the criteria.</t>
  </si>
  <si>
    <t>Transaction related milestones</t>
  </si>
  <si>
    <t>Related implementation milestone</t>
  </si>
  <si>
    <t>A link to the milestone in the implementation section of OCDS to which this transaction relates.</t>
  </si>
  <si>
    <t>MilestoneReference object</t>
  </si>
  <si>
    <t>Milestone ID</t>
  </si>
  <si>
    <t>The ID of the milestone being referenced, this must match the ID of a milestone described elsewhere in a release about this contracting process.</t>
  </si>
  <si>
    <t>The title of the milestone being referenced, this must match the title of a milestone described elsewhere in a release about this contracting process.</t>
  </si>
</sst>
</file>

<file path=xl/styles.xml><?xml version="1.0" encoding="utf-8"?>
<styleSheet xmlns="http://schemas.openxmlformats.org/spreadsheetml/2006/main" xmlns:x14ac="http://schemas.microsoft.com/office/spreadsheetml/2009/9/ac" xmlns:mc="http://schemas.openxmlformats.org/markup-compatibility/2006">
  <fonts count="58">
    <font>
      <sz val="10.0"/>
      <color rgb="FF000000"/>
      <name val="Arial"/>
      <scheme val="minor"/>
    </font>
    <font>
      <b/>
      <sz val="18.0"/>
      <color theme="1"/>
      <name val="Arial"/>
      <scheme val="minor"/>
    </font>
    <font>
      <b/>
      <u/>
      <sz val="18.0"/>
      <color rgb="FF0000FF"/>
    </font>
    <font>
      <color theme="1"/>
      <name val="Arial"/>
      <scheme val="minor"/>
    </font>
    <font>
      <b/>
      <color theme="1"/>
      <name val="Arial"/>
      <scheme val="minor"/>
    </font>
    <font>
      <color rgb="FF980000"/>
      <name val="Arial"/>
      <scheme val="minor"/>
    </font>
    <font>
      <color rgb="FF000000"/>
      <name val="Arial"/>
      <scheme val="minor"/>
    </font>
    <font>
      <b/>
      <sz val="12.0"/>
      <color theme="1"/>
      <name val="Arial"/>
      <scheme val="minor"/>
    </font>
    <font/>
    <font>
      <b/>
      <i/>
      <color rgb="FFCCCCCC"/>
      <name val="Arial"/>
      <scheme val="minor"/>
    </font>
    <font>
      <i/>
      <color rgb="FFCCCCCC"/>
      <name val="Arial"/>
      <scheme val="minor"/>
    </font>
    <font>
      <i/>
      <u/>
      <color rgb="FFCCCCCC"/>
    </font>
    <font>
      <color theme="1"/>
      <name val="Arial"/>
    </font>
    <font>
      <u/>
      <color rgb="FF1155CC"/>
      <name val="Arial"/>
    </font>
    <font>
      <u/>
      <color theme="1"/>
      <name val="Arial"/>
    </font>
    <font>
      <i/>
      <color theme="1"/>
      <name val="Arial"/>
      <scheme val="minor"/>
    </font>
    <font>
      <b/>
      <color theme="1"/>
      <name val="Arial"/>
    </font>
    <font>
      <i/>
      <color theme="1"/>
      <name val="Arial"/>
    </font>
    <font>
      <i/>
      <color rgb="FF999999"/>
      <name val="Arial"/>
      <scheme val="minor"/>
    </font>
    <font>
      <i/>
      <color rgb="FF999999"/>
      <name val="Arial"/>
    </font>
    <font>
      <u/>
      <color theme="1"/>
      <name val="Arial"/>
    </font>
    <font>
      <u/>
      <color rgb="FF0000FF"/>
      <name val="Arial"/>
    </font>
    <font>
      <b/>
      <sz val="12.0"/>
      <color rgb="FF000000"/>
      <name val="Arial"/>
      <scheme val="minor"/>
    </font>
    <font>
      <sz val="12.0"/>
      <color theme="1"/>
      <name val="Arial"/>
      <scheme val="minor"/>
    </font>
    <font>
      <u/>
      <sz val="12.0"/>
      <color rgb="FF008000"/>
    </font>
    <font>
      <u/>
      <sz val="12.0"/>
      <color rgb="FF0000FF"/>
    </font>
    <font>
      <strike/>
      <sz val="12.0"/>
      <color theme="1"/>
      <name val="Arial"/>
      <scheme val="minor"/>
    </font>
    <font>
      <strike/>
      <sz val="12.0"/>
      <color rgb="FF008000"/>
    </font>
    <font>
      <u/>
      <sz val="12.0"/>
      <color rgb="FF0000FF"/>
    </font>
    <font>
      <u/>
      <sz val="12.0"/>
      <color rgb="FF1155CC"/>
      <name val="Arial"/>
    </font>
    <font>
      <sz val="12.0"/>
      <color theme="1"/>
      <name val="Arial"/>
    </font>
    <font>
      <u/>
      <sz val="12.0"/>
      <color rgb="FF008000"/>
    </font>
    <font>
      <u/>
      <sz val="12.0"/>
      <color rgb="FF008000"/>
      <name val="Arial"/>
      <scheme val="minor"/>
    </font>
    <font>
      <sz val="14.0"/>
      <color theme="1"/>
      <name val="Arial"/>
      <scheme val="minor"/>
    </font>
    <font>
      <i/>
      <sz val="10.0"/>
      <color theme="1"/>
      <name val="Arial"/>
      <scheme val="minor"/>
    </font>
    <font>
      <sz val="8.0"/>
      <color rgb="FF980000"/>
      <name val="Arial"/>
      <scheme val="minor"/>
    </font>
    <font>
      <sz val="8.0"/>
      <color theme="1"/>
      <name val="Arial"/>
      <scheme val="minor"/>
    </font>
    <font>
      <sz val="16.0"/>
      <color theme="1"/>
      <name val="Arial"/>
    </font>
    <font>
      <color rgb="FFFF0000"/>
      <name val="Arial"/>
      <scheme val="minor"/>
    </font>
    <font>
      <u/>
      <color theme="1"/>
      <name val="Arial"/>
    </font>
    <font>
      <b/>
      <sz val="8.0"/>
      <color theme="1"/>
      <name val="Arial"/>
      <scheme val="minor"/>
    </font>
    <font>
      <u/>
      <color rgb="FF0000FF"/>
      <name val="Arial"/>
    </font>
    <font>
      <sz val="10.0"/>
      <color rgb="FFFFFFFF"/>
      <name val="Arial"/>
      <scheme val="minor"/>
    </font>
    <font>
      <sz val="9.0"/>
      <color rgb="FFFFFFFF"/>
      <name val="Arial"/>
      <scheme val="minor"/>
    </font>
    <font>
      <sz val="8.0"/>
      <color rgb="FFFFFFFF"/>
      <name val="Arial"/>
      <scheme val="minor"/>
    </font>
    <font>
      <sz val="8.0"/>
      <color theme="1"/>
      <name val="Arial"/>
    </font>
    <font>
      <u/>
      <color theme="1"/>
      <name val="Arial"/>
    </font>
    <font>
      <u/>
      <color theme="1"/>
      <name val="Arial"/>
    </font>
    <font>
      <b/>
      <color rgb="FFFF0000"/>
      <name val="Arial"/>
    </font>
    <font>
      <u/>
      <color rgb="FF1155CC"/>
      <name val="Arial"/>
    </font>
    <font>
      <color rgb="FFFF0000"/>
      <name val="Arial"/>
    </font>
    <font>
      <u/>
      <color rgb="FF0000FF"/>
      <name val="Arial"/>
    </font>
    <font>
      <sz val="9.0"/>
      <color rgb="FFFFFFFF"/>
      <name val="Arial"/>
    </font>
    <font>
      <sz val="8.0"/>
      <color rgb="FFFFFFFF"/>
      <name val="Arial"/>
    </font>
    <font>
      <b/>
      <sz val="8.0"/>
      <color theme="1"/>
      <name val="Arial"/>
    </font>
    <font>
      <u/>
      <sz val="8.0"/>
      <color rgb="FF0000FF"/>
      <name val="Arial"/>
    </font>
    <font>
      <u/>
      <sz val="9.0"/>
      <color rgb="FFFFFFFF"/>
      <name val="Arial"/>
    </font>
    <font>
      <u/>
      <color rgb="FF0000FF"/>
    </font>
  </fonts>
  <fills count="14">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EFEFEF"/>
        <bgColor rgb="FFEFEFEF"/>
      </patternFill>
    </fill>
    <fill>
      <patternFill patternType="solid">
        <fgColor rgb="FFFFFFFF"/>
        <bgColor rgb="FFFFFFFF"/>
      </patternFill>
    </fill>
    <fill>
      <patternFill patternType="solid">
        <fgColor rgb="FFF4CCCC"/>
        <bgColor rgb="FFF4CCCC"/>
      </patternFill>
    </fill>
    <fill>
      <patternFill patternType="solid">
        <fgColor rgb="FF00FF00"/>
        <bgColor rgb="FF00FF00"/>
      </patternFill>
    </fill>
    <fill>
      <patternFill patternType="solid">
        <fgColor rgb="FFCFE2F3"/>
        <bgColor rgb="FFCFE2F3"/>
      </patternFill>
    </fill>
    <fill>
      <patternFill patternType="solid">
        <fgColor rgb="FF696969"/>
        <bgColor rgb="FF696969"/>
      </patternFill>
    </fill>
    <fill>
      <patternFill patternType="solid">
        <fgColor rgb="FFF7F7F7"/>
        <bgColor rgb="FFF7F7F7"/>
      </patternFill>
    </fill>
    <fill>
      <patternFill patternType="solid">
        <fgColor rgb="FFD9EAD3"/>
        <bgColor rgb="FFD9EAD3"/>
      </patternFill>
    </fill>
  </fills>
  <borders count="22">
    <border/>
    <border>
      <bottom style="thin">
        <color rgb="FFFFFFFF"/>
      </bottom>
    </border>
    <border>
      <top style="thin">
        <color rgb="FFFFFFFF"/>
      </top>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D9D9D9"/>
      </left>
      <right style="thin">
        <color rgb="FFD9D9D9"/>
      </right>
      <top style="thin">
        <color rgb="FFD9D9D9"/>
      </top>
      <bottom style="thin">
        <color rgb="FFD9D9D9"/>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xf>
    <xf borderId="2" fillId="0" fontId="3" numFmtId="0" xfId="0" applyAlignment="1" applyBorder="1" applyFont="1">
      <alignment horizontal="center" readingOrder="0" shrinkToFit="0" wrapText="1"/>
    </xf>
    <xf borderId="3" fillId="0" fontId="3" numFmtId="0" xfId="0" applyAlignment="1" applyBorder="1" applyFont="1">
      <alignment readingOrder="0" shrinkToFit="0" wrapText="1"/>
    </xf>
    <xf borderId="1" fillId="0" fontId="3" numFmtId="0" xfId="0" applyAlignment="1" applyBorder="1" applyFont="1">
      <alignment readingOrder="0" shrinkToFit="0" wrapText="1"/>
    </xf>
    <xf borderId="2" fillId="0" fontId="3" numFmtId="0" xfId="0" applyAlignment="1" applyBorder="1" applyFont="1">
      <alignment readingOrder="0" shrinkToFit="0" wrapText="1"/>
    </xf>
    <xf borderId="2" fillId="0" fontId="4" numFmtId="0" xfId="0" applyAlignment="1" applyBorder="1" applyFont="1">
      <alignment readingOrder="0" shrinkToFit="0" wrapText="1"/>
    </xf>
    <xf borderId="2" fillId="0" fontId="3" numFmtId="0" xfId="0" applyAlignment="1" applyBorder="1" applyFont="1">
      <alignment readingOrder="0" shrinkToFit="0" vertical="top" wrapText="1"/>
    </xf>
    <xf borderId="2" fillId="0" fontId="4" numFmtId="0" xfId="0" applyAlignment="1" applyBorder="1" applyFont="1">
      <alignment horizontal="left" readingOrder="0" shrinkToFit="0" vertical="top" wrapText="1"/>
    </xf>
    <xf borderId="3" fillId="0" fontId="4" numFmtId="0" xfId="0" applyAlignment="1" applyBorder="1" applyFont="1">
      <alignment readingOrder="0" shrinkToFit="0" wrapText="1"/>
    </xf>
    <xf borderId="4" fillId="0" fontId="3" numFmtId="0" xfId="0" applyAlignment="1" applyBorder="1" applyFont="1">
      <alignment readingOrder="0" shrinkToFit="0" wrapText="1"/>
    </xf>
    <xf borderId="5" fillId="0" fontId="3" numFmtId="0" xfId="0" applyAlignment="1" applyBorder="1" applyFont="1">
      <alignment horizontal="center" readingOrder="0" shrinkToFit="0" wrapText="1"/>
    </xf>
    <xf borderId="6" fillId="0" fontId="3" numFmtId="0" xfId="0" applyAlignment="1" applyBorder="1" applyFont="1">
      <alignment horizontal="center" readingOrder="0" shrinkToFit="0" wrapText="1"/>
    </xf>
    <xf borderId="6" fillId="2" fontId="3" numFmtId="0" xfId="0" applyAlignment="1" applyBorder="1" applyFill="1" applyFont="1">
      <alignment horizontal="center" readingOrder="0" shrinkToFit="0" wrapText="1"/>
    </xf>
    <xf borderId="6" fillId="3" fontId="3" numFmtId="0" xfId="0" applyAlignment="1" applyBorder="1" applyFill="1" applyFont="1">
      <alignment horizontal="center" readingOrder="0" shrinkToFit="0" wrapText="1"/>
    </xf>
    <xf borderId="6" fillId="4" fontId="3" numFmtId="0" xfId="0" applyAlignment="1" applyBorder="1" applyFill="1" applyFont="1">
      <alignment horizontal="center" readingOrder="0" shrinkToFit="0" wrapText="1"/>
    </xf>
    <xf borderId="6" fillId="5" fontId="3" numFmtId="0" xfId="0" applyAlignment="1" applyBorder="1" applyFill="1" applyFont="1">
      <alignment horizontal="center" readingOrder="0" shrinkToFit="0" wrapText="1"/>
    </xf>
    <xf borderId="0" fillId="0" fontId="5" numFmtId="0" xfId="0" applyAlignment="1" applyFont="1">
      <alignment horizontal="center" readingOrder="0" shrinkToFit="0" wrapText="1"/>
    </xf>
    <xf borderId="0" fillId="6" fontId="6" numFmtId="0" xfId="0" applyAlignment="1" applyFill="1" applyFont="1">
      <alignment horizontal="center" readingOrder="0" shrinkToFit="0" wrapText="1"/>
    </xf>
    <xf borderId="0" fillId="0" fontId="3" numFmtId="0" xfId="0" applyAlignment="1" applyFont="1">
      <alignment readingOrder="0" shrinkToFit="0" wrapText="1"/>
    </xf>
    <xf borderId="7" fillId="2" fontId="4" numFmtId="0" xfId="0" applyAlignment="1" applyBorder="1" applyFont="1">
      <alignment readingOrder="0" shrinkToFit="0" wrapText="1"/>
    </xf>
    <xf borderId="7" fillId="2" fontId="3" numFmtId="0" xfId="0" applyAlignment="1" applyBorder="1" applyFont="1">
      <alignment readingOrder="0" shrinkToFit="0" wrapText="1"/>
    </xf>
    <xf borderId="1" fillId="7" fontId="4" numFmtId="0" xfId="0" applyAlignment="1" applyBorder="1" applyFill="1" applyFont="1">
      <alignment readingOrder="0" shrinkToFit="0" wrapText="1"/>
    </xf>
    <xf borderId="2" fillId="7" fontId="4" numFmtId="0" xfId="0" applyAlignment="1" applyBorder="1" applyFont="1">
      <alignment readingOrder="0" shrinkToFit="0" wrapText="1"/>
    </xf>
    <xf borderId="2" fillId="7" fontId="3" numFmtId="0" xfId="0" applyAlignment="1" applyBorder="1" applyFont="1">
      <alignment readingOrder="0" shrinkToFit="0" wrapText="1"/>
    </xf>
    <xf borderId="0" fillId="0" fontId="7" numFmtId="0" xfId="0" applyAlignment="1" applyFont="1">
      <alignment horizontal="center" readingOrder="0"/>
    </xf>
    <xf borderId="0" fillId="2" fontId="3" numFmtId="0" xfId="0" applyAlignment="1" applyFont="1">
      <alignment horizontal="center" readingOrder="0" shrinkToFit="0" wrapText="1"/>
    </xf>
    <xf borderId="8" fillId="0" fontId="4" numFmtId="0" xfId="0" applyAlignment="1" applyBorder="1" applyFont="1">
      <alignment horizontal="center" readingOrder="0"/>
    </xf>
    <xf borderId="9" fillId="0" fontId="8" numFmtId="0" xfId="0" applyBorder="1" applyFont="1"/>
    <xf borderId="10" fillId="0" fontId="8" numFmtId="0" xfId="0" applyBorder="1" applyFont="1"/>
    <xf borderId="11" fillId="0" fontId="4" numFmtId="0" xfId="0" applyAlignment="1" applyBorder="1" applyFont="1">
      <alignment horizontal="center" readingOrder="0"/>
    </xf>
    <xf borderId="12" fillId="0" fontId="8" numFmtId="0" xfId="0" applyBorder="1" applyFont="1"/>
    <xf borderId="13" fillId="0" fontId="8" numFmtId="0" xfId="0" applyBorder="1" applyFont="1"/>
    <xf borderId="0" fillId="0" fontId="4" numFmtId="0" xfId="0" applyAlignment="1" applyFont="1">
      <alignment horizontal="center" readingOrder="0"/>
    </xf>
    <xf borderId="11"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1" fillId="0" fontId="4" numFmtId="0" xfId="0" applyAlignment="1" applyBorder="1" applyFont="1">
      <alignment horizontal="center" readingOrder="0" shrinkToFit="0" wrapText="1"/>
    </xf>
    <xf borderId="12" fillId="0" fontId="4" numFmtId="0" xfId="0" applyAlignment="1" applyBorder="1" applyFont="1">
      <alignment horizontal="center" readingOrder="0" shrinkToFit="0" wrapText="1"/>
    </xf>
    <xf borderId="13" fillId="0" fontId="4" numFmtId="0" xfId="0" applyAlignment="1" applyBorder="1" applyFont="1">
      <alignment horizontal="center" readingOrder="0" shrinkToFit="0" wrapText="1"/>
    </xf>
    <xf borderId="14" fillId="0" fontId="4" numFmtId="0" xfId="0" applyAlignment="1" applyBorder="1" applyFont="1">
      <alignment horizontal="center" readingOrder="0" shrinkToFit="0" wrapText="1"/>
    </xf>
    <xf borderId="0" fillId="0" fontId="4" numFmtId="0" xfId="0" applyAlignment="1" applyFont="1">
      <alignment horizontal="center" readingOrder="0" shrinkToFit="0" wrapText="1"/>
    </xf>
    <xf borderId="15" fillId="0"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16" fillId="0" fontId="10" numFmtId="0" xfId="0" applyAlignment="1" applyBorder="1" applyFont="1">
      <alignment readingOrder="0"/>
    </xf>
    <xf borderId="15" fillId="0" fontId="10" numFmtId="0" xfId="0" applyAlignment="1" applyBorder="1" applyFont="1">
      <alignment readingOrder="0"/>
    </xf>
    <xf borderId="16" fillId="3" fontId="12" numFmtId="0" xfId="0" applyAlignment="1" applyBorder="1" applyFont="1">
      <alignment readingOrder="0" vertical="bottom"/>
    </xf>
    <xf borderId="0" fillId="3" fontId="12" numFmtId="0" xfId="0" applyAlignment="1" applyFont="1">
      <alignment readingOrder="0" vertical="bottom"/>
    </xf>
    <xf borderId="0" fillId="3" fontId="13" numFmtId="0" xfId="0" applyAlignment="1" applyFont="1">
      <alignment readingOrder="0" vertical="bottom"/>
    </xf>
    <xf borderId="0" fillId="3" fontId="12" numFmtId="0" xfId="0" applyAlignment="1" applyFont="1">
      <alignment vertical="bottom"/>
    </xf>
    <xf borderId="15" fillId="3" fontId="3" numFmtId="0" xfId="0" applyAlignment="1" applyBorder="1" applyFont="1">
      <alignment readingOrder="0"/>
    </xf>
    <xf borderId="0" fillId="3" fontId="3" numFmtId="0" xfId="0" applyAlignment="1" applyFont="1">
      <alignment readingOrder="0"/>
    </xf>
    <xf borderId="0" fillId="3" fontId="3" numFmtId="0" xfId="0" applyFont="1"/>
    <xf borderId="16" fillId="3" fontId="3" numFmtId="0" xfId="0" applyAlignment="1" applyBorder="1" applyFont="1">
      <alignment readingOrder="0"/>
    </xf>
    <xf borderId="15" fillId="3" fontId="12" numFmtId="0" xfId="0" applyAlignment="1" applyBorder="1" applyFont="1">
      <alignment vertical="bottom"/>
    </xf>
    <xf borderId="0" fillId="3" fontId="12" numFmtId="0" xfId="0" applyAlignment="1" applyFont="1">
      <alignment vertical="bottom"/>
    </xf>
    <xf borderId="16" fillId="3" fontId="12" numFmtId="0" xfId="0" applyAlignment="1" applyBorder="1" applyFont="1">
      <alignment vertical="bottom"/>
    </xf>
    <xf borderId="15" fillId="3" fontId="12" numFmtId="0" xfId="0" applyAlignment="1" applyBorder="1" applyFont="1">
      <alignment vertical="bottom"/>
    </xf>
    <xf borderId="15" fillId="3" fontId="12" numFmtId="0" xfId="0" applyAlignment="1" applyBorder="1" applyFont="1">
      <alignment shrinkToFit="0" vertical="bottom" wrapText="1"/>
    </xf>
    <xf borderId="0" fillId="3" fontId="14" numFmtId="0" xfId="0" applyAlignment="1" applyFont="1">
      <alignment shrinkToFit="0" vertical="bottom" wrapText="1"/>
    </xf>
    <xf borderId="15" fillId="3" fontId="3" numFmtId="0" xfId="0" applyBorder="1" applyFont="1"/>
    <xf borderId="16" fillId="3" fontId="3" numFmtId="0" xfId="0" applyBorder="1" applyFont="1"/>
    <xf borderId="0" fillId="0" fontId="7" numFmtId="0" xfId="0" applyAlignment="1" applyFont="1">
      <alignment horizontal="center" readingOrder="0" vertical="top"/>
    </xf>
    <xf borderId="15" fillId="0" fontId="7" numFmtId="0" xfId="0" applyAlignment="1" applyBorder="1" applyFont="1">
      <alignment horizontal="center" readingOrder="0" vertical="top"/>
    </xf>
    <xf borderId="0" fillId="7" fontId="7" numFmtId="0" xfId="0" applyAlignment="1" applyFont="1">
      <alignment horizontal="center" readingOrder="0" shrinkToFit="0" vertical="top" wrapText="0"/>
    </xf>
    <xf borderId="0" fillId="2" fontId="3" numFmtId="0" xfId="0" applyAlignment="1" applyFont="1">
      <alignment readingOrder="0" shrinkToFit="0" vertical="top" wrapText="1"/>
    </xf>
    <xf borderId="0" fillId="2" fontId="3" numFmtId="0" xfId="0" applyAlignment="1" applyFont="1">
      <alignment horizontal="center" readingOrder="0" shrinkToFit="0" vertical="top" wrapText="1"/>
    </xf>
    <xf borderId="15" fillId="2" fontId="3" numFmtId="0" xfId="0" applyAlignment="1" applyBorder="1" applyFont="1">
      <alignment horizontal="left" readingOrder="0" shrinkToFit="0" vertical="top" wrapText="1"/>
    </xf>
    <xf borderId="0" fillId="7" fontId="15" numFmtId="0" xfId="0" applyAlignment="1" applyFont="1">
      <alignment readingOrder="0" shrinkToFit="0" vertical="top" wrapText="0"/>
    </xf>
    <xf borderId="6" fillId="0" fontId="4" numFmtId="0" xfId="0" applyAlignment="1" applyBorder="1" applyFont="1">
      <alignment readingOrder="0" vertical="top"/>
    </xf>
    <xf borderId="6" fillId="0" fontId="4" numFmtId="0" xfId="0" applyAlignment="1" applyBorder="1" applyFont="1">
      <alignment readingOrder="0" shrinkToFit="0" vertical="top" wrapText="1"/>
    </xf>
    <xf borderId="6" fillId="0" fontId="3" numFmtId="0" xfId="0" applyAlignment="1" applyBorder="1" applyFont="1">
      <alignment readingOrder="0" shrinkToFit="0" vertical="top" wrapText="1"/>
    </xf>
    <xf borderId="17" fillId="0" fontId="16" numFmtId="0" xfId="0" applyAlignment="1" applyBorder="1" applyFont="1">
      <alignment horizontal="center" vertical="top"/>
    </xf>
    <xf borderId="17" fillId="0" fontId="16" numFmtId="0" xfId="0" applyAlignment="1" applyBorder="1" applyFont="1">
      <alignment vertical="top"/>
    </xf>
    <xf borderId="0" fillId="7" fontId="17" numFmtId="0" xfId="0" applyAlignment="1" applyFont="1">
      <alignment vertical="top"/>
    </xf>
    <xf borderId="0" fillId="0" fontId="18" numFmtId="0" xfId="0" applyAlignment="1" applyFont="1">
      <alignment vertical="top"/>
    </xf>
    <xf borderId="0" fillId="0" fontId="18" numFmtId="0" xfId="0" applyAlignment="1" applyFont="1">
      <alignment readingOrder="0" vertical="top"/>
    </xf>
    <xf borderId="0" fillId="0" fontId="18" numFmtId="0" xfId="0" applyAlignment="1" applyFont="1">
      <alignment readingOrder="0" shrinkToFit="0" vertical="top" wrapText="1"/>
    </xf>
    <xf borderId="8" fillId="0" fontId="19" numFmtId="0" xfId="0" applyAlignment="1" applyBorder="1" applyFont="1">
      <alignment horizontal="center" vertical="top"/>
    </xf>
    <xf borderId="9" fillId="0" fontId="12" numFmtId="0" xfId="0" applyAlignment="1" applyBorder="1" applyFont="1">
      <alignment vertical="top"/>
    </xf>
    <xf borderId="0" fillId="7" fontId="12" numFmtId="0" xfId="0" applyAlignment="1" applyFont="1">
      <alignment vertical="top"/>
    </xf>
    <xf borderId="0" fillId="4" fontId="3" numFmtId="0" xfId="0" applyAlignment="1" applyFont="1">
      <alignment vertical="top"/>
    </xf>
    <xf borderId="0" fillId="3" fontId="12" numFmtId="0" xfId="0" applyAlignment="1" applyFont="1">
      <alignment vertical="top"/>
    </xf>
    <xf borderId="0" fillId="3" fontId="12" numFmtId="0" xfId="0" applyAlignment="1" applyFont="1">
      <alignment shrinkToFit="0" vertical="top" wrapText="1"/>
    </xf>
    <xf borderId="0" fillId="3" fontId="12" numFmtId="0" xfId="0" applyAlignment="1" applyFont="1">
      <alignment readingOrder="0" vertical="top"/>
    </xf>
    <xf borderId="0" fillId="3" fontId="12" numFmtId="49" xfId="0" applyAlignment="1" applyFont="1" applyNumberFormat="1">
      <alignment readingOrder="0" vertical="top"/>
    </xf>
    <xf borderId="0" fillId="3" fontId="12" numFmtId="49" xfId="0" applyAlignment="1" applyFont="1" applyNumberFormat="1">
      <alignment shrinkToFit="0" vertical="top" wrapText="1"/>
    </xf>
    <xf borderId="0" fillId="3" fontId="12" numFmtId="0" xfId="0" applyAlignment="1" applyFont="1">
      <alignment shrinkToFit="0" vertical="top" wrapText="1"/>
    </xf>
    <xf borderId="15" fillId="4" fontId="12" numFmtId="0" xfId="0" applyAlignment="1" applyBorder="1" applyFont="1">
      <alignment horizontal="center" vertical="top"/>
    </xf>
    <xf borderId="0" fillId="4" fontId="12" numFmtId="0" xfId="0" applyAlignment="1" applyFont="1">
      <alignment vertical="top"/>
    </xf>
    <xf borderId="13" fillId="7" fontId="12" numFmtId="0" xfId="0" applyAlignment="1" applyBorder="1" applyFont="1">
      <alignment vertical="top"/>
    </xf>
    <xf borderId="6" fillId="7" fontId="12" numFmtId="0" xfId="0" applyAlignment="1" applyBorder="1" applyFont="1">
      <alignment vertical="top"/>
    </xf>
    <xf borderId="6" fillId="7" fontId="12" numFmtId="0" xfId="0" applyAlignment="1" applyBorder="1" applyFont="1">
      <alignment horizontal="right" vertical="top"/>
    </xf>
    <xf borderId="0" fillId="3" fontId="12" numFmtId="0" xfId="0" applyAlignment="1" applyFont="1">
      <alignment vertical="top"/>
    </xf>
    <xf borderId="0" fillId="3" fontId="12" numFmtId="49" xfId="0" applyAlignment="1" applyFont="1" applyNumberFormat="1">
      <alignment readingOrder="0" shrinkToFit="0" vertical="top" wrapText="1"/>
    </xf>
    <xf borderId="0" fillId="3" fontId="12" numFmtId="0" xfId="0" applyAlignment="1" applyFont="1">
      <alignment readingOrder="0" shrinkToFit="0" vertical="top" wrapText="1"/>
    </xf>
    <xf borderId="0" fillId="3" fontId="12" numFmtId="49" xfId="0" applyAlignment="1" applyFont="1" applyNumberFormat="1">
      <alignment vertical="top"/>
    </xf>
    <xf borderId="0" fillId="3" fontId="3" numFmtId="0" xfId="0" applyAlignment="1" applyFont="1">
      <alignment vertical="top"/>
    </xf>
    <xf borderId="0" fillId="3" fontId="3" numFmtId="0" xfId="0" applyAlignment="1" applyFont="1">
      <alignment shrinkToFit="0" vertical="top" wrapText="1"/>
    </xf>
    <xf borderId="0" fillId="3" fontId="3" numFmtId="49" xfId="0" applyAlignment="1" applyFont="1" applyNumberFormat="1">
      <alignment vertical="top"/>
    </xf>
    <xf borderId="0" fillId="3" fontId="12" numFmtId="0" xfId="0" applyAlignment="1" applyFont="1">
      <alignment readingOrder="0" shrinkToFit="0" vertical="top" wrapText="1"/>
    </xf>
    <xf borderId="0" fillId="3" fontId="3" numFmtId="0" xfId="0" applyAlignment="1" applyFont="1">
      <alignment readingOrder="0" vertical="top"/>
    </xf>
    <xf borderId="0" fillId="3" fontId="3" numFmtId="0" xfId="0" applyAlignment="1" applyFont="1">
      <alignment readingOrder="0" shrinkToFit="0" vertical="top" wrapText="1"/>
    </xf>
    <xf borderId="0" fillId="3" fontId="3" numFmtId="49" xfId="0" applyAlignment="1" applyFont="1" applyNumberFormat="1">
      <alignment readingOrder="0" vertical="top"/>
    </xf>
    <xf borderId="0" fillId="3" fontId="20" numFmtId="0" xfId="0" applyAlignment="1" applyFont="1">
      <alignment shrinkToFit="0" vertical="top" wrapText="1"/>
    </xf>
    <xf borderId="0" fillId="3" fontId="21" numFmtId="49" xfId="0" applyAlignment="1" applyFont="1" applyNumberFormat="1">
      <alignment shrinkToFit="0" vertical="top"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22" numFmtId="0" xfId="0" applyAlignment="1" applyFont="1">
      <alignment readingOrder="0" shrinkToFit="0" wrapText="1"/>
    </xf>
    <xf borderId="0" fillId="0" fontId="7" numFmtId="0" xfId="0" applyAlignment="1" applyFont="1">
      <alignment shrinkToFit="0" wrapText="1"/>
    </xf>
    <xf borderId="0" fillId="0" fontId="23" numFmtId="0" xfId="0" applyAlignment="1" applyFont="1">
      <alignment readingOrder="0"/>
    </xf>
    <xf borderId="0" fillId="0" fontId="23" numFmtId="0" xfId="0" applyFont="1"/>
    <xf borderId="0" fillId="0" fontId="24" numFmtId="0" xfId="0" applyAlignment="1" applyFont="1">
      <alignment readingOrder="0" shrinkToFit="0" wrapText="0"/>
    </xf>
    <xf borderId="0" fillId="0" fontId="25" numFmtId="0" xfId="0" applyAlignment="1" applyFont="1">
      <alignment readingOrder="0" shrinkToFit="0" wrapText="0"/>
    </xf>
    <xf borderId="0" fillId="8" fontId="26" numFmtId="0" xfId="0" applyAlignment="1" applyFill="1" applyFont="1">
      <alignment readingOrder="0"/>
    </xf>
    <xf borderId="0" fillId="8" fontId="27" numFmtId="0" xfId="0" applyAlignment="1" applyFont="1">
      <alignment readingOrder="0" shrinkToFit="0" wrapText="0"/>
    </xf>
    <xf borderId="0" fillId="8" fontId="26" numFmtId="0" xfId="0" applyFont="1"/>
    <xf borderId="0" fillId="0" fontId="28" numFmtId="0" xfId="0" applyAlignment="1" applyFont="1">
      <alignment readingOrder="0" shrinkToFit="0" wrapText="0"/>
    </xf>
    <xf borderId="0" fillId="0" fontId="29" numFmtId="0" xfId="0" applyAlignment="1" applyFont="1">
      <alignment shrinkToFit="0" vertical="bottom" wrapText="0"/>
    </xf>
    <xf borderId="0" fillId="0" fontId="30" numFmtId="0" xfId="0" applyAlignment="1" applyFont="1">
      <alignment vertical="bottom"/>
    </xf>
    <xf borderId="0" fillId="0" fontId="31" numFmtId="0" xfId="0" applyAlignment="1" applyFont="1">
      <alignment readingOrder="0" shrinkToFit="0" wrapText="0"/>
    </xf>
    <xf borderId="0" fillId="0" fontId="32" numFmtId="0" xfId="0" applyAlignment="1" applyFont="1">
      <alignment readingOrder="0" shrinkToFit="0" wrapText="0"/>
    </xf>
    <xf borderId="0" fillId="0" fontId="23" numFmtId="0" xfId="0" applyAlignment="1" applyFont="1">
      <alignment shrinkToFit="0" wrapText="0"/>
    </xf>
    <xf borderId="0" fillId="0" fontId="3" numFmtId="0" xfId="0" applyAlignment="1" applyFont="1">
      <alignment readingOrder="0" shrinkToFit="0" vertical="top" wrapText="1"/>
    </xf>
    <xf borderId="18" fillId="0" fontId="33" numFmtId="0" xfId="0" applyAlignment="1" applyBorder="1" applyFont="1">
      <alignment horizontal="center" readingOrder="0" shrinkToFit="0" vertical="top" wrapText="1"/>
    </xf>
    <xf borderId="2" fillId="0" fontId="8" numFmtId="0" xfId="0" applyBorder="1" applyFont="1"/>
    <xf borderId="19" fillId="0" fontId="8" numFmtId="0" xfId="0" applyBorder="1" applyFont="1"/>
    <xf borderId="0" fillId="0" fontId="3" numFmtId="0" xfId="0" applyAlignment="1" applyFont="1">
      <alignment shrinkToFit="0" vertical="top" wrapText="1"/>
    </xf>
    <xf borderId="20" fillId="0" fontId="34" numFmtId="0" xfId="0" applyAlignment="1" applyBorder="1" applyFont="1">
      <alignment readingOrder="0" shrinkToFit="0" vertical="top" wrapText="1"/>
    </xf>
    <xf borderId="3" fillId="0" fontId="8" numFmtId="0" xfId="0" applyBorder="1" applyFont="1"/>
    <xf borderId="21" fillId="0" fontId="8" numFmtId="0" xfId="0" applyBorder="1" applyFont="1"/>
    <xf borderId="0" fillId="0" fontId="4" numFmtId="0" xfId="0" applyAlignment="1" applyFont="1">
      <alignment readingOrder="0" shrinkToFit="0" vertical="top" wrapText="1"/>
    </xf>
    <xf borderId="0" fillId="0" fontId="35" numFmtId="0" xfId="0" applyAlignment="1" applyFont="1">
      <alignment readingOrder="0" shrinkToFit="0" vertical="top" wrapText="1"/>
    </xf>
    <xf borderId="0" fillId="0" fontId="36" numFmtId="0" xfId="0" applyAlignment="1" applyFont="1">
      <alignment horizontal="left" vertical="top"/>
    </xf>
    <xf borderId="0" fillId="0" fontId="36" numFmtId="0" xfId="0" applyAlignment="1" applyFont="1">
      <alignment horizontal="left" shrinkToFit="0" vertical="top" wrapText="1"/>
    </xf>
    <xf borderId="0" fillId="5" fontId="3" numFmtId="0" xfId="0" applyAlignment="1" applyFont="1">
      <alignment readingOrder="0" shrinkToFit="0" vertical="top" wrapText="1"/>
    </xf>
    <xf borderId="0" fillId="4" fontId="3" numFmtId="0" xfId="0" applyAlignment="1" applyFont="1">
      <alignment shrinkToFit="0" vertical="top" wrapText="1"/>
    </xf>
    <xf borderId="0" fillId="0" fontId="37" numFmtId="0" xfId="0" applyAlignment="1" applyFont="1">
      <alignment shrinkToFit="0" vertical="top" wrapText="1"/>
    </xf>
    <xf borderId="0" fillId="5" fontId="3" numFmtId="0" xfId="0" applyAlignment="1" applyFont="1">
      <alignment shrinkToFit="0" vertical="top" wrapText="1"/>
    </xf>
    <xf borderId="0" fillId="9" fontId="3" numFmtId="0" xfId="0" applyAlignment="1" applyFill="1" applyFont="1">
      <alignment readingOrder="0" shrinkToFit="0" vertical="top" wrapText="1"/>
    </xf>
    <xf borderId="0" fillId="4" fontId="3" numFmtId="0" xfId="0" applyAlignment="1" applyFont="1">
      <alignment readingOrder="0" shrinkToFit="0" vertical="top" wrapText="1"/>
    </xf>
    <xf borderId="0" fillId="3" fontId="38" numFmtId="0" xfId="0" applyAlignment="1" applyFont="1">
      <alignment readingOrder="0" shrinkToFit="0" vertical="top" wrapText="1"/>
    </xf>
    <xf borderId="0" fillId="2" fontId="36" numFmtId="0" xfId="0" applyAlignment="1" applyFont="1">
      <alignment readingOrder="0" shrinkToFit="0" vertical="top" wrapText="1"/>
    </xf>
    <xf borderId="0" fillId="2" fontId="36" numFmtId="0" xfId="0" applyAlignment="1" applyFont="1">
      <alignment horizontal="left" vertical="top"/>
    </xf>
    <xf borderId="0" fillId="2" fontId="36" numFmtId="0" xfId="0" applyAlignment="1" applyFont="1">
      <alignment shrinkToFit="0" vertical="top" wrapText="1"/>
    </xf>
    <xf borderId="0" fillId="0" fontId="36" numFmtId="0" xfId="0" applyAlignment="1" applyFont="1">
      <alignment readingOrder="0" shrinkToFit="0" vertical="top" wrapText="1"/>
    </xf>
    <xf borderId="0" fillId="3" fontId="39" numFmtId="0" xfId="0" applyAlignment="1" applyFont="1">
      <alignment readingOrder="0" shrinkToFit="0" vertical="top" wrapText="1"/>
    </xf>
    <xf borderId="0" fillId="10" fontId="40" numFmtId="0" xfId="0" applyAlignment="1" applyFill="1" applyFont="1">
      <alignment readingOrder="0" shrinkToFit="0" vertical="top" wrapText="1"/>
    </xf>
    <xf borderId="0" fillId="10" fontId="36" numFmtId="0" xfId="0" applyAlignment="1" applyFont="1">
      <alignment horizontal="left" vertical="top"/>
    </xf>
    <xf borderId="0" fillId="10" fontId="36" numFmtId="0" xfId="0" applyAlignment="1" applyFont="1">
      <alignment horizontal="left" shrinkToFit="0" vertical="top" wrapText="1"/>
    </xf>
    <xf borderId="0" fillId="10" fontId="40" numFmtId="0" xfId="0" applyAlignment="1" applyFont="1">
      <alignment shrinkToFit="0" vertical="top" wrapText="1"/>
    </xf>
    <xf borderId="0" fillId="2" fontId="36" numFmtId="0" xfId="0" applyAlignment="1" applyFont="1">
      <alignment horizontal="left" shrinkToFit="0" vertical="top" wrapText="1"/>
    </xf>
    <xf borderId="0" fillId="3" fontId="41" numFmtId="0" xfId="0" applyAlignment="1" applyFont="1">
      <alignment shrinkToFit="0" vertical="top" wrapText="1"/>
    </xf>
    <xf borderId="0" fillId="5" fontId="12" numFmtId="0" xfId="0" applyAlignment="1" applyFont="1">
      <alignment readingOrder="0" shrinkToFit="0" vertical="top" wrapText="1"/>
    </xf>
    <xf borderId="0" fillId="4" fontId="12" numFmtId="0" xfId="0" applyAlignment="1" applyFont="1">
      <alignment shrinkToFit="0" vertical="top" wrapText="1"/>
    </xf>
    <xf borderId="20" fillId="11" fontId="42" numFmtId="0" xfId="0" applyAlignment="1" applyBorder="1" applyFill="1" applyFont="1">
      <alignment readingOrder="0" shrinkToFit="0" vertical="top" wrapText="1"/>
    </xf>
    <xf borderId="20" fillId="11" fontId="43" numFmtId="0" xfId="0" applyAlignment="1" applyBorder="1" applyFont="1">
      <alignment readingOrder="0" shrinkToFit="0" vertical="top" wrapText="1"/>
    </xf>
    <xf borderId="0" fillId="11" fontId="44" numFmtId="0" xfId="0" applyAlignment="1" applyFont="1">
      <alignment readingOrder="0" shrinkToFit="0" vertical="top" wrapText="1"/>
    </xf>
    <xf borderId="0" fillId="5" fontId="36" numFmtId="0" xfId="0" applyAlignment="1" applyFont="1">
      <alignment shrinkToFit="0" vertical="top" wrapText="1"/>
    </xf>
    <xf borderId="0" fillId="4" fontId="36" numFmtId="0" xfId="0" applyAlignment="1" applyFont="1">
      <alignment shrinkToFit="0" vertical="top" wrapText="1"/>
    </xf>
    <xf borderId="0" fillId="3" fontId="36" numFmtId="0" xfId="0" applyAlignment="1" applyFont="1">
      <alignment shrinkToFit="0" vertical="top" wrapText="1"/>
    </xf>
    <xf borderId="0" fillId="5" fontId="36" numFmtId="0" xfId="0" applyAlignment="1" applyFont="1">
      <alignment horizontal="left" shrinkToFit="0" vertical="top" wrapText="1"/>
    </xf>
    <xf borderId="0" fillId="0" fontId="36" numFmtId="0" xfId="0" applyAlignment="1" applyFont="1">
      <alignment shrinkToFit="0" vertical="top" wrapText="1"/>
    </xf>
    <xf borderId="0" fillId="0" fontId="3" numFmtId="0" xfId="0" applyAlignment="1" applyFont="1">
      <alignment shrinkToFit="0" wrapText="1"/>
    </xf>
    <xf borderId="0" fillId="0" fontId="12" numFmtId="0" xfId="0" applyAlignment="1" applyFont="1">
      <alignment shrinkToFit="0" vertical="top" wrapText="1"/>
    </xf>
    <xf borderId="0" fillId="0" fontId="12" numFmtId="0" xfId="0" applyAlignment="1" applyFont="1">
      <alignment horizontal="right" shrinkToFit="0" vertical="top" wrapText="1"/>
    </xf>
    <xf borderId="0" fillId="2" fontId="45" numFmtId="0" xfId="0" applyAlignment="1" applyFont="1">
      <alignment shrinkToFit="0" vertical="top" wrapText="1"/>
    </xf>
    <xf borderId="0" fillId="2" fontId="45" numFmtId="0" xfId="0" applyAlignment="1" applyFont="1">
      <alignment shrinkToFit="0" vertical="top" wrapText="1"/>
    </xf>
    <xf borderId="0" fillId="0" fontId="12" numFmtId="0" xfId="0" applyAlignment="1" applyFont="1">
      <alignment vertical="top"/>
    </xf>
    <xf borderId="0" fillId="0" fontId="12" numFmtId="0" xfId="0" applyAlignment="1" applyFont="1">
      <alignment vertical="bottom"/>
    </xf>
    <xf borderId="0" fillId="0" fontId="45" numFmtId="0" xfId="0" applyAlignment="1" applyFont="1">
      <alignment shrinkToFit="0" vertical="top" wrapText="1"/>
    </xf>
    <xf borderId="0" fillId="0" fontId="45" numFmtId="0" xfId="0" applyAlignment="1" applyFont="1">
      <alignment shrinkToFit="0" vertical="top" wrapText="1"/>
    </xf>
    <xf borderId="0" fillId="3" fontId="46" numFmtId="0" xfId="0" applyAlignment="1" applyFont="1">
      <alignment shrinkToFit="0" vertical="top" wrapText="1"/>
    </xf>
    <xf borderId="0" fillId="3" fontId="47" numFmtId="0" xfId="0" applyAlignment="1" applyFont="1">
      <alignment readingOrder="0" shrinkToFit="0" vertical="top" wrapText="1"/>
    </xf>
    <xf borderId="0" fillId="3" fontId="48" numFmtId="0" xfId="0" applyAlignment="1" applyFont="1">
      <alignment readingOrder="0" shrinkToFit="0" vertical="top" wrapText="1"/>
    </xf>
    <xf borderId="0" fillId="3" fontId="49" numFmtId="0" xfId="0" applyAlignment="1" applyFont="1">
      <alignment shrinkToFit="0" vertical="top" wrapText="1"/>
    </xf>
    <xf borderId="0" fillId="3" fontId="50" numFmtId="0" xfId="0" applyAlignment="1" applyFont="1">
      <alignment readingOrder="0" shrinkToFit="0" vertical="top" wrapText="1"/>
    </xf>
    <xf borderId="0" fillId="3" fontId="51" numFmtId="0" xfId="0" applyAlignment="1" applyFont="1">
      <alignment shrinkToFit="0" vertical="top" wrapText="1"/>
    </xf>
    <xf borderId="20" fillId="11" fontId="52" numFmtId="0" xfId="0" applyAlignment="1" applyBorder="1" applyFont="1">
      <alignment shrinkToFit="0" vertical="top" wrapText="1"/>
    </xf>
    <xf borderId="0" fillId="11" fontId="53" numFmtId="0" xfId="0" applyAlignment="1" applyFont="1">
      <alignment shrinkToFit="0" vertical="top" wrapText="1"/>
    </xf>
    <xf borderId="0" fillId="0" fontId="12" numFmtId="0" xfId="0" applyAlignment="1" applyFont="1">
      <alignment shrinkToFit="0" vertical="top" wrapText="1"/>
    </xf>
    <xf borderId="0" fillId="5" fontId="12" numFmtId="0" xfId="0" applyAlignment="1" applyFont="1">
      <alignment vertical="top"/>
    </xf>
    <xf borderId="0" fillId="2" fontId="54" numFmtId="0" xfId="0" applyAlignment="1" applyFont="1">
      <alignment shrinkToFit="0" vertical="top" wrapText="1"/>
    </xf>
    <xf borderId="0" fillId="5" fontId="45" numFmtId="0" xfId="0" applyAlignment="1" applyFont="1">
      <alignment readingOrder="0" shrinkToFit="0" vertical="top" wrapText="1"/>
    </xf>
    <xf borderId="0" fillId="4" fontId="45" numFmtId="0" xfId="0" applyAlignment="1" applyFont="1">
      <alignment shrinkToFit="0" vertical="top" wrapText="1"/>
    </xf>
    <xf borderId="0" fillId="0" fontId="16" numFmtId="0" xfId="0" applyAlignment="1" applyFont="1">
      <alignment shrinkToFit="0" vertical="top" wrapText="1"/>
    </xf>
    <xf borderId="0" fillId="12" fontId="12" numFmtId="0" xfId="0" applyAlignment="1" applyFill="1" applyFont="1">
      <alignment vertical="bottom"/>
    </xf>
    <xf borderId="0" fillId="5" fontId="12" numFmtId="0" xfId="0" applyAlignment="1" applyFont="1">
      <alignment readingOrder="0" vertical="top"/>
    </xf>
    <xf borderId="0" fillId="4" fontId="55" numFmtId="0" xfId="0" applyAlignment="1" applyFont="1">
      <alignment shrinkToFit="0" vertical="top" wrapText="1"/>
    </xf>
    <xf borderId="0" fillId="9" fontId="12" numFmtId="0" xfId="0" applyAlignment="1" applyFont="1">
      <alignment readingOrder="0" shrinkToFit="0" vertical="top" wrapText="1"/>
    </xf>
    <xf borderId="0" fillId="5" fontId="12" numFmtId="0" xfId="0" applyAlignment="1" applyFont="1">
      <alignment shrinkToFit="0" vertical="top" wrapText="1"/>
    </xf>
    <xf borderId="0" fillId="0" fontId="37" numFmtId="0" xfId="0" applyAlignment="1" applyFont="1">
      <alignment readingOrder="0" shrinkToFit="0" vertical="top" wrapText="1"/>
    </xf>
    <xf borderId="0" fillId="0" fontId="16" numFmtId="0" xfId="0" applyAlignment="1" applyFont="1">
      <alignment readingOrder="0" shrinkToFit="0" vertical="top" wrapText="1"/>
    </xf>
    <xf borderId="0" fillId="11" fontId="52" numFmtId="0" xfId="0" applyAlignment="1" applyFont="1">
      <alignment shrinkToFit="0" vertical="top" wrapText="1"/>
    </xf>
    <xf borderId="0" fillId="11" fontId="56" numFmtId="0" xfId="0" applyAlignment="1" applyFont="1">
      <alignment shrinkToFit="0" vertical="top" wrapText="1"/>
    </xf>
    <xf borderId="0" fillId="2" fontId="12" numFmtId="0" xfId="0" applyAlignment="1" applyFont="1">
      <alignment vertical="top"/>
    </xf>
    <xf borderId="0" fillId="3" fontId="45" numFmtId="0" xfId="0" applyAlignment="1" applyFont="1">
      <alignment shrinkToFit="0" vertical="top" wrapText="1"/>
    </xf>
    <xf borderId="0" fillId="0" fontId="4" numFmtId="0" xfId="0" applyAlignment="1" applyFont="1">
      <alignment readingOrder="0"/>
    </xf>
    <xf borderId="0" fillId="0" fontId="4" numFmtId="0" xfId="0" applyAlignment="1" applyFont="1">
      <alignment readingOrder="0" shrinkToFit="0" wrapText="1"/>
    </xf>
    <xf borderId="0" fillId="0" fontId="16" numFmtId="0" xfId="0" applyAlignment="1" applyFont="1">
      <alignment shrinkToFit="0" vertical="bottom" wrapText="1"/>
    </xf>
    <xf borderId="0" fillId="0" fontId="3" numFmtId="0" xfId="0" applyAlignment="1" applyFont="1">
      <alignment readingOrder="0"/>
    </xf>
    <xf borderId="0" fillId="0" fontId="57" numFmtId="0" xfId="0" applyAlignment="1" applyFont="1">
      <alignment readingOrder="0" shrinkToFit="0" wrapText="1"/>
    </xf>
    <xf borderId="0" fillId="0" fontId="12" numFmtId="0" xfId="0" applyAlignment="1" applyFont="1">
      <alignment vertical="bottom"/>
    </xf>
    <xf borderId="0" fillId="0" fontId="12" numFmtId="0" xfId="0" applyAlignment="1" applyFont="1">
      <alignment shrinkToFit="0" vertical="bottom" wrapText="1"/>
    </xf>
    <xf borderId="0" fillId="0" fontId="48" numFmtId="0" xfId="0" applyAlignment="1" applyFont="1">
      <alignment vertical="bottom"/>
    </xf>
    <xf borderId="0" fillId="13" fontId="12" numFmtId="0" xfId="0" applyAlignment="1" applyFill="1" applyFont="1">
      <alignment vertical="bottom"/>
    </xf>
    <xf borderId="0" fillId="0" fontId="1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extensions.open-contracting.org/en/extensions/transaction_milestones/master/"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standard.open-contracting.org/1.1.5/en/schema/codelists/" TargetMode="External"/><Relationship Id="rId42" Type="http://schemas.openxmlformats.org/officeDocument/2006/relationships/hyperlink" Target="https://standard.open-contracting.org/1.1.5/en/schema/codelists/" TargetMode="External"/><Relationship Id="rId41" Type="http://schemas.openxmlformats.org/officeDocument/2006/relationships/hyperlink" Target="https://standard.open-contracting.org/1.1.5/en/schema/codelists/" TargetMode="External"/><Relationship Id="rId44" Type="http://schemas.openxmlformats.org/officeDocument/2006/relationships/hyperlink" Target="https://standard.open-contracting.org/1.1.5/en/schema/identifiers/" TargetMode="External"/><Relationship Id="rId43" Type="http://schemas.openxmlformats.org/officeDocument/2006/relationships/hyperlink" Target="https://standard.open-contracting.org/1.1.5/en/schema/codelists/" TargetMode="External"/><Relationship Id="rId46" Type="http://schemas.openxmlformats.org/officeDocument/2006/relationships/hyperlink" Target="http://www.opencorporates.com" TargetMode="External"/><Relationship Id="rId45" Type="http://schemas.openxmlformats.org/officeDocument/2006/relationships/hyperlink" Target="https://standard.open-contracting.org/1.1.5/en/schema/codelists/" TargetMode="External"/><Relationship Id="rId107" Type="http://schemas.openxmlformats.org/officeDocument/2006/relationships/hyperlink" Target="https://standard.open-contracting.org/1.1.5/en/schema/codelists/" TargetMode="External"/><Relationship Id="rId106" Type="http://schemas.openxmlformats.org/officeDocument/2006/relationships/hyperlink" Target="http://www.iana.org/assignments/media-types/" TargetMode="External"/><Relationship Id="rId105" Type="http://schemas.openxmlformats.org/officeDocument/2006/relationships/hyperlink" Target="https://standard.open-contracting.org/1.1.5/en/schema/codelists/" TargetMode="External"/><Relationship Id="rId104" Type="http://schemas.openxmlformats.org/officeDocument/2006/relationships/hyperlink" Target="http://www.iana.org/assignments/media-types/" TargetMode="External"/><Relationship Id="rId109" Type="http://schemas.openxmlformats.org/officeDocument/2006/relationships/hyperlink" Target="https://standard.open-contracting.org/1.1.5/en/schema/codelists/" TargetMode="External"/><Relationship Id="rId108" Type="http://schemas.openxmlformats.org/officeDocument/2006/relationships/hyperlink" Target="https://standard.open-contracting.org/1.1.5/en/schema/codelists/" TargetMode="External"/><Relationship Id="rId48" Type="http://schemas.openxmlformats.org/officeDocument/2006/relationships/hyperlink" Target="https://standard.open-contracting.org/1.1.5/en/schema/codelists/" TargetMode="External"/><Relationship Id="rId47" Type="http://schemas.openxmlformats.org/officeDocument/2006/relationships/hyperlink" Target="https://standard.open-contracting.org/1.1.5/en/schema/identifiers/" TargetMode="External"/><Relationship Id="rId49" Type="http://schemas.openxmlformats.org/officeDocument/2006/relationships/hyperlink" Target="http://www.opencorporates.com" TargetMode="External"/><Relationship Id="rId103" Type="http://schemas.openxmlformats.org/officeDocument/2006/relationships/hyperlink" Target="https://standard.open-contracting.org/1.1.5/en/schema/codelists/" TargetMode="External"/><Relationship Id="rId102" Type="http://schemas.openxmlformats.org/officeDocument/2006/relationships/hyperlink" Target="https://standard.open-contracting.org/1.1.5/en/schema/codelists/" TargetMode="External"/><Relationship Id="rId101" Type="http://schemas.openxmlformats.org/officeDocument/2006/relationships/hyperlink" Target="https://standard.open-contracting.org/1.1.5/en/schema/codelists/" TargetMode="External"/><Relationship Id="rId100" Type="http://schemas.openxmlformats.org/officeDocument/2006/relationships/hyperlink" Target="http://www.opencorporates.com" TargetMode="External"/><Relationship Id="rId31" Type="http://schemas.openxmlformats.org/officeDocument/2006/relationships/hyperlink" Target="http://www.opencorporates.com" TargetMode="External"/><Relationship Id="rId30" Type="http://schemas.openxmlformats.org/officeDocument/2006/relationships/hyperlink" Target="https://standard.open-contracting.org/1.1.5/en/schema/codelists/" TargetMode="External"/><Relationship Id="rId33" Type="http://schemas.openxmlformats.org/officeDocument/2006/relationships/hyperlink" Target="https://standard.open-contracting.org/1.1.5/en/schema/codelists/" TargetMode="External"/><Relationship Id="rId32" Type="http://schemas.openxmlformats.org/officeDocument/2006/relationships/hyperlink" Target="https://standard.open-contracting.org/1.1.5/en/schema/codelists/" TargetMode="External"/><Relationship Id="rId35" Type="http://schemas.openxmlformats.org/officeDocument/2006/relationships/hyperlink" Target="https://standard.open-contracting.org/1.1.5/en/schema/codelists/" TargetMode="External"/><Relationship Id="rId34" Type="http://schemas.openxmlformats.org/officeDocument/2006/relationships/hyperlink" Target="https://standard.open-contracting.org/1.1.5/en/schema/codelists/" TargetMode="External"/><Relationship Id="rId37" Type="http://schemas.openxmlformats.org/officeDocument/2006/relationships/hyperlink" Target="https://standard.open-contracting.org/1.1.5/en/schema/codelists/" TargetMode="External"/><Relationship Id="rId36" Type="http://schemas.openxmlformats.org/officeDocument/2006/relationships/hyperlink" Target="https://standard.open-contracting.org/1.1.5/en/schema/codelists/" TargetMode="External"/><Relationship Id="rId39" Type="http://schemas.openxmlformats.org/officeDocument/2006/relationships/hyperlink" Target="https://standard.open-contracting.org/1.1.5/en/schema/codelists/" TargetMode="External"/><Relationship Id="rId38" Type="http://schemas.openxmlformats.org/officeDocument/2006/relationships/hyperlink" Target="https://standard.open-contracting.org/1.1.5/en/schema/codelists/" TargetMode="External"/><Relationship Id="rId20" Type="http://schemas.openxmlformats.org/officeDocument/2006/relationships/hyperlink" Target="http://www.iana.org/assignments/media-types/" TargetMode="External"/><Relationship Id="rId22" Type="http://schemas.openxmlformats.org/officeDocument/2006/relationships/hyperlink" Target="https://standard.open-contracting.org/1.1.5/en/schema/codelists/" TargetMode="External"/><Relationship Id="rId21" Type="http://schemas.openxmlformats.org/officeDocument/2006/relationships/hyperlink" Target="https://standard.open-contracting.org/1.1.5/en/schema/codelists/" TargetMode="External"/><Relationship Id="rId24" Type="http://schemas.openxmlformats.org/officeDocument/2006/relationships/hyperlink" Target="http://www.iana.org/assignments/media-types/" TargetMode="External"/><Relationship Id="rId23" Type="http://schemas.openxmlformats.org/officeDocument/2006/relationships/hyperlink" Target="https://standard.open-contracting.org/1.1.5/en/schema/codelists/" TargetMode="External"/><Relationship Id="rId26" Type="http://schemas.openxmlformats.org/officeDocument/2006/relationships/hyperlink" Target="https://standard.open-contracting.org/1.1.5/en/schema/identifiers/" TargetMode="External"/><Relationship Id="rId25" Type="http://schemas.openxmlformats.org/officeDocument/2006/relationships/hyperlink" Target="https://standard.open-contracting.org/1.1.5/en/schema/codelists/" TargetMode="External"/><Relationship Id="rId28" Type="http://schemas.openxmlformats.org/officeDocument/2006/relationships/hyperlink" Target="http://www.opencorporates.com" TargetMode="External"/><Relationship Id="rId27" Type="http://schemas.openxmlformats.org/officeDocument/2006/relationships/hyperlink" Target="https://standard.open-contracting.org/1.1.5/en/schema/codelists/" TargetMode="External"/><Relationship Id="rId29" Type="http://schemas.openxmlformats.org/officeDocument/2006/relationships/hyperlink" Target="https://standard.open-contracting.org/1.1.5/en/schema/identifiers/" TargetMode="External"/><Relationship Id="rId95" Type="http://schemas.openxmlformats.org/officeDocument/2006/relationships/hyperlink" Target="http://www.opencorporates.com" TargetMode="External"/><Relationship Id="rId94" Type="http://schemas.openxmlformats.org/officeDocument/2006/relationships/hyperlink" Target="https://standard.open-contracting.org/1.1.5/en/schema/codelists/" TargetMode="External"/><Relationship Id="rId97" Type="http://schemas.openxmlformats.org/officeDocument/2006/relationships/hyperlink" Target="https://standard.open-contracting.org/1.1.5/en/schema/codelists/" TargetMode="External"/><Relationship Id="rId96"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identifiers/" TargetMode="External"/><Relationship Id="rId99"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codelists/" TargetMode="External"/><Relationship Id="rId98" Type="http://schemas.openxmlformats.org/officeDocument/2006/relationships/hyperlink" Target="http://www.opencorporates.com" TargetMode="External"/><Relationship Id="rId13" Type="http://schemas.openxmlformats.org/officeDocument/2006/relationships/hyperlink" Target="http://www.opencorporates.com" TargetMode="External"/><Relationship Id="rId12" Type="http://schemas.openxmlformats.org/officeDocument/2006/relationships/hyperlink" Target="https://standard.open-contracting.org/1.1.5/en/schema/codelists/" TargetMode="External"/><Relationship Id="rId91" Type="http://schemas.openxmlformats.org/officeDocument/2006/relationships/hyperlink" Target="https://standard.open-contracting.org/1.1.5/en/schema/codelists/" TargetMode="External"/><Relationship Id="rId90" Type="http://schemas.openxmlformats.org/officeDocument/2006/relationships/hyperlink" Target="https://standard.open-contracting.org/1.1.5/en/schema/identifiers/" TargetMode="External"/><Relationship Id="rId93" Type="http://schemas.openxmlformats.org/officeDocument/2006/relationships/hyperlink" Target="https://standard.open-contracting.org/1.1.5/en/schema/identifiers/" TargetMode="External"/><Relationship Id="rId92" Type="http://schemas.openxmlformats.org/officeDocument/2006/relationships/hyperlink" Target="http://www.opencorporates.com" TargetMode="External"/><Relationship Id="rId115" Type="http://schemas.openxmlformats.org/officeDocument/2006/relationships/drawing" Target="../drawings/drawing11.xml"/><Relationship Id="rId15" Type="http://schemas.openxmlformats.org/officeDocument/2006/relationships/hyperlink" Target="https://standard.open-contracting.org/1.1.5/en/schema/codelists/" TargetMode="External"/><Relationship Id="rId110" Type="http://schemas.openxmlformats.org/officeDocument/2006/relationships/hyperlink" Target="https://standard.open-contracting.org/1.1.5/en/schema/codelists/" TargetMode="External"/><Relationship Id="rId14" Type="http://schemas.openxmlformats.org/officeDocument/2006/relationships/hyperlink" Target="https://standard.open-contracting.org/1.1.5/en/schema/identifiers/" TargetMode="External"/><Relationship Id="rId17" Type="http://schemas.openxmlformats.org/officeDocument/2006/relationships/hyperlink" Target="https://frictionlessdata.io/specs/fiscal-data-package/" TargetMode="External"/><Relationship Id="rId16" Type="http://schemas.openxmlformats.org/officeDocument/2006/relationships/hyperlink" Target="http://www.opencorporates.com" TargetMode="External"/><Relationship Id="rId19" Type="http://schemas.openxmlformats.org/officeDocument/2006/relationships/hyperlink" Target="https://standard.open-contracting.org/1.1.5/en/schema/codelists/" TargetMode="External"/><Relationship Id="rId114" Type="http://schemas.openxmlformats.org/officeDocument/2006/relationships/hyperlink" Target="https://standard.open-contracting.org/1.1.5/en/schema/codelists/" TargetMode="External"/><Relationship Id="rId18" Type="http://schemas.openxmlformats.org/officeDocument/2006/relationships/hyperlink" Target="https://standard.open-contracting.org/1.1.5/en/schema/codelists/" TargetMode="External"/><Relationship Id="rId113" Type="http://schemas.openxmlformats.org/officeDocument/2006/relationships/hyperlink" Target="https://standard.open-contracting.org/1.1.5/en/schema/codelists/" TargetMode="External"/><Relationship Id="rId112" Type="http://schemas.openxmlformats.org/officeDocument/2006/relationships/hyperlink" Target="http://www.iana.org/assignments/media-types/" TargetMode="External"/><Relationship Id="rId111" Type="http://schemas.openxmlformats.org/officeDocument/2006/relationships/hyperlink" Target="https://standard.open-contracting.org/1.1.5/en/schema/codelists/" TargetMode="External"/><Relationship Id="rId84" Type="http://schemas.openxmlformats.org/officeDocument/2006/relationships/hyperlink" Target="https://standard.open-contracting.org/1.1.5/en/schema/identifiers/" TargetMode="External"/><Relationship Id="rId83" Type="http://schemas.openxmlformats.org/officeDocument/2006/relationships/hyperlink" Target="https://standard.open-contracting.org/1.1.5/en/schema/codelists/" TargetMode="External"/><Relationship Id="rId86" Type="http://schemas.openxmlformats.org/officeDocument/2006/relationships/hyperlink" Target="http://www.opencorporates.com" TargetMode="External"/><Relationship Id="rId85" Type="http://schemas.openxmlformats.org/officeDocument/2006/relationships/hyperlink" Target="https://standard.open-contracting.org/1.1.5/en/schema/codelists/" TargetMode="External"/><Relationship Id="rId88" Type="http://schemas.openxmlformats.org/officeDocument/2006/relationships/hyperlink" Target="https://standard.open-contracting.org/1.1.5/en/schema/codelists/" TargetMode="External"/><Relationship Id="rId87" Type="http://schemas.openxmlformats.org/officeDocument/2006/relationships/hyperlink" Target="https://standard.open-contracting.org/1.1.5/en/schema/identifiers/" TargetMode="External"/><Relationship Id="rId89" Type="http://schemas.openxmlformats.org/officeDocument/2006/relationships/hyperlink" Target="http://www.opencorporates.com" TargetMode="External"/><Relationship Id="rId80" Type="http://schemas.openxmlformats.org/officeDocument/2006/relationships/hyperlink" Target="https://standard.open-contracting.org/1.1.5/en/schema/codelists/" TargetMode="External"/><Relationship Id="rId82" Type="http://schemas.openxmlformats.org/officeDocument/2006/relationships/hyperlink" Target="http://www.iana.org/assignments/media-types/" TargetMode="External"/><Relationship Id="rId81" Type="http://schemas.openxmlformats.org/officeDocument/2006/relationships/hyperlink" Target="https://standard.open-contracting.org/1.1.5/en/schema/codelists/" TargetMode="External"/><Relationship Id="rId1" Type="http://schemas.openxmlformats.org/officeDocument/2006/relationships/hyperlink" Target="https://standard.open-contracting.org/1.1.5/en/schema/identifiers/" TargetMode="External"/><Relationship Id="rId2" Type="http://schemas.openxmlformats.org/officeDocument/2006/relationships/hyperlink" Target="https://standard.open-contracting.org/1.1.5/en/schema/codelists/" TargetMode="External"/><Relationship Id="rId3" Type="http://schemas.openxmlformats.org/officeDocument/2006/relationships/hyperlink" Target="https://standard.open-contracting.org/1.1.5/en/schema/codelists/" TargetMode="External"/><Relationship Id="rId4" Type="http://schemas.openxmlformats.org/officeDocument/2006/relationships/hyperlink" Target="https://standard.open-contracting.org/1.1.5/en/schema/identifiers/" TargetMode="External"/><Relationship Id="rId9" Type="http://schemas.openxmlformats.org/officeDocument/2006/relationships/hyperlink" Target="http://www.opencorporates.com" TargetMode="External"/><Relationship Id="rId5" Type="http://schemas.openxmlformats.org/officeDocument/2006/relationships/hyperlink" Target="https://standard.open-contracting.org/1.1.5/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1.1.5/en/schema/identifiers/" TargetMode="External"/><Relationship Id="rId8" Type="http://schemas.openxmlformats.org/officeDocument/2006/relationships/hyperlink" Target="https://standard.open-contracting.org/1.1.5/en/schema/codelists/" TargetMode="External"/><Relationship Id="rId73" Type="http://schemas.openxmlformats.org/officeDocument/2006/relationships/hyperlink" Target="https://standard.open-contracting.org/1.1.5/en/schema/identifiers/" TargetMode="External"/><Relationship Id="rId72" Type="http://schemas.openxmlformats.org/officeDocument/2006/relationships/hyperlink" Target="http://www.iana.org/assignments/media-types/" TargetMode="External"/><Relationship Id="rId75" Type="http://schemas.openxmlformats.org/officeDocument/2006/relationships/hyperlink" Target="https://standard.open-contracting.org/1.1.5/en/schema/codelists/" TargetMode="External"/><Relationship Id="rId74" Type="http://schemas.openxmlformats.org/officeDocument/2006/relationships/hyperlink" Target="https://standard.open-contracting.org/1.1.5/en/schema/codelists/" TargetMode="External"/><Relationship Id="rId77" Type="http://schemas.openxmlformats.org/officeDocument/2006/relationships/hyperlink" Target="https://standard.open-contracting.org/1.1.5/en/schema/codelists/" TargetMode="External"/><Relationship Id="rId76" Type="http://schemas.openxmlformats.org/officeDocument/2006/relationships/hyperlink" Target="https://standard.open-contracting.org/1.1.5/en/schema/codelists/" TargetMode="External"/><Relationship Id="rId79" Type="http://schemas.openxmlformats.org/officeDocument/2006/relationships/hyperlink" Target="https://standard.open-contracting.org/1.1.5/en/schema/codelists/" TargetMode="External"/><Relationship Id="rId78" Type="http://schemas.openxmlformats.org/officeDocument/2006/relationships/hyperlink" Target="https://standard.open-contracting.org/1.1.5/en/schema/codelists/" TargetMode="External"/><Relationship Id="rId71" Type="http://schemas.openxmlformats.org/officeDocument/2006/relationships/hyperlink" Target="https://standard.open-contracting.org/1.1.5/en/schema/codelists/" TargetMode="External"/><Relationship Id="rId70" Type="http://schemas.openxmlformats.org/officeDocument/2006/relationships/hyperlink" Target="https://standard.open-contracting.org/1.1.5/en/schema/codelists/" TargetMode="External"/><Relationship Id="rId62" Type="http://schemas.openxmlformats.org/officeDocument/2006/relationships/hyperlink" Target="http://www.opencorporates.com" TargetMode="External"/><Relationship Id="rId61" Type="http://schemas.openxmlformats.org/officeDocument/2006/relationships/hyperlink" Target="https://standard.open-contracting.org/1.1.5/en/schema/codelists/" TargetMode="External"/><Relationship Id="rId64" Type="http://schemas.openxmlformats.org/officeDocument/2006/relationships/hyperlink" Target="https://standard.open-contracting.org/1.1.5/en/schema/codelists/" TargetMode="External"/><Relationship Id="rId63" Type="http://schemas.openxmlformats.org/officeDocument/2006/relationships/hyperlink" Target="https://standard.open-contracting.org/1.1.5/en/schema/identifiers/" TargetMode="External"/><Relationship Id="rId66" Type="http://schemas.openxmlformats.org/officeDocument/2006/relationships/hyperlink" Target="https://standard.open-contracting.org/1.1.5/en/schema/codelists/" TargetMode="External"/><Relationship Id="rId65" Type="http://schemas.openxmlformats.org/officeDocument/2006/relationships/hyperlink" Target="http://www.opencorporates.com" TargetMode="External"/><Relationship Id="rId68" Type="http://schemas.openxmlformats.org/officeDocument/2006/relationships/hyperlink" Target="https://standard.open-contracting.org/1.1.5/en/schema/codelists/" TargetMode="External"/><Relationship Id="rId67" Type="http://schemas.openxmlformats.org/officeDocument/2006/relationships/hyperlink" Target="https://standard.open-contracting.org/1.1.5/en/schema/codelists/" TargetMode="External"/><Relationship Id="rId60" Type="http://schemas.openxmlformats.org/officeDocument/2006/relationships/hyperlink" Target="https://standard.open-contracting.org/1.1.5/en/schema/identifiers/" TargetMode="External"/><Relationship Id="rId69" Type="http://schemas.openxmlformats.org/officeDocument/2006/relationships/hyperlink" Target="https://standard.open-contracting.org/1.1.5/en/schema/codelists/" TargetMode="External"/><Relationship Id="rId51" Type="http://schemas.openxmlformats.org/officeDocument/2006/relationships/hyperlink" Target="https://standard.open-contracting.org/1.1.5/en/schema/codelists/" TargetMode="External"/><Relationship Id="rId50" Type="http://schemas.openxmlformats.org/officeDocument/2006/relationships/hyperlink" Target="https://standard.open-contracting.org/1.1.5/en/schema/codelists/" TargetMode="External"/><Relationship Id="rId53" Type="http://schemas.openxmlformats.org/officeDocument/2006/relationships/hyperlink" Target="https://standard.open-contracting.org/1.1.5/en/schema/codelists/" TargetMode="External"/><Relationship Id="rId52" Type="http://schemas.openxmlformats.org/officeDocument/2006/relationships/hyperlink" Target="http://www.iana.org/assignments/media-types/" TargetMode="External"/><Relationship Id="rId55" Type="http://schemas.openxmlformats.org/officeDocument/2006/relationships/hyperlink" Target="https://standard.open-contracting.org/1.1.5/en/schema/codelists/" TargetMode="External"/><Relationship Id="rId54" Type="http://schemas.openxmlformats.org/officeDocument/2006/relationships/hyperlink" Target="https://standard.open-contracting.org/1.1.5/en/schema/codelists/" TargetMode="External"/><Relationship Id="rId57" Type="http://schemas.openxmlformats.org/officeDocument/2006/relationships/hyperlink" Target="https://standard.open-contracting.org/1.1.5/en/schema/identifiers/" TargetMode="External"/><Relationship Id="rId56" Type="http://schemas.openxmlformats.org/officeDocument/2006/relationships/hyperlink" Target="http://www.iana.org/assignments/media-types/" TargetMode="External"/><Relationship Id="rId59" Type="http://schemas.openxmlformats.org/officeDocument/2006/relationships/hyperlink" Target="https://standard.open-contracting.org/1.1.5/en/schema/codelists/" TargetMode="External"/><Relationship Id="rId58" Type="http://schemas.openxmlformats.org/officeDocument/2006/relationships/hyperlink" Target="https://standard.open-contracting.org/1.1.5/en/schema/codelists/"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standard.open-contracting.org/1.1.5/en/schema/codelists/" TargetMode="External"/><Relationship Id="rId22" Type="http://schemas.openxmlformats.org/officeDocument/2006/relationships/drawing" Target="../drawings/drawing12.xml"/><Relationship Id="rId21" Type="http://schemas.openxmlformats.org/officeDocument/2006/relationships/hyperlink" Target="https://standard.open-contracting.org/1.1.5/en/schema/codelists/" TargetMode="External"/><Relationship Id="rId11" Type="http://schemas.openxmlformats.org/officeDocument/2006/relationships/hyperlink" Target="https://standard.open-contracting.org/1.1.5/en/schema/codelists/" TargetMode="External"/><Relationship Id="rId10" Type="http://schemas.openxmlformats.org/officeDocument/2006/relationships/hyperlink" Target="https://standard.open-contracting.org/1.1.5/en/schema/identifiers/" TargetMode="External"/><Relationship Id="rId13" Type="http://schemas.openxmlformats.org/officeDocument/2006/relationships/hyperlink" Target="https://standard.open-contracting.org/1.1.5/en/schema/identifiers/" TargetMode="External"/><Relationship Id="rId12" Type="http://schemas.openxmlformats.org/officeDocument/2006/relationships/hyperlink" Target="http://www.opencorporates.com" TargetMode="External"/><Relationship Id="rId15" Type="http://schemas.openxmlformats.org/officeDocument/2006/relationships/hyperlink" Target="http://www.opencorporates.com" TargetMode="External"/><Relationship Id="rId14" Type="http://schemas.openxmlformats.org/officeDocument/2006/relationships/hyperlink" Target="https://standard.open-contracting.org/1.1.5/en/schema/codelists/" TargetMode="External"/><Relationship Id="rId17" Type="http://schemas.openxmlformats.org/officeDocument/2006/relationships/hyperlink" Target="http://geojson.org/geojson-spec.html" TargetMode="External"/><Relationship Id="rId16" Type="http://schemas.openxmlformats.org/officeDocument/2006/relationships/hyperlink" Target="http://geojson.org/geojson-spec.html" TargetMode="External"/><Relationship Id="rId19" Type="http://schemas.openxmlformats.org/officeDocument/2006/relationships/hyperlink" Target="https://standard.open-contracting.org/1.1.5/en/schema/codelists/" TargetMode="External"/><Relationship Id="rId18" Type="http://schemas.openxmlformats.org/officeDocument/2006/relationships/hyperlink" Target="http://geojson.org/geojson-spec.html" TargetMode="External"/><Relationship Id="rId1" Type="http://schemas.openxmlformats.org/officeDocument/2006/relationships/hyperlink" Target="https://standard.open-contracting.org/1.1.5/en/schema/codelists/" TargetMode="External"/><Relationship Id="rId2" Type="http://schemas.openxmlformats.org/officeDocument/2006/relationships/hyperlink" Target="http://www.iana.org/assignments/media-types/" TargetMode="External"/><Relationship Id="rId3" Type="http://schemas.openxmlformats.org/officeDocument/2006/relationships/hyperlink" Target="https://standard.open-contracting.org/1.1.5/en/schema/identifiers/" TargetMode="External"/><Relationship Id="rId4" Type="http://schemas.openxmlformats.org/officeDocument/2006/relationships/hyperlink" Target="https://standard.open-contracting.org/1.1.5/en/schema/codelists/" TargetMode="External"/><Relationship Id="rId9" Type="http://schemas.openxmlformats.org/officeDocument/2006/relationships/hyperlink" Target="https://standard.open-contracting.org/1.1.5/en/schema/codelists/" TargetMode="External"/><Relationship Id="rId5" Type="http://schemas.openxmlformats.org/officeDocument/2006/relationships/hyperlink" Target="http://www.opencorporates.com" TargetMode="External"/><Relationship Id="rId6" Type="http://schemas.openxmlformats.org/officeDocument/2006/relationships/hyperlink" Target="https://standard.open-contracting.org/1.1.5/en/schema/identifiers/" TargetMode="External"/><Relationship Id="rId7" Type="http://schemas.openxmlformats.org/officeDocument/2006/relationships/hyperlink" Target="https://standard.open-contracting.org/1.1.5/en/schema/codelists/" TargetMode="External"/><Relationship Id="rId8" Type="http://schemas.openxmlformats.org/officeDocument/2006/relationships/hyperlink" Target="http://www.opencorporates.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eta-api.contractfinder2.com/" TargetMode="External"/><Relationship Id="rId2" Type="http://schemas.openxmlformats.org/officeDocument/2006/relationships/hyperlink" Target="https://procure.portlandoregon.gov/bso/view/login/login.xhtml"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usp=sharing" TargetMode="External"/><Relationship Id="rId4" Type="http://schemas.openxmlformats.org/officeDocument/2006/relationships/hyperlink" Target="https://docs.google.com/spreadsheets/d/1lVPuE_lCYo-V9vllCIovrLoiSo6CYP_lh0UO6somgI8/edit?usp=sharing" TargetMode="External"/><Relationship Id="rId10" Type="http://schemas.openxmlformats.org/officeDocument/2006/relationships/vmlDrawing" Target="../drawings/vmlDrawing1.vml"/><Relationship Id="rId9" Type="http://schemas.openxmlformats.org/officeDocument/2006/relationships/drawing" Target="../drawings/drawing3.xml"/><Relationship Id="rId5" Type="http://schemas.openxmlformats.org/officeDocument/2006/relationships/hyperlink" Target="https://www.portland.gov/businessopportunities/resources/additional-construction-requirements" TargetMode="External"/><Relationship Id="rId6" Type="http://schemas.openxmlformats.org/officeDocument/2006/relationships/hyperlink" Target="https://docs.google.com/spreadsheets/d/1lVPuE_lCYo-V9vllCIovrLoiSo6CYP_lh0UO6somgI8/edit?usp=sharing" TargetMode="External"/><Relationship Id="rId7" Type="http://schemas.openxmlformats.org/officeDocument/2006/relationships/hyperlink" Target="https://www.portland.gov/businessopportunities/resources/additional-construction-requirements" TargetMode="External"/><Relationship Id="rId8" Type="http://schemas.openxmlformats.org/officeDocument/2006/relationships/hyperlink" Target="https://www.portland.gov/business-opportunities/pcdp-directory"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raw.githubusercontent.com/open-contracting-extensions/ocds_metrics_extension/1.1/extension.json" TargetMode="External"/><Relationship Id="rId10" Type="http://schemas.openxmlformats.org/officeDocument/2006/relationships/hyperlink" Target="https://extensions.open-contracting.org/en/extensions/transaction_milestones/master/" TargetMode="External"/><Relationship Id="rId13" Type="http://schemas.openxmlformats.org/officeDocument/2006/relationships/hyperlink" Target="https://gitlab.com/dncp-opendata/ocds_contract_implementation_purchaseOrder_extension/-/raw/master/extension.json?ref_type=heads" TargetMode="External"/><Relationship Id="rId12" Type="http://schemas.openxmlformats.org/officeDocument/2006/relationships/hyperlink" Target="https://extensions.open-contracting.org/en/extensions/metrics/1.1/schema/" TargetMode="External"/><Relationship Id="rId1" Type="http://schemas.openxmlformats.org/officeDocument/2006/relationships/hyperlink" Target="https://raw.githubusercontent.com/open-contracting-extensions/ocds_subcontracting_extension/master/extension.json" TargetMode="External"/><Relationship Id="rId2" Type="http://schemas.openxmlformats.org/officeDocument/2006/relationships/hyperlink" Target="https://extensions.open-contracting.org/en/extensions/subcontracting/master/codelists/" TargetMode="External"/><Relationship Id="rId3" Type="http://schemas.openxmlformats.org/officeDocument/2006/relationships/hyperlink" Target="https://raw.githubusercontent.com/open-contracting-extensions/ocds_selectionCriteria_extension/master/extension.json" TargetMode="External"/><Relationship Id="rId4" Type="http://schemas.openxmlformats.org/officeDocument/2006/relationships/hyperlink" Target="https://extensions.open-contracting.org/en/extensions/selectionCriteria/master/schema/" TargetMode="External"/><Relationship Id="rId9" Type="http://schemas.openxmlformats.org/officeDocument/2006/relationships/hyperlink" Target="https://raw.githubusercontent.com/open-contracting-extensions/ocds_transactions_relatedMilestone_extension/master/extension.json" TargetMode="External"/><Relationship Id="rId15" Type="http://schemas.openxmlformats.org/officeDocument/2006/relationships/hyperlink" Target="https://gitlab.com/dncp-opendata/ocds_contract_implementation_purchaseOrder_extension/-/blob/8ca02062e963d540ff81910479a8d1fd4d1b37b4/release-schema.json" TargetMode="External"/><Relationship Id="rId14" Type="http://schemas.openxmlformats.org/officeDocument/2006/relationships/hyperlink" Target="https://gitlab.com/dncp-opendata/ocds_contract_implementation_purchaseOrder_extension/-/blob/master/release-schema.json?ref_type=heads" TargetMode="External"/><Relationship Id="rId16" Type="http://schemas.openxmlformats.org/officeDocument/2006/relationships/drawing" Target="../drawings/drawing4.xml"/><Relationship Id="rId5" Type="http://schemas.openxmlformats.org/officeDocument/2006/relationships/hyperlink" Target="https://raw.githubusercontent.com/open-contracting-extensions/ocds_bid_extension/master/extension.json" TargetMode="External"/><Relationship Id="rId6" Type="http://schemas.openxmlformats.org/officeDocument/2006/relationships/hyperlink" Target="https://extensions.open-contracting.org/en/extensions/bids/master/schema/" TargetMode="External"/><Relationship Id="rId7" Type="http://schemas.openxmlformats.org/officeDocument/2006/relationships/hyperlink" Target="https://raw.githubusercontent.com/open-contracting-extensions/ocds_awardCriteria_extension/master/extension.json" TargetMode="External"/><Relationship Id="rId8" Type="http://schemas.openxmlformats.org/officeDocument/2006/relationships/hyperlink" Target="https://extensions.open-contracting.org/en/extensions/awardCriteria/master/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lVPuE_lCYo-V9vllCIovrLoiSo6CYP_lh0UO6somgI8/edit?gid=1136827240" TargetMode="External"/><Relationship Id="rId2" Type="http://schemas.openxmlformats.org/officeDocument/2006/relationships/hyperlink" Target="https://docs.google.com/spreadsheets/d/1lVPuE_lCYo-V9vllCIovrLoiSo6CYP_lh0UO6somgI8/edit?gid=1136827240" TargetMode="External"/><Relationship Id="rId3" Type="http://schemas.openxmlformats.org/officeDocument/2006/relationships/hyperlink" Target="https://docs.google.com/spreadsheets/d/1lVPuE_lCYo-V9vllCIovrLoiSo6CYP_lh0UO6somgI8/edit?gid=1136827240" TargetMode="External"/><Relationship Id="rId4" Type="http://schemas.openxmlformats.org/officeDocument/2006/relationships/hyperlink" Target="https://docs.google.com/spreadsheets/d/1lVPuE_lCYo-V9vllCIovrLoiSo6CYP_lh0UO6somgI8/edit?gid=1136827240" TargetMode="External"/><Relationship Id="rId5" Type="http://schemas.openxmlformats.org/officeDocument/2006/relationships/hyperlink" Target="https://docs.google.com/spreadsheets/d/1lVPuE_lCYo-V9vllCIovrLoiSo6CYP_lh0UO6somgI8/edit?gid=1136827240" TargetMode="External"/><Relationship Id="rId6" Type="http://schemas.openxmlformats.org/officeDocument/2006/relationships/hyperlink" Target="https://docs.google.com/spreadsheets/d/1lVPuE_lCYo-V9vllCIovrLoiSo6CYP_lh0UO6somgI8/edit?gid=1136827240" TargetMode="External"/><Relationship Id="rId7" Type="http://schemas.openxmlformats.org/officeDocument/2006/relationships/hyperlink" Target="https://docs.google.com/spreadsheets/d/1lVPuE_lCYo-V9vllCIovrLoiSo6CYP_lh0UO6somgI8/edit?gid=1136827240"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vmlDrawing" Target="../drawings/vmlDrawing2.vml"/><Relationship Id="rId10" Type="http://schemas.openxmlformats.org/officeDocument/2006/relationships/drawing" Target="../drawings/drawing7.xml"/><Relationship Id="rId1" Type="http://schemas.openxmlformats.org/officeDocument/2006/relationships/comments" Target="../comments2.xml"/><Relationship Id="rId2" Type="http://schemas.openxmlformats.org/officeDocument/2006/relationships/hyperlink" Target="https://docs.google.com/spreadsheets/d/1MmJlyb9KMJXfg7zL82e5TZrj9q3dx78hHyhh3UJGZ9Y/edit?gid=1504521937" TargetMode="External"/><Relationship Id="rId3" Type="http://schemas.openxmlformats.org/officeDocument/2006/relationships/hyperlink" Target="https://docs.google.com/document/d/1ftjTI5o3Nly2HVvoeVXgiSHJVF4QpSYiputlOrMCZro/edit" TargetMode="External"/><Relationship Id="rId4" Type="http://schemas.openxmlformats.org/officeDocument/2006/relationships/hyperlink" Target="https://standard.open-contracting.org/1.1/en/schema/codelists/" TargetMode="External"/><Relationship Id="rId9" Type="http://schemas.openxmlformats.org/officeDocument/2006/relationships/hyperlink" Target="https://extensions.open-contracting.org/en/extensions/selectionCriteria/master/codelists/" TargetMode="External"/><Relationship Id="rId5" Type="http://schemas.openxmlformats.org/officeDocument/2006/relationships/hyperlink" Target="https://procure.portlandoregon.gov/bso/external/bidDetail.sdo?docId=00001702&amp;external=true&amp;parentUrl=bid" TargetMode="External"/><Relationship Id="rId6" Type="http://schemas.openxmlformats.org/officeDocument/2006/relationships/hyperlink" Target="https://procure.portlandoregon.gov/bso/external/bidDetail.sdo?docId=00001702&amp;external=true&amp;parentUrl=bid" TargetMode="External"/><Relationship Id="rId7" Type="http://schemas.openxmlformats.org/officeDocument/2006/relationships/hyperlink" Target="https://docs.google.com/spreadsheets/d/1lVPuE_lCYo-V9vllCIovrLoiSo6CYP_lh0UO6somgI8/edit?usp=sharing" TargetMode="External"/><Relationship Id="rId8" Type="http://schemas.openxmlformats.org/officeDocument/2006/relationships/hyperlink" Target="https://docs.google.com/spreadsheets/d/1lVPuE_lCYo-V9vllCIovrLoiSo6CYP_lh0UO6somgI8/edit?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cs.google.com/spreadsheets/d/1lVPuE_lCYo-V9vllCIovrLoiSo6CYP_lh0UO6somgI8/edit?usp=sharing" TargetMode="External"/><Relationship Id="rId3" Type="http://schemas.openxmlformats.org/officeDocument/2006/relationships/hyperlink" Target="https://docs.google.com/spreadsheets/d/1lVPuE_lCYo-V9vllCIovrLoiSo6CYP_lh0UO6somgI8/edit?gid=1173541457" TargetMode="External"/><Relationship Id="rId4" Type="http://schemas.openxmlformats.org/officeDocument/2006/relationships/hyperlink" Target="https://docs.google.com/spreadsheets/d/1lVPuE_lCYo-V9vllCIovrLoiSo6CYP_lh0UO6somgI8/edit?gid=1173541457" TargetMode="External"/><Relationship Id="rId5" Type="http://schemas.openxmlformats.org/officeDocument/2006/relationships/hyperlink" Target="https://docs.google.com/spreadsheets/d/1lVPuE_lCYo-V9vllCIovrLoiSo6CYP_lh0UO6somgI8/edit?gid=1173541457" TargetMode="External"/><Relationship Id="rId6" Type="http://schemas.openxmlformats.org/officeDocument/2006/relationships/drawing" Target="../drawings/drawing9.xml"/><Relationship Id="rId7"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2" t="str">
        <f>Hyperlink("http://standard.open-contracting.org","Open Contracting Data Standard")</f>
        <v>Open Contracting Data Standard</v>
      </c>
    </row>
    <row r="3">
      <c r="A3" s="3" t="s">
        <v>0</v>
      </c>
    </row>
    <row r="4" ht="8.25" customHeight="1">
      <c r="A4" s="4"/>
    </row>
    <row r="5">
      <c r="A5" s="5" t="s">
        <v>1</v>
      </c>
    </row>
    <row r="6" ht="8.25" customHeight="1">
      <c r="A6" s="6"/>
    </row>
    <row r="7">
      <c r="A7" s="7" t="s">
        <v>2</v>
      </c>
    </row>
    <row r="8" ht="27.0" customHeight="1">
      <c r="A8" s="8" t="s">
        <v>3</v>
      </c>
    </row>
    <row r="9" ht="36.75" customHeight="1">
      <c r="A9" s="9" t="s">
        <v>4</v>
      </c>
    </row>
    <row r="10">
      <c r="A10" s="7" t="s">
        <v>5</v>
      </c>
    </row>
    <row r="11" ht="22.5" customHeight="1">
      <c r="A11" s="8" t="s">
        <v>6</v>
      </c>
    </row>
    <row r="12" ht="12.0" customHeight="1">
      <c r="A12" s="4"/>
    </row>
    <row r="13">
      <c r="A13" s="10" t="s">
        <v>7</v>
      </c>
    </row>
    <row r="14">
      <c r="A14" s="11" t="s">
        <v>8</v>
      </c>
    </row>
    <row r="15" ht="8.25" customHeight="1">
      <c r="A15" s="12"/>
    </row>
    <row r="16">
      <c r="A16" s="13" t="s">
        <v>9</v>
      </c>
    </row>
    <row r="17">
      <c r="A17" s="14" t="s">
        <v>10</v>
      </c>
    </row>
    <row r="18">
      <c r="A18" s="15" t="s">
        <v>11</v>
      </c>
    </row>
    <row r="19">
      <c r="A19" s="16" t="s">
        <v>12</v>
      </c>
    </row>
    <row r="20">
      <c r="A20" s="17" t="s">
        <v>13</v>
      </c>
    </row>
    <row r="21">
      <c r="A21" s="18" t="s">
        <v>14</v>
      </c>
    </row>
    <row r="22">
      <c r="A22" s="19" t="s">
        <v>15</v>
      </c>
    </row>
    <row r="23" ht="9.0" customHeight="1">
      <c r="A23" s="20"/>
    </row>
    <row r="24">
      <c r="A24" s="21" t="s">
        <v>16</v>
      </c>
    </row>
    <row r="25">
      <c r="A25" s="22" t="s">
        <v>17</v>
      </c>
    </row>
    <row r="26">
      <c r="A26" s="22"/>
    </row>
    <row r="27">
      <c r="A27" s="22" t="s">
        <v>18</v>
      </c>
    </row>
    <row r="28">
      <c r="A28" s="22"/>
    </row>
    <row r="29" ht="10.5" customHeight="1">
      <c r="A29" s="23"/>
    </row>
    <row r="30">
      <c r="A30" s="24" t="s">
        <v>19</v>
      </c>
    </row>
    <row r="31">
      <c r="A31" s="25" t="s">
        <v>20</v>
      </c>
    </row>
    <row r="32">
      <c r="A32" s="25" t="s">
        <v>21</v>
      </c>
    </row>
    <row r="33" ht="9.75" customHeight="1">
      <c r="A33" s="25" t="s">
        <v>22</v>
      </c>
    </row>
    <row r="34">
      <c r="A34" s="25" t="s">
        <v>23</v>
      </c>
    </row>
    <row r="35">
      <c r="A35" s="2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3" width="35.13"/>
    <col customWidth="1" min="4" max="4" width="25.13"/>
    <col customWidth="1" min="5" max="5" width="34.75"/>
    <col customWidth="1" min="6" max="7" width="18.88"/>
    <col customWidth="1" min="8" max="8" width="35.88"/>
    <col customWidth="1" min="9" max="9" width="12.5"/>
  </cols>
  <sheetData>
    <row r="1">
      <c r="A1" s="125" t="s">
        <v>356</v>
      </c>
      <c r="B1" s="125">
        <v>0.0</v>
      </c>
      <c r="C1" s="126" t="s">
        <v>1062</v>
      </c>
      <c r="D1" s="127"/>
      <c r="E1" s="127"/>
      <c r="F1" s="127"/>
      <c r="G1" s="127"/>
      <c r="H1" s="128"/>
      <c r="I1" s="129"/>
    </row>
    <row r="2">
      <c r="A2" s="125" t="s">
        <v>412</v>
      </c>
      <c r="B2" s="125">
        <v>0.0</v>
      </c>
      <c r="C2" s="130" t="s">
        <v>1063</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432</v>
      </c>
      <c r="B4" s="125">
        <v>0.0</v>
      </c>
      <c r="C4" s="144" t="s">
        <v>1064</v>
      </c>
      <c r="D4" s="146" t="str">
        <f>IF(OR(ISERROR(SEARCH("extension",INDIRECT("$A"&amp;row()))),NOT(ISERROR(SEARCH("parties",INDIRECT("$C"&amp;row()))))),VLOOKUP(INDIRECT("$C"&amp;row()),'OCDS Schema 1.1.5'!$B:$D,2,FALSE), VLOOKUP(INDIRECT("$C"&amp;row()),'OCDS Extension Schemas 1.1.5'!$B:$D,2,FALSE))</f>
        <v>Transactions</v>
      </c>
      <c r="E4" s="146" t="str">
        <f>IF(OR(ISERROR(SEARCH("extension",INDIRECT("$A"&amp;row()))),NOT(ISERROR(SEARCH("parties",INDIRECT("$C"&amp;row()))))),VLOOKUP(INDIRECT("$C"&amp;row()),'OCDS Schema 1.1.5'!$B:$D,3,FALSE), VLOOKUP(INDIRECT("$C"&amp;row()),'OCDS Extension Schemas 1.1.5'!$B:$D,3,FALSE))</f>
        <v>A list of the spending transactions made against this contract</v>
      </c>
      <c r="I4" s="129"/>
    </row>
    <row r="5">
      <c r="A5" s="125" t="s">
        <v>419</v>
      </c>
      <c r="B5" s="125">
        <v>0.0</v>
      </c>
      <c r="C5" s="134" t="s">
        <v>1065</v>
      </c>
      <c r="D5" s="164" t="str">
        <f>IF(OR(ISERROR(SEARCH("extension",INDIRECT("$A"&amp;row()))),NOT(ISERROR(SEARCH("parties",INDIRECT("$C"&amp;row()))))),VLOOKUP(INDIRECT("$C"&amp;row()),'OCDS Schema 1.1.5'!$B:$D,2,FALSE), VLOOKUP(INDIRECT("$C"&amp;row()),'OCDS Extension Schemas 1.1.5'!$B:$D,2,FALSE))</f>
        <v>ID</v>
      </c>
      <c r="E5" s="164" t="str">
        <f>IF(OR(ISERROR(SEARCH("extension",INDIRECT("$A"&amp;row()))),NOT(ISERROR(SEARCH("parties",INDIRECT("$C"&amp;row()))))),VLOOKUP(INDIRECT("$C"&amp;row()),'OCDS Schema 1.1.5'!$B:$D,3,FALSE), VLOOKUP(INDIRECT("$C"&amp;row()),'OCDS Extension Schemas 1.1.5'!$B:$D,3,FALSE))</f>
        <v>A unique identifier for this transaction. This identifier should be possible to cross-reference against the provided data source. For IATI this is the transaction reference.</v>
      </c>
      <c r="F5" s="137" t="s">
        <v>970</v>
      </c>
      <c r="G5" s="138" t="str">
        <f>IFERROR(VLOOKUP(INDIRECT("F"&amp;row()),'2. Data Elements'!$A:$F,6,FALSE),"")</f>
        <v>20009540-10</v>
      </c>
      <c r="H5" s="85" t="s">
        <v>1066</v>
      </c>
      <c r="I5" s="139"/>
      <c r="J5" s="139"/>
    </row>
    <row r="6">
      <c r="A6" s="125" t="s">
        <v>408</v>
      </c>
      <c r="B6" s="125">
        <v>0.0</v>
      </c>
      <c r="C6" s="147" t="s">
        <v>1067</v>
      </c>
      <c r="D6" s="164" t="str">
        <f>IF(OR(ISERROR(SEARCH("extension",INDIRECT("$A"&amp;row()))),NOT(ISERROR(SEARCH("parties",INDIRECT("$C"&amp;row()))))),VLOOKUP(INDIRECT("$C"&amp;row()),'OCDS Schema 1.1.5'!$B:$D,2,FALSE), VLOOKUP(INDIRECT("$C"&amp;row()),'OCDS Extension Schemas 1.1.5'!$B:$D,2,FALSE))</f>
        <v>Data source</v>
      </c>
      <c r="E6" s="164" t="str">
        <f>IF(OR(ISERROR(SEARCH("extension",INDIRECT("$A"&amp;row()))),NOT(ISERROR(SEARCH("parties",INDIRECT("$C"&amp;row()))))),VLOOKUP(INDIRECT("$C"&amp;row()),'OCDS Schema 1.1.5'!$B:$D,3,FALSE), VLOOKUP(INDIRECT("$C"&amp;row()),'OCDS Extension Schemas 1.1.5'!$B:$D,3,FALSE))</f>
        <v>Used to point either to a corresponding Fiscal Data Package, IATI file, or machine or human-readable source where users can find further information on the budget line item identifiers, or project identifiers, provided here.</v>
      </c>
      <c r="F6" s="140"/>
      <c r="G6" s="138" t="str">
        <f>IFERROR(VLOOKUP(INDIRECT("F"&amp;row()),'2. Data Elements'!$A:$F,6,FALSE),"")</f>
        <v/>
      </c>
      <c r="H6" s="95"/>
    </row>
    <row r="7">
      <c r="A7" s="125" t="s">
        <v>408</v>
      </c>
      <c r="B7" s="125">
        <v>0.0</v>
      </c>
      <c r="C7" s="147" t="s">
        <v>1068</v>
      </c>
      <c r="D7" s="164" t="str">
        <f>IF(OR(ISERROR(SEARCH("extension",INDIRECT("$A"&amp;row()))),NOT(ISERROR(SEARCH("parties",INDIRECT("$C"&amp;row()))))),VLOOKUP(INDIRECT("$C"&amp;row()),'OCDS Schema 1.1.5'!$B:$D,2,FALSE), VLOOKUP(INDIRECT("$C"&amp;row()),'OCDS Extension Schemas 1.1.5'!$B:$D,2,FALSE))</f>
        <v>Date</v>
      </c>
      <c r="E7" s="164" t="str">
        <f>IF(OR(ISERROR(SEARCH("extension",INDIRECT("$A"&amp;row()))),NOT(ISERROR(SEARCH("parties",INDIRECT("$C"&amp;row()))))),VLOOKUP(INDIRECT("$C"&amp;row()),'OCDS Schema 1.1.5'!$B:$D,3,FALSE), VLOOKUP(INDIRECT("$C"&amp;row()),'OCDS Extension Schemas 1.1.5'!$B:$D,3,FALSE))</f>
        <v>The date of the transaction</v>
      </c>
      <c r="F7" s="137" t="s">
        <v>1069</v>
      </c>
      <c r="G7" s="138" t="str">
        <f>IFERROR(VLOOKUP(INDIRECT("F"&amp;row()),'2. Data Elements'!$A:$F,6,FALSE),"")</f>
        <v>12/31/2021</v>
      </c>
      <c r="H7" s="85" t="s">
        <v>1070</v>
      </c>
      <c r="I7" s="139"/>
      <c r="J7" s="139"/>
    </row>
    <row r="8">
      <c r="A8" s="125" t="s">
        <v>432</v>
      </c>
      <c r="B8" s="125">
        <v>0.0</v>
      </c>
      <c r="C8" s="144" t="s">
        <v>1071</v>
      </c>
      <c r="D8" s="146" t="str">
        <f>IF(OR(ISERROR(SEARCH("extension",INDIRECT("$A"&amp;row()))),NOT(ISERROR(SEARCH("parties",INDIRECT("$C"&amp;row()))))),VLOOKUP(INDIRECT("$C"&amp;row()),'OCDS Schema 1.1.5'!$B:$D,2,FALSE), VLOOKUP(INDIRECT("$C"&amp;row()),'OCDS Extension Schemas 1.1.5'!$B:$D,2,FALSE))</f>
        <v>Value</v>
      </c>
      <c r="E8" s="146" t="str">
        <f>IF(OR(ISERROR(SEARCH("extension",INDIRECT("$A"&amp;row()))),NOT(ISERROR(SEARCH("parties",INDIRECT("$C"&amp;row()))))),VLOOKUP(INDIRECT("$C"&amp;row()),'OCDS Schema 1.1.5'!$B:$D,3,FALSE), VLOOKUP(INDIRECT("$C"&amp;row()),'OCDS Extension Schemas 1.1.5'!$B:$D,3,FALSE))</f>
        <v>The value of the transaction.</v>
      </c>
      <c r="I8" s="129"/>
    </row>
    <row r="9">
      <c r="A9" s="125" t="s">
        <v>408</v>
      </c>
      <c r="B9" s="125">
        <v>0.0</v>
      </c>
      <c r="C9" s="147" t="s">
        <v>1072</v>
      </c>
      <c r="D9" s="164" t="str">
        <f>IF(OR(ISERROR(SEARCH("extension",INDIRECT("$A"&amp;row()))),NOT(ISERROR(SEARCH("parties",INDIRECT("$C"&amp;row()))))),VLOOKUP(INDIRECT("$C"&amp;row()),'OCDS Schema 1.1.5'!$B:$D,2,FALSE), VLOOKUP(INDIRECT("$C"&amp;row()),'OCDS Extension Schemas 1.1.5'!$B:$D,2,FALSE))</f>
        <v>Amount</v>
      </c>
      <c r="E9" s="164" t="str">
        <f>IF(OR(ISERROR(SEARCH("extension",INDIRECT("$A"&amp;row()))),NOT(ISERROR(SEARCH("parties",INDIRECT("$C"&amp;row()))))),VLOOKUP(INDIRECT("$C"&amp;row()),'OCDS Schema 1.1.5'!$B:$D,3,FALSE), VLOOKUP(INDIRECT("$C"&amp;row()),'OCDS Extension Schemas 1.1.5'!$B:$D,3,FALSE))</f>
        <v>Amount as a number.</v>
      </c>
      <c r="F9" s="137" t="s">
        <v>1073</v>
      </c>
      <c r="G9" s="138" t="str">
        <f>IFERROR(VLOOKUP(INDIRECT("F"&amp;row()),'2. Data Elements'!$A:$F,6,FALSE),"")</f>
        <v>130,570.00</v>
      </c>
      <c r="H9" s="85" t="s">
        <v>1074</v>
      </c>
      <c r="I9" s="139"/>
      <c r="J9" s="139"/>
    </row>
    <row r="10">
      <c r="A10" s="125" t="s">
        <v>408</v>
      </c>
      <c r="B10" s="125">
        <v>0.0</v>
      </c>
      <c r="C10" s="147" t="s">
        <v>1075</v>
      </c>
      <c r="D10" s="164" t="str">
        <f>IF(OR(ISERROR(SEARCH("extension",INDIRECT("$A"&amp;row()))),NOT(ISERROR(SEARCH("parties",INDIRECT("$C"&amp;row()))))),VLOOKUP(INDIRECT("$C"&amp;row()),'OCDS Schema 1.1.5'!$B:$D,2,FALSE), VLOOKUP(INDIRECT("$C"&amp;row()),'OCDS Extension Schemas 1.1.5'!$B:$D,2,FALSE))</f>
        <v>Currency</v>
      </c>
      <c r="E10" s="164" t="str">
        <f>IF(OR(ISERROR(SEARCH("extension",INDIRECT("$A"&amp;row()))),NOT(ISERROR(SEARCH("parties",INDIRECT("$C"&amp;row()))))),VLOOKUP(INDIRECT("$C"&amp;row()),'OCDS Schema 1.1.5'!$B:$D,3,FALSE), VLOOKUP(INDIRECT("$C"&amp;row()),'OCDS Extension Schemas 1.1.5'!$B:$D,3,FALSE))</f>
        <v>The currency of the amount, from the closed currency codelist.</v>
      </c>
      <c r="F10" s="137" t="s">
        <v>635</v>
      </c>
      <c r="G10" s="138" t="str">
        <f>IFERROR(VLOOKUP(INDIRECT("F"&amp;row()),'2. Data Elements'!$A:$F,6,FALSE),"")</f>
        <v>USD</v>
      </c>
      <c r="H10" s="85" t="s">
        <v>431</v>
      </c>
      <c r="I10" s="139"/>
      <c r="J10" s="139"/>
    </row>
    <row r="11">
      <c r="A11" s="125" t="s">
        <v>432</v>
      </c>
      <c r="B11" s="125">
        <v>0.0</v>
      </c>
      <c r="C11" s="144" t="s">
        <v>505</v>
      </c>
      <c r="D11" s="146" t="str">
        <f>IF(OR(ISERROR(SEARCH("extension",INDIRECT("$A"&amp;row()))),NOT(ISERROR(SEARCH("parties",INDIRECT("$C"&amp;row()))))),VLOOKUP(INDIRECT("$C"&amp;row()),'OCDS Schema 1.1.5'!$B:$D,2,FALSE), VLOOKUP(INDIRECT("$C"&amp;row()),'OCDS Extension Schemas 1.1.5'!$B:$D,2,FALSE))</f>
        <v>Payer</v>
      </c>
      <c r="E11" s="146"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I11" s="129"/>
    </row>
    <row r="12">
      <c r="A12" s="125" t="s">
        <v>408</v>
      </c>
      <c r="B12" s="125">
        <v>0.0</v>
      </c>
      <c r="C12" s="147" t="s">
        <v>1076</v>
      </c>
      <c r="D12" s="164" t="str">
        <f>IF(OR(ISERROR(SEARCH("extension",INDIRECT("$A"&amp;row()))),NOT(ISERROR(SEARCH("parties",INDIRECT("$C"&amp;row()))))),VLOOKUP(INDIRECT("$C"&amp;row()),'OCDS Schema 1.1.5'!$B:$D,2,FALSE), VLOOKUP(INDIRECT("$C"&amp;row()),'OCDS Extension Schemas 1.1.5'!$B:$D,2,FALSE))</f>
        <v>Organization name</v>
      </c>
      <c r="E12"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7" t="s">
        <v>434</v>
      </c>
      <c r="G12" s="138" t="str">
        <f>IFERROR(VLOOKUP(INDIRECT("F"&amp;row()),'2. Data Elements'!$A:$F,6,FALSE),"")</f>
        <v>Parks and Recreation</v>
      </c>
      <c r="H12" s="148" t="s">
        <v>435</v>
      </c>
      <c r="I12" s="139"/>
      <c r="J12" s="139"/>
    </row>
    <row r="13">
      <c r="A13" s="125" t="s">
        <v>408</v>
      </c>
      <c r="B13" s="125">
        <v>0.0</v>
      </c>
      <c r="C13" s="147" t="s">
        <v>1077</v>
      </c>
      <c r="D13" s="164" t="str">
        <f>IF(OR(ISERROR(SEARCH("extension",INDIRECT("$A"&amp;row()))),NOT(ISERROR(SEARCH("parties",INDIRECT("$C"&amp;row()))))),VLOOKUP(INDIRECT("$C"&amp;row()),'OCDS Schema 1.1.5'!$B:$D,2,FALSE), VLOOKUP(INDIRECT("$C"&amp;row()),'OCDS Extension Schemas 1.1.5'!$B:$D,2,FALSE))</f>
        <v>Organization ID</v>
      </c>
      <c r="E13"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7" t="s">
        <v>437</v>
      </c>
      <c r="G13" s="138" t="str">
        <f>IFERROR(VLOOKUP(INDIRECT("F"&amp;row()),'2. Data Elements'!$A:$F,6,FALSE),"")</f>
        <v>US_OR-PDX-BS-ABBR-PPR</v>
      </c>
      <c r="H13" s="97" t="s">
        <v>302</v>
      </c>
      <c r="I13" s="139"/>
      <c r="J13" s="139"/>
    </row>
    <row r="14">
      <c r="A14" s="125" t="s">
        <v>432</v>
      </c>
      <c r="B14" s="125">
        <v>0.0</v>
      </c>
      <c r="C14" s="144" t="s">
        <v>507</v>
      </c>
      <c r="D14" s="146" t="str">
        <f>IF(OR(ISERROR(SEARCH("extension",INDIRECT("$A"&amp;row()))),NOT(ISERROR(SEARCH("parties",INDIRECT("$C"&amp;row()))))),VLOOKUP(INDIRECT("$C"&amp;row()),'OCDS Schema 1.1.5'!$B:$D,2,FALSE), VLOOKUP(INDIRECT("$C"&amp;row()),'OCDS Extension Schemas 1.1.5'!$B:$D,2,FALSE))</f>
        <v>Payee</v>
      </c>
      <c r="E14" s="146"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I14" s="129"/>
    </row>
    <row r="15">
      <c r="A15" s="125" t="s">
        <v>408</v>
      </c>
      <c r="B15" s="125">
        <v>0.0</v>
      </c>
      <c r="C15" s="147" t="s">
        <v>1078</v>
      </c>
      <c r="D15" s="164" t="str">
        <f>IF(OR(ISERROR(SEARCH("extension",INDIRECT("$A"&amp;row()))),NOT(ISERROR(SEARCH("parties",INDIRECT("$C"&amp;row()))))),VLOOKUP(INDIRECT("$C"&amp;row()),'OCDS Schema 1.1.5'!$B:$D,2,FALSE), VLOOKUP(INDIRECT("$C"&amp;row()),'OCDS Extension Schemas 1.1.5'!$B:$D,2,FALSE))</f>
        <v>Organization name</v>
      </c>
      <c r="E15"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5" s="137" t="s">
        <v>485</v>
      </c>
      <c r="G15" s="138" t="str">
        <f>IFERROR(VLOOKUP(INDIRECT("F"&amp;row()),'2. Data Elements'!$A:$F,6,FALSE),"")</f>
        <v>Alliant Systems</v>
      </c>
      <c r="H15" s="85" t="s">
        <v>1079</v>
      </c>
      <c r="I15" s="139"/>
      <c r="J15" s="139"/>
    </row>
    <row r="16">
      <c r="A16" s="125" t="s">
        <v>408</v>
      </c>
      <c r="B16" s="125">
        <v>0.0</v>
      </c>
      <c r="C16" s="147" t="s">
        <v>1080</v>
      </c>
      <c r="D16" s="164" t="str">
        <f>IF(OR(ISERROR(SEARCH("extension",INDIRECT("$A"&amp;row()))),NOT(ISERROR(SEARCH("parties",INDIRECT("$C"&amp;row()))))),VLOOKUP(INDIRECT("$C"&amp;row()),'OCDS Schema 1.1.5'!$B:$D,2,FALSE), VLOOKUP(INDIRECT("$C"&amp;row()),'OCDS Extension Schemas 1.1.5'!$B:$D,2,FALSE))</f>
        <v>Organization ID</v>
      </c>
      <c r="E16"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 s="137" t="s">
        <v>487</v>
      </c>
      <c r="G16" s="138" t="str">
        <f>IFERROR(VLOOKUP(INDIRECT("F"&amp;row()),'2. Data Elements'!$A:$F,6,FALSE),"")</f>
        <v>US_OR-PDX-BS-VNBR-M0205049</v>
      </c>
      <c r="H16" s="85" t="s">
        <v>1081</v>
      </c>
      <c r="I16" s="193"/>
      <c r="J16" s="139"/>
    </row>
    <row r="17">
      <c r="A17" s="125" t="s">
        <v>408</v>
      </c>
      <c r="B17" s="125">
        <v>0.0</v>
      </c>
      <c r="C17" s="147" t="s">
        <v>1082</v>
      </c>
      <c r="D17" s="164" t="str">
        <f>IF(OR(ISERROR(SEARCH("extension",INDIRECT("$A"&amp;row()))),NOT(ISERROR(SEARCH("parties",INDIRECT("$C"&amp;row()))))),VLOOKUP(INDIRECT("$C"&amp;row()),'OCDS Schema 1.1.5'!$B:$D,2,FALSE), VLOOKUP(INDIRECT("$C"&amp;row()),'OCDS Extension Schemas 1.1.5'!$B:$D,2,FALSE))</f>
        <v>Linked spending information</v>
      </c>
      <c r="E17" s="164" t="str">
        <f>IF(OR(ISERROR(SEARCH("extension",INDIRECT("$A"&amp;row()))),NOT(ISERROR(SEARCH("parties",INDIRECT("$C"&amp;row()))))),VLOOKUP(INDIRECT("$C"&amp;row()),'OCDS Schema 1.1.5'!$B:$D,3,FALSE), VLOOKUP(INDIRECT("$C"&amp;row()),'OCDS Extension Schemas 1.1.5'!$B:$D,3,FALSE))</f>
        <v>A URI pointing directly to a machine-readable record about this spending transaction.</v>
      </c>
      <c r="F17" s="140"/>
      <c r="G17" s="138" t="str">
        <f>IFERROR(VLOOKUP(INDIRECT("F"&amp;row()),'2. Data Elements'!$A:$F,6,FALSE),"")</f>
        <v/>
      </c>
      <c r="H17" s="100"/>
      <c r="I17" s="129"/>
    </row>
    <row r="18">
      <c r="A18" s="125" t="s">
        <v>432</v>
      </c>
      <c r="B18" s="125">
        <v>0.0</v>
      </c>
      <c r="C18" s="144" t="s">
        <v>1083</v>
      </c>
      <c r="D18" s="146" t="str">
        <f>IF(OR(ISERROR(SEARCH("extension",INDIRECT("$A"&amp;row()))),NOT(ISERROR(SEARCH("parties",INDIRECT("$C"&amp;row()))))),VLOOKUP(INDIRECT("$C"&amp;row()),'OCDS Schema 1.1.5'!$B:$D,2,FALSE), VLOOKUP(INDIRECT("$C"&amp;row()),'OCDS Extension Schemas 1.1.5'!$B:$D,2,FALSE))</f>
        <v>Milestones</v>
      </c>
      <c r="E18" s="146" t="str">
        <f>IF(OR(ISERROR(SEARCH("extension",INDIRECT("$A"&amp;row()))),NOT(ISERROR(SEARCH("parties",INDIRECT("$C"&amp;row()))))),VLOOKUP(INDIRECT("$C"&amp;row()),'OCDS Schema 1.1.5'!$B:$D,3,FALSE), VLOOKUP(INDIRECT("$C"&amp;row()),'OCDS Extension Schemas 1.1.5'!$B:$D,3,FALSE))</f>
        <v>As milestones are completed, the milestone's status and dates should be updated.</v>
      </c>
      <c r="I18" s="194" t="s">
        <v>1084</v>
      </c>
    </row>
    <row r="19">
      <c r="A19" s="125" t="s">
        <v>419</v>
      </c>
      <c r="B19" s="125">
        <v>0.0</v>
      </c>
      <c r="C19" s="134" t="s">
        <v>1085</v>
      </c>
      <c r="D19" s="164" t="str">
        <f>IF(OR(ISERROR(SEARCH("extension",INDIRECT("$A"&amp;row()))),NOT(ISERROR(SEARCH("parties",INDIRECT("$C"&amp;row()))))),VLOOKUP(INDIRECT("$C"&amp;row()),'OCDS Schema 1.1.5'!$B:$D,2,FALSE), VLOOKUP(INDIRECT("$C"&amp;row()),'OCDS Extension Schemas 1.1.5'!$B:$D,2,FALSE))</f>
        <v>ID</v>
      </c>
      <c r="E19"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19" s="137" t="s">
        <v>1086</v>
      </c>
      <c r="G19" s="138" t="str">
        <f>IFERROR(VLOOKUP(INDIRECT("F"&amp;row()),'2. Data Elements'!$A:$F,6,FALSE),"")</f>
        <v>PO-20009540-10</v>
      </c>
      <c r="H19" s="85" t="s">
        <v>1087</v>
      </c>
      <c r="I19" s="139"/>
      <c r="J19" s="139"/>
    </row>
    <row r="20">
      <c r="A20" s="125" t="s">
        <v>408</v>
      </c>
      <c r="B20" s="125">
        <v>0.0</v>
      </c>
      <c r="C20" s="147" t="s">
        <v>1088</v>
      </c>
      <c r="D20" s="164" t="str">
        <f>IF(OR(ISERROR(SEARCH("extension",INDIRECT("$A"&amp;row()))),NOT(ISERROR(SEARCH("parties",INDIRECT("$C"&amp;row()))))),VLOOKUP(INDIRECT("$C"&amp;row()),'OCDS Schema 1.1.5'!$B:$D,2,FALSE), VLOOKUP(INDIRECT("$C"&amp;row()),'OCDS Extension Schemas 1.1.5'!$B:$D,2,FALSE))</f>
        <v>Title</v>
      </c>
      <c r="E20" s="164" t="str">
        <f>IF(OR(ISERROR(SEARCH("extension",INDIRECT("$A"&amp;row()))),NOT(ISERROR(SEARCH("parties",INDIRECT("$C"&amp;row()))))),VLOOKUP(INDIRECT("$C"&amp;row()),'OCDS Schema 1.1.5'!$B:$D,3,FALSE), VLOOKUP(INDIRECT("$C"&amp;row()),'OCDS Extension Schemas 1.1.5'!$B:$D,3,FALSE))</f>
        <v>Milestone title</v>
      </c>
      <c r="F20" s="137" t="s">
        <v>858</v>
      </c>
      <c r="G20" s="138" t="str">
        <f>IFERROR(VLOOKUP(INDIRECT("F"&amp;row()),'2. Data Elements'!$A:$F,6,FALSE),"")</f>
        <v>HVAC Repair at SWCC</v>
      </c>
      <c r="H20" s="97" t="s">
        <v>973</v>
      </c>
      <c r="I20" s="139"/>
      <c r="J20" s="139"/>
    </row>
    <row r="21">
      <c r="A21" s="125" t="s">
        <v>408</v>
      </c>
      <c r="B21" s="125">
        <v>0.0</v>
      </c>
      <c r="C21" s="147" t="s">
        <v>1089</v>
      </c>
      <c r="D21" s="164" t="str">
        <f>IF(OR(ISERROR(SEARCH("extension",INDIRECT("$A"&amp;row()))),NOT(ISERROR(SEARCH("parties",INDIRECT("$C"&amp;row()))))),VLOOKUP(INDIRECT("$C"&amp;row()),'OCDS Schema 1.1.5'!$B:$D,2,FALSE), VLOOKUP(INDIRECT("$C"&amp;row()),'OCDS Extension Schemas 1.1.5'!$B:$D,2,FALSE))</f>
        <v>Milestone type</v>
      </c>
      <c r="E21" s="164" t="str">
        <f>IF(OR(ISERROR(SEARCH("extension",INDIRECT("$A"&amp;row()))),NOT(ISERROR(SEARCH("parties",INDIRECT("$C"&amp;row()))))),VLOOKUP(INDIRECT("$C"&amp;row()),'OCDS Schema 1.1.5'!$B:$D,3,FALSE), VLOOKUP(INDIRECT("$C"&amp;row()),'OCDS Extension Schemas 1.1.5'!$B:$D,3,FALSE))</f>
        <v>The nature of the milestone, using the open milestoneType codelist.</v>
      </c>
      <c r="F21" s="137" t="s">
        <v>1090</v>
      </c>
      <c r="G21" s="142" t="s">
        <v>326</v>
      </c>
      <c r="H21" s="89" t="s">
        <v>1091</v>
      </c>
      <c r="I21" s="139"/>
      <c r="J21" s="139"/>
    </row>
    <row r="22">
      <c r="A22" s="125" t="s">
        <v>408</v>
      </c>
      <c r="B22" s="125">
        <v>0.0</v>
      </c>
      <c r="C22" s="147" t="s">
        <v>1092</v>
      </c>
      <c r="D22" s="164" t="str">
        <f>IF(OR(ISERROR(SEARCH("extension",INDIRECT("$A"&amp;row()))),NOT(ISERROR(SEARCH("parties",INDIRECT("$C"&amp;row()))))),VLOOKUP(INDIRECT("$C"&amp;row()),'OCDS Schema 1.1.5'!$B:$D,2,FALSE), VLOOKUP(INDIRECT("$C"&amp;row()),'OCDS Extension Schemas 1.1.5'!$B:$D,2,FALSE))</f>
        <v>Description</v>
      </c>
      <c r="E22" s="164" t="str">
        <f>IF(OR(ISERROR(SEARCH("extension",INDIRECT("$A"&amp;row()))),NOT(ISERROR(SEARCH("parties",INDIRECT("$C"&amp;row()))))),VLOOKUP(INDIRECT("$C"&amp;row()),'OCDS Schema 1.1.5'!$B:$D,3,FALSE), VLOOKUP(INDIRECT("$C"&amp;row()),'OCDS Extension Schemas 1.1.5'!$B:$D,3,FALSE))</f>
        <v>A description of the milestone.</v>
      </c>
      <c r="F22" s="140"/>
      <c r="G22" s="138" t="str">
        <f>IFERROR(VLOOKUP(INDIRECT("F"&amp;row()),'2. Data Elements'!$A:$F,6,FALSE),"")</f>
        <v/>
      </c>
      <c r="H22" s="100"/>
      <c r="I22" s="129"/>
    </row>
    <row r="23">
      <c r="A23" s="125" t="s">
        <v>408</v>
      </c>
      <c r="B23" s="125">
        <v>0.0</v>
      </c>
      <c r="C23" s="147" t="s">
        <v>1093</v>
      </c>
      <c r="D23" s="164" t="str">
        <f>IF(OR(ISERROR(SEARCH("extension",INDIRECT("$A"&amp;row()))),NOT(ISERROR(SEARCH("parties",INDIRECT("$C"&amp;row()))))),VLOOKUP(INDIRECT("$C"&amp;row()),'OCDS Schema 1.1.5'!$B:$D,2,FALSE), VLOOKUP(INDIRECT("$C"&amp;row()),'OCDS Extension Schemas 1.1.5'!$B:$D,2,FALSE))</f>
        <v>Milestone code</v>
      </c>
      <c r="E23"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3" s="140"/>
      <c r="G23" s="138" t="str">
        <f>IFERROR(VLOOKUP(INDIRECT("F"&amp;row()),'2. Data Elements'!$A:$F,6,FALSE),"")</f>
        <v/>
      </c>
      <c r="H23" s="100"/>
      <c r="I23" s="129"/>
    </row>
    <row r="24">
      <c r="A24" s="125" t="s">
        <v>408</v>
      </c>
      <c r="B24" s="125">
        <v>0.0</v>
      </c>
      <c r="C24" s="147" t="s">
        <v>1094</v>
      </c>
      <c r="D24" s="164" t="str">
        <f>IF(OR(ISERROR(SEARCH("extension",INDIRECT("$A"&amp;row()))),NOT(ISERROR(SEARCH("parties",INDIRECT("$C"&amp;row()))))),VLOOKUP(INDIRECT("$C"&amp;row()),'OCDS Schema 1.1.5'!$B:$D,2,FALSE), VLOOKUP(INDIRECT("$C"&amp;row()),'OCDS Extension Schemas 1.1.5'!$B:$D,2,FALSE))</f>
        <v>Due date</v>
      </c>
      <c r="E24" s="164" t="str">
        <f>IF(OR(ISERROR(SEARCH("extension",INDIRECT("$A"&amp;row()))),NOT(ISERROR(SEARCH("parties",INDIRECT("$C"&amp;row()))))),VLOOKUP(INDIRECT("$C"&amp;row()),'OCDS Schema 1.1.5'!$B:$D,3,FALSE), VLOOKUP(INDIRECT("$C"&amp;row()),'OCDS Extension Schemas 1.1.5'!$B:$D,3,FALSE))</f>
        <v>The date the milestone is due.</v>
      </c>
      <c r="F24" s="137" t="s">
        <v>1069</v>
      </c>
      <c r="G24" s="138" t="str">
        <f>IFERROR(VLOOKUP(INDIRECT("F"&amp;row()),'2. Data Elements'!$A:$F,6,FALSE),"")</f>
        <v>12/31/2021</v>
      </c>
      <c r="H24" s="85" t="s">
        <v>1095</v>
      </c>
      <c r="I24" s="139"/>
      <c r="J24" s="139"/>
    </row>
    <row r="25">
      <c r="A25" s="125" t="s">
        <v>408</v>
      </c>
      <c r="B25" s="125">
        <v>0.0</v>
      </c>
      <c r="C25" s="147" t="s">
        <v>1096</v>
      </c>
      <c r="D25" s="164" t="str">
        <f>IF(OR(ISERROR(SEARCH("extension",INDIRECT("$A"&amp;row()))),NOT(ISERROR(SEARCH("parties",INDIRECT("$C"&amp;row()))))),VLOOKUP(INDIRECT("$C"&amp;row()),'OCDS Schema 1.1.5'!$B:$D,2,FALSE), VLOOKUP(INDIRECT("$C"&amp;row()),'OCDS Extension Schemas 1.1.5'!$B:$D,2,FALSE))</f>
        <v>Date met</v>
      </c>
      <c r="E25" s="164" t="str">
        <f>IF(OR(ISERROR(SEARCH("extension",INDIRECT("$A"&amp;row()))),NOT(ISERROR(SEARCH("parties",INDIRECT("$C"&amp;row()))))),VLOOKUP(INDIRECT("$C"&amp;row()),'OCDS Schema 1.1.5'!$B:$D,3,FALSE), VLOOKUP(INDIRECT("$C"&amp;row()),'OCDS Extension Schemas 1.1.5'!$B:$D,3,FALSE))</f>
        <v>The date on which the milestone was met.</v>
      </c>
      <c r="F25" s="140"/>
      <c r="G25" s="138" t="str">
        <f>IFERROR(VLOOKUP(INDIRECT("F"&amp;row()),'2. Data Elements'!$A:$F,6,FALSE),"")</f>
        <v/>
      </c>
      <c r="H25" s="100"/>
      <c r="I25" s="129"/>
    </row>
    <row r="26">
      <c r="A26" s="125" t="s">
        <v>408</v>
      </c>
      <c r="B26" s="125">
        <v>0.0</v>
      </c>
      <c r="C26" s="147" t="s">
        <v>1097</v>
      </c>
      <c r="D26" s="164" t="str">
        <f>IF(OR(ISERROR(SEARCH("extension",INDIRECT("$A"&amp;row()))),NOT(ISERROR(SEARCH("parties",INDIRECT("$C"&amp;row()))))),VLOOKUP(INDIRECT("$C"&amp;row()),'OCDS Schema 1.1.5'!$B:$D,2,FALSE), VLOOKUP(INDIRECT("$C"&amp;row()),'OCDS Extension Schemas 1.1.5'!$B:$D,2,FALSE))</f>
        <v>Date modified</v>
      </c>
      <c r="E26"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26" s="140"/>
      <c r="G26" s="138" t="str">
        <f>IFERROR(VLOOKUP(INDIRECT("F"&amp;row()),'2. Data Elements'!$A:$F,6,FALSE),"")</f>
        <v/>
      </c>
      <c r="H26" s="100"/>
      <c r="I26" s="129"/>
    </row>
    <row r="27">
      <c r="A27" s="125" t="s">
        <v>408</v>
      </c>
      <c r="B27" s="125">
        <v>0.0</v>
      </c>
      <c r="C27" s="147" t="s">
        <v>1098</v>
      </c>
      <c r="D27" s="164" t="str">
        <f>IF(OR(ISERROR(SEARCH("extension",INDIRECT("$A"&amp;row()))),NOT(ISERROR(SEARCH("parties",INDIRECT("$C"&amp;row()))))),VLOOKUP(INDIRECT("$C"&amp;row()),'OCDS Schema 1.1.5'!$B:$D,2,FALSE), VLOOKUP(INDIRECT("$C"&amp;row()),'OCDS Extension Schemas 1.1.5'!$B:$D,2,FALSE))</f>
        <v>Status</v>
      </c>
      <c r="E27"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27" s="137" t="s">
        <v>1099</v>
      </c>
      <c r="G27" s="138" t="str">
        <f>IFERROR(VLOOKUP(INDIRECT("F"&amp;row()),'2. Data Elements'!$A:$F,6,FALSE),"")</f>
        <v>met</v>
      </c>
      <c r="H27" s="85" t="s">
        <v>1100</v>
      </c>
      <c r="I27" s="139"/>
      <c r="J27" s="139"/>
    </row>
    <row r="28">
      <c r="A28" s="125" t="s">
        <v>432</v>
      </c>
      <c r="B28" s="125">
        <v>0.0</v>
      </c>
      <c r="C28" s="144" t="s">
        <v>1101</v>
      </c>
      <c r="D28" s="146" t="str">
        <f>IF(OR(ISERROR(SEARCH("extension",INDIRECT("$A"&amp;row()))),NOT(ISERROR(SEARCH("parties",INDIRECT("$C"&amp;row()))))),VLOOKUP(INDIRECT("$C"&amp;row()),'OCDS Schema 1.1.5'!$B:$D,2,FALSE), VLOOKUP(INDIRECT("$C"&amp;row()),'OCDS Extension Schemas 1.1.5'!$B:$D,2,FALSE))</f>
        <v>Documents</v>
      </c>
      <c r="E28" s="146" t="str">
        <f>IF(OR(ISERROR(SEARCH("extension",INDIRECT("$A"&amp;row()))),NOT(ISERROR(SEARCH("parties",INDIRECT("$C"&amp;row()))))),VLOOKUP(INDIRECT("$C"&amp;row()),'OCDS Schema 1.1.5'!$B:$D,3,FALSE), VLOOKUP(INDIRECT("$C"&amp;row()),'OCDS Extension Schemas 1.1.5'!$B:$D,3,FALSE))</f>
        <v>Documents and reports that are part of the implementation phase e.g. audit and evaluation reports.</v>
      </c>
      <c r="I28" s="129"/>
    </row>
    <row r="29">
      <c r="A29" s="125" t="s">
        <v>419</v>
      </c>
      <c r="B29" s="125">
        <v>0.0</v>
      </c>
      <c r="C29" s="134" t="s">
        <v>1102</v>
      </c>
      <c r="D29" s="164" t="str">
        <f>IF(OR(ISERROR(SEARCH("extension",INDIRECT("$A"&amp;row()))),NOT(ISERROR(SEARCH("parties",INDIRECT("$C"&amp;row()))))),VLOOKUP(INDIRECT("$C"&amp;row()),'OCDS Schema 1.1.5'!$B:$D,2,FALSE), VLOOKUP(INDIRECT("$C"&amp;row()),'OCDS Extension Schemas 1.1.5'!$B:$D,2,FALSE))</f>
        <v>ID</v>
      </c>
      <c r="E29"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9" s="140"/>
      <c r="G29" s="138" t="str">
        <f>IFERROR(VLOOKUP(INDIRECT("F"&amp;row()),'2. Data Elements'!$A:$F,6,FALSE),"")</f>
        <v/>
      </c>
      <c r="H29" s="100"/>
      <c r="I29" s="129"/>
    </row>
    <row r="30">
      <c r="A30" s="125" t="s">
        <v>408</v>
      </c>
      <c r="B30" s="125">
        <v>0.0</v>
      </c>
      <c r="C30" s="147" t="s">
        <v>1103</v>
      </c>
      <c r="D30" s="164" t="str">
        <f>IF(OR(ISERROR(SEARCH("extension",INDIRECT("$A"&amp;row()))),NOT(ISERROR(SEARCH("parties",INDIRECT("$C"&amp;row()))))),VLOOKUP(INDIRECT("$C"&amp;row()),'OCDS Schema 1.1.5'!$B:$D,2,FALSE), VLOOKUP(INDIRECT("$C"&amp;row()),'OCDS Extension Schemas 1.1.5'!$B:$D,2,FALSE))</f>
        <v>Document type</v>
      </c>
      <c r="E30"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30" s="140"/>
      <c r="G30" s="138" t="str">
        <f>IFERROR(VLOOKUP(INDIRECT("F"&amp;row()),'2. Data Elements'!$A:$F,6,FALSE),"")</f>
        <v/>
      </c>
      <c r="H30" s="100"/>
      <c r="I30" s="129"/>
    </row>
    <row r="31">
      <c r="A31" s="125" t="s">
        <v>408</v>
      </c>
      <c r="B31" s="125">
        <v>0.0</v>
      </c>
      <c r="C31" s="147" t="s">
        <v>1104</v>
      </c>
      <c r="D31" s="164" t="str">
        <f>IF(OR(ISERROR(SEARCH("extension",INDIRECT("$A"&amp;row()))),NOT(ISERROR(SEARCH("parties",INDIRECT("$C"&amp;row()))))),VLOOKUP(INDIRECT("$C"&amp;row()),'OCDS Schema 1.1.5'!$B:$D,2,FALSE), VLOOKUP(INDIRECT("$C"&amp;row()),'OCDS Extension Schemas 1.1.5'!$B:$D,2,FALSE))</f>
        <v>Title</v>
      </c>
      <c r="E31" s="164" t="str">
        <f>IF(OR(ISERROR(SEARCH("extension",INDIRECT("$A"&amp;row()))),NOT(ISERROR(SEARCH("parties",INDIRECT("$C"&amp;row()))))),VLOOKUP(INDIRECT("$C"&amp;row()),'OCDS Schema 1.1.5'!$B:$D,3,FALSE), VLOOKUP(INDIRECT("$C"&amp;row()),'OCDS Extension Schemas 1.1.5'!$B:$D,3,FALSE))</f>
        <v>The document title.</v>
      </c>
      <c r="F31" s="140"/>
      <c r="G31" s="138" t="str">
        <f>IFERROR(VLOOKUP(INDIRECT("F"&amp;row()),'2. Data Elements'!$A:$F,6,FALSE),"")</f>
        <v/>
      </c>
      <c r="H31" s="100"/>
      <c r="I31" s="129"/>
    </row>
    <row r="32">
      <c r="A32" s="125" t="s">
        <v>408</v>
      </c>
      <c r="B32" s="125">
        <v>0.0</v>
      </c>
      <c r="C32" s="147" t="s">
        <v>1105</v>
      </c>
      <c r="D32" s="164" t="str">
        <f>IF(OR(ISERROR(SEARCH("extension",INDIRECT("$A"&amp;row()))),NOT(ISERROR(SEARCH("parties",INDIRECT("$C"&amp;row()))))),VLOOKUP(INDIRECT("$C"&amp;row()),'OCDS Schema 1.1.5'!$B:$D,2,FALSE), VLOOKUP(INDIRECT("$C"&amp;row()),'OCDS Extension Schemas 1.1.5'!$B:$D,2,FALSE))</f>
        <v>Description</v>
      </c>
      <c r="E32"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32" s="140"/>
      <c r="G32" s="138" t="str">
        <f>IFERROR(VLOOKUP(INDIRECT("F"&amp;row()),'2. Data Elements'!$A:$F,6,FALSE),"")</f>
        <v/>
      </c>
      <c r="H32" s="100"/>
      <c r="I32" s="129"/>
    </row>
    <row r="33">
      <c r="A33" s="125" t="s">
        <v>408</v>
      </c>
      <c r="B33" s="125">
        <v>0.0</v>
      </c>
      <c r="C33" s="147" t="s">
        <v>1106</v>
      </c>
      <c r="D33" s="164" t="str">
        <f>IF(OR(ISERROR(SEARCH("extension",INDIRECT("$A"&amp;row()))),NOT(ISERROR(SEARCH("parties",INDIRECT("$C"&amp;row()))))),VLOOKUP(INDIRECT("$C"&amp;row()),'OCDS Schema 1.1.5'!$B:$D,2,FALSE), VLOOKUP(INDIRECT("$C"&amp;row()),'OCDS Extension Schemas 1.1.5'!$B:$D,2,FALSE))</f>
        <v>URL</v>
      </c>
      <c r="E33"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33" s="140"/>
      <c r="G33" s="138" t="str">
        <f>IFERROR(VLOOKUP(INDIRECT("F"&amp;row()),'2. Data Elements'!$A:$F,6,FALSE),"")</f>
        <v/>
      </c>
      <c r="H33" s="100"/>
      <c r="I33" s="129"/>
    </row>
    <row r="34">
      <c r="A34" s="125" t="s">
        <v>408</v>
      </c>
      <c r="B34" s="125">
        <v>0.0</v>
      </c>
      <c r="C34" s="147" t="s">
        <v>1107</v>
      </c>
      <c r="D34" s="164" t="str">
        <f>IF(OR(ISERROR(SEARCH("extension",INDIRECT("$A"&amp;row()))),NOT(ISERROR(SEARCH("parties",INDIRECT("$C"&amp;row()))))),VLOOKUP(INDIRECT("$C"&amp;row()),'OCDS Schema 1.1.5'!$B:$D,2,FALSE), VLOOKUP(INDIRECT("$C"&amp;row()),'OCDS Extension Schemas 1.1.5'!$B:$D,2,FALSE))</f>
        <v>Date published</v>
      </c>
      <c r="E34"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34" s="140"/>
      <c r="G34" s="138" t="str">
        <f>IFERROR(VLOOKUP(INDIRECT("F"&amp;row()),'2. Data Elements'!$A:$F,6,FALSE),"")</f>
        <v/>
      </c>
      <c r="H34" s="100"/>
      <c r="I34" s="129"/>
    </row>
    <row r="35">
      <c r="A35" s="125" t="s">
        <v>408</v>
      </c>
      <c r="B35" s="125">
        <v>0.0</v>
      </c>
      <c r="C35" s="147" t="s">
        <v>1108</v>
      </c>
      <c r="D35" s="164" t="str">
        <f>IF(OR(ISERROR(SEARCH("extension",INDIRECT("$A"&amp;row()))),NOT(ISERROR(SEARCH("parties",INDIRECT("$C"&amp;row()))))),VLOOKUP(INDIRECT("$C"&amp;row()),'OCDS Schema 1.1.5'!$B:$D,2,FALSE), VLOOKUP(INDIRECT("$C"&amp;row()),'OCDS Extension Schemas 1.1.5'!$B:$D,2,FALSE))</f>
        <v>Date modified</v>
      </c>
      <c r="E35" s="164" t="str">
        <f>IF(OR(ISERROR(SEARCH("extension",INDIRECT("$A"&amp;row()))),NOT(ISERROR(SEARCH("parties",INDIRECT("$C"&amp;row()))))),VLOOKUP(INDIRECT("$C"&amp;row()),'OCDS Schema 1.1.5'!$B:$D,3,FALSE), VLOOKUP(INDIRECT("$C"&amp;row()),'OCDS Extension Schemas 1.1.5'!$B:$D,3,FALSE))</f>
        <v>Date that the document was last modified</v>
      </c>
      <c r="F35" s="140"/>
      <c r="G35" s="138" t="str">
        <f>IFERROR(VLOOKUP(INDIRECT("F"&amp;row()),'2. Data Elements'!$A:$F,6,FALSE),"")</f>
        <v/>
      </c>
      <c r="H35" s="100"/>
      <c r="I35" s="129"/>
    </row>
    <row r="36">
      <c r="A36" s="125" t="s">
        <v>408</v>
      </c>
      <c r="B36" s="125">
        <v>0.0</v>
      </c>
      <c r="C36" s="147" t="s">
        <v>1109</v>
      </c>
      <c r="D36" s="164" t="str">
        <f>IF(OR(ISERROR(SEARCH("extension",INDIRECT("$A"&amp;row()))),NOT(ISERROR(SEARCH("parties",INDIRECT("$C"&amp;row()))))),VLOOKUP(INDIRECT("$C"&amp;row()),'OCDS Schema 1.1.5'!$B:$D,2,FALSE), VLOOKUP(INDIRECT("$C"&amp;row()),'OCDS Extension Schemas 1.1.5'!$B:$D,2,FALSE))</f>
        <v>Format</v>
      </c>
      <c r="E36"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36" s="140"/>
      <c r="G36" s="138" t="str">
        <f>IFERROR(VLOOKUP(INDIRECT("F"&amp;row()),'2. Data Elements'!$A:$F,6,FALSE),"")</f>
        <v/>
      </c>
      <c r="H36" s="100"/>
      <c r="I36" s="129"/>
    </row>
    <row r="37">
      <c r="A37" s="125" t="s">
        <v>408</v>
      </c>
      <c r="B37" s="125">
        <v>0.0</v>
      </c>
      <c r="C37" s="147" t="s">
        <v>1110</v>
      </c>
      <c r="D37" s="164" t="str">
        <f>IF(OR(ISERROR(SEARCH("extension",INDIRECT("$A"&amp;row()))),NOT(ISERROR(SEARCH("parties",INDIRECT("$C"&amp;row()))))),VLOOKUP(INDIRECT("$C"&amp;row()),'OCDS Schema 1.1.5'!$B:$D,2,FALSE), VLOOKUP(INDIRECT("$C"&amp;row()),'OCDS Extension Schemas 1.1.5'!$B:$D,2,FALSE))</f>
        <v>Language</v>
      </c>
      <c r="E37"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37" s="140"/>
      <c r="G37" s="138" t="str">
        <f>IFERROR(VLOOKUP(INDIRECT("F"&amp;row()),'2. Data Elements'!$A:$F,6,FALSE),"")</f>
        <v/>
      </c>
      <c r="H37" s="100"/>
      <c r="I37" s="129"/>
    </row>
    <row r="38">
      <c r="A38" s="125" t="s">
        <v>511</v>
      </c>
      <c r="B38" s="125">
        <v>0.0</v>
      </c>
      <c r="C38" s="157" t="s">
        <v>512</v>
      </c>
      <c r="D38" s="131"/>
      <c r="E38" s="131"/>
      <c r="F38" s="131"/>
      <c r="G38" s="131"/>
      <c r="H38" s="132"/>
      <c r="I38" s="129"/>
    </row>
    <row r="39">
      <c r="A39" s="125" t="s">
        <v>513</v>
      </c>
      <c r="B39" s="125">
        <v>0.0</v>
      </c>
      <c r="C39" s="158" t="s">
        <v>546</v>
      </c>
      <c r="D39" s="131"/>
      <c r="E39" s="131"/>
      <c r="F39" s="131"/>
      <c r="G39" s="131"/>
      <c r="H39" s="132"/>
      <c r="I39" s="129"/>
    </row>
    <row r="40">
      <c r="A40" s="125" t="s">
        <v>515</v>
      </c>
      <c r="B40" s="125">
        <v>0.0</v>
      </c>
      <c r="C40" s="159" t="s">
        <v>1111</v>
      </c>
      <c r="D40" s="164" t="str">
        <f>IF(OR(ISERROR(SEARCH("extension",INDIRECT("$A"&amp;row()))),NOT(ISERROR(SEARCH("parties",INDIRECT("$C"&amp;row()))))),VLOOKUP(INDIRECT("$C"&amp;row()),'OCDS Schema 1.1.5'!$B:$D,2,FALSE), VLOOKUP(INDIRECT("$C"&amp;row()),'OCDS Extension Schemas 1.1.5'!$B:$D,2,FALSE))</f>
        <v>Related lot(s)</v>
      </c>
      <c r="E40"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40" s="160"/>
      <c r="G40" s="138" t="str">
        <f>IFERROR(VLOOKUP(INDIRECT("F"&amp;row()),'2. Data Elements'!$A:$F,6,FALSE),"")</f>
        <v/>
      </c>
      <c r="H40" s="162"/>
      <c r="I40" s="129"/>
    </row>
    <row r="41">
      <c r="A41" s="125" t="s">
        <v>515</v>
      </c>
      <c r="B41" s="125">
        <v>0.0</v>
      </c>
      <c r="C41" s="159" t="s">
        <v>1112</v>
      </c>
      <c r="D41" s="164" t="str">
        <f>IF(OR(ISERROR(SEARCH("extension",INDIRECT("$A"&amp;row()))),NOT(ISERROR(SEARCH("parties",INDIRECT("$C"&amp;row()))))),VLOOKUP(INDIRECT("$C"&amp;row()),'OCDS Schema 1.1.5'!$B:$D,2,FALSE), VLOOKUP(INDIRECT("$C"&amp;row()),'OCDS Extension Schemas 1.1.5'!$B:$D,2,FALSE))</f>
        <v>Related lot(s)</v>
      </c>
      <c r="E41"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41" s="160"/>
      <c r="G41" s="138" t="str">
        <f>IFERROR(VLOOKUP(INDIRECT("F"&amp;row()),'2. Data Elements'!$A:$F,6,FALSE),"")</f>
        <v/>
      </c>
      <c r="H41" s="162"/>
      <c r="I41" s="129"/>
    </row>
    <row r="42">
      <c r="A42" s="166" t="s">
        <v>513</v>
      </c>
      <c r="B42" s="167">
        <v>0.0</v>
      </c>
      <c r="C42" s="195" t="s">
        <v>1113</v>
      </c>
      <c r="H42" s="196" t="s">
        <v>1114</v>
      </c>
      <c r="I42" s="170"/>
      <c r="J42" s="171"/>
      <c r="K42" s="171"/>
      <c r="L42" s="171"/>
      <c r="M42" s="171"/>
      <c r="N42" s="171"/>
      <c r="O42" s="171"/>
      <c r="P42" s="171"/>
      <c r="Q42" s="171"/>
      <c r="R42" s="171"/>
      <c r="S42" s="171"/>
      <c r="T42" s="171"/>
      <c r="U42" s="171"/>
      <c r="V42" s="171"/>
      <c r="W42" s="171"/>
      <c r="X42" s="171"/>
      <c r="Y42" s="171"/>
      <c r="Z42" s="171"/>
    </row>
    <row r="43">
      <c r="A43" s="166" t="s">
        <v>517</v>
      </c>
      <c r="B43" s="167">
        <v>0.0</v>
      </c>
      <c r="C43" s="181" t="s">
        <v>1115</v>
      </c>
      <c r="D43" s="169" t="str">
        <f>IF(OR(ISERROR(SEARCH("extension",INDIRECT("$A"&amp;row()))),NOT(ISERROR(SEARCH("parties",INDIRECT("$C"&amp;row()))))),VLOOKUP(INDIRECT("$C"&amp;row()),'OCDS Schema 1.1.5'!$B:$D,2,FALSE), VLOOKUP(INDIRECT("$C"&amp;row()),'OCDS Extension Schemas 1.1.5'!$B:$D,2,FALSE))</f>
        <v>Related implementation milestone</v>
      </c>
      <c r="E43" s="169" t="str">
        <f>IF(OR(ISERROR(SEARCH("extension",INDIRECT("$A"&amp;row()))),NOT(ISERROR(SEARCH("parties",INDIRECT("$C"&amp;row()))))),VLOOKUP(INDIRECT("$C"&amp;row()),'OCDS Schema 1.1.5'!$B:$D,3,FALSE), VLOOKUP(INDIRECT("$C"&amp;row()),'OCDS Extension Schemas 1.1.5'!$B:$D,3,FALSE))</f>
        <v>A link to the milestone in the implementation section of OCDS to which this transaction relates.</v>
      </c>
      <c r="H43" s="197"/>
      <c r="I43" s="170"/>
      <c r="J43" s="171"/>
      <c r="K43" s="171"/>
      <c r="L43" s="171"/>
      <c r="M43" s="171"/>
      <c r="N43" s="171"/>
      <c r="O43" s="171"/>
      <c r="P43" s="171"/>
      <c r="Q43" s="171"/>
      <c r="R43" s="171"/>
      <c r="S43" s="171"/>
      <c r="T43" s="171"/>
      <c r="U43" s="171"/>
      <c r="V43" s="171"/>
      <c r="W43" s="171"/>
      <c r="X43" s="171"/>
      <c r="Y43" s="171"/>
      <c r="Z43" s="171"/>
    </row>
    <row r="44">
      <c r="A44" s="166" t="s">
        <v>515</v>
      </c>
      <c r="B44" s="167">
        <v>0.0</v>
      </c>
      <c r="C44" s="181" t="s">
        <v>1116</v>
      </c>
      <c r="D44" s="173" t="str">
        <f>IF(OR(ISERROR(SEARCH("extension",INDIRECT("$A"&amp;row()))),NOT(ISERROR(SEARCH("parties",INDIRECT("$C"&amp;row()))))),VLOOKUP(INDIRECT("$C"&amp;row()),'OCDS Schema 1.1.5'!$B:$D,2,FALSE), VLOOKUP(INDIRECT("$C"&amp;row()),'OCDS Extension Schemas 1.1.5'!$B:$D,2,FALSE))</f>
        <v>Milestone ID</v>
      </c>
      <c r="E44" s="173" t="str">
        <f>IF(OR(ISERROR(SEARCH("extension",INDIRECT("$A"&amp;row()))),NOT(ISERROR(SEARCH("parties",INDIRECT("$C"&amp;row()))))),VLOOKUP(INDIRECT("$C"&amp;row()),'OCDS Schema 1.1.5'!$B:$D,3,FALSE), VLOOKUP(INDIRECT("$C"&amp;row()),'OCDS Extension Schemas 1.1.5'!$B:$D,3,FALSE))</f>
        <v>The ID of the milestone being referenced, this must match the ID of a milestone described elsewhere in a release about this contracting process.</v>
      </c>
      <c r="F44" s="137" t="s">
        <v>1086</v>
      </c>
      <c r="G44" s="138" t="str">
        <f>IFERROR(VLOOKUP(INDIRECT("F"&amp;row()),'2. Data Elements'!$A:$F,6,FALSE),"")</f>
        <v>PO-20009540-10</v>
      </c>
      <c r="H44" s="198" t="s">
        <v>1117</v>
      </c>
      <c r="I44" s="139"/>
      <c r="J44" s="139"/>
      <c r="K44" s="171"/>
      <c r="L44" s="171"/>
      <c r="M44" s="171"/>
      <c r="N44" s="171"/>
      <c r="O44" s="171"/>
      <c r="P44" s="171"/>
      <c r="Q44" s="171"/>
      <c r="R44" s="171"/>
      <c r="S44" s="171"/>
      <c r="T44" s="171"/>
      <c r="U44" s="171"/>
      <c r="V44" s="171"/>
      <c r="W44" s="171"/>
      <c r="X44" s="171"/>
      <c r="Y44" s="171"/>
      <c r="Z44" s="171"/>
    </row>
    <row r="45">
      <c r="A45" s="166" t="s">
        <v>515</v>
      </c>
      <c r="B45" s="167">
        <v>0.0</v>
      </c>
      <c r="C45" s="181" t="s">
        <v>1118</v>
      </c>
      <c r="D45" s="173" t="str">
        <f>IF(OR(ISERROR(SEARCH("extension",INDIRECT("$A"&amp;row()))),NOT(ISERROR(SEARCH("parties",INDIRECT("$C"&amp;row()))))),VLOOKUP(INDIRECT("$C"&amp;row()),'OCDS Schema 1.1.5'!$B:$D,2,FALSE), VLOOKUP(INDIRECT("$C"&amp;row()),'OCDS Extension Schemas 1.1.5'!$B:$D,2,FALSE))</f>
        <v>Milestone title</v>
      </c>
      <c r="E45" s="173" t="str">
        <f>IF(OR(ISERROR(SEARCH("extension",INDIRECT("$A"&amp;row()))),NOT(ISERROR(SEARCH("parties",INDIRECT("$C"&amp;row()))))),VLOOKUP(INDIRECT("$C"&amp;row()),'OCDS Schema 1.1.5'!$B:$D,3,FALSE), VLOOKUP(INDIRECT("$C"&amp;row()),'OCDS Extension Schemas 1.1.5'!$B:$D,3,FALSE))</f>
        <v>The title of the milestone being referenced, this must match the title of a milestone described elsewhere in a release about this contracting process.</v>
      </c>
      <c r="F45" s="137" t="s">
        <v>858</v>
      </c>
      <c r="G45" s="138" t="str">
        <f>IFERROR(VLOOKUP(INDIRECT("F"&amp;row()),'2. Data Elements'!$A:$F,6,FALSE),"")</f>
        <v>HVAC Repair at SWCC</v>
      </c>
      <c r="H45" s="95"/>
      <c r="I45" s="139"/>
      <c r="J45" s="139"/>
      <c r="K45" s="171"/>
      <c r="L45" s="171"/>
      <c r="M45" s="171"/>
      <c r="N45" s="171"/>
      <c r="O45" s="171"/>
      <c r="P45" s="171"/>
      <c r="Q45" s="171"/>
      <c r="R45" s="171"/>
      <c r="S45" s="171"/>
      <c r="T45" s="171"/>
      <c r="U45" s="171"/>
      <c r="V45" s="171"/>
      <c r="W45" s="171"/>
      <c r="X45" s="171"/>
      <c r="Y45" s="171"/>
      <c r="Z45" s="171"/>
    </row>
    <row r="46">
      <c r="A46" s="125" t="s">
        <v>511</v>
      </c>
      <c r="B46" s="125">
        <v>0.0</v>
      </c>
      <c r="C46" s="157" t="s">
        <v>551</v>
      </c>
      <c r="D46" s="131"/>
      <c r="E46" s="131"/>
      <c r="F46" s="131"/>
      <c r="G46" s="131"/>
      <c r="H46" s="132"/>
      <c r="I46" s="129"/>
    </row>
    <row r="47">
      <c r="A47" s="125" t="s">
        <v>552</v>
      </c>
      <c r="B47" s="125">
        <v>0.0</v>
      </c>
      <c r="C47" s="104"/>
      <c r="D47" s="100"/>
      <c r="E47" s="100"/>
      <c r="F47" s="140"/>
      <c r="G47" s="138" t="str">
        <f>IFERROR(VLOOKUP(INDIRECT("F"&amp;row()),'2. Data Elements'!$A:$F,6,FALSE),"")</f>
        <v/>
      </c>
      <c r="H47" s="100"/>
      <c r="I47" s="129"/>
    </row>
    <row r="48">
      <c r="A48" s="125" t="s">
        <v>552</v>
      </c>
      <c r="B48" s="125">
        <v>0.0</v>
      </c>
      <c r="C48" s="104"/>
      <c r="D48" s="100"/>
      <c r="E48" s="100"/>
      <c r="F48" s="140"/>
      <c r="G48" s="138" t="str">
        <f>IFERROR(VLOOKUP(INDIRECT("F"&amp;row()),'2. Data Elements'!$A:$F,6,FALSE),"")</f>
        <v/>
      </c>
      <c r="H48" s="100"/>
      <c r="I48" s="129"/>
    </row>
    <row r="49">
      <c r="A49" s="125" t="s">
        <v>552</v>
      </c>
      <c r="B49" s="125">
        <v>0.0</v>
      </c>
      <c r="C49" s="104"/>
      <c r="D49" s="100"/>
      <c r="E49" s="100"/>
      <c r="F49" s="140"/>
      <c r="G49" s="138" t="str">
        <f>IFERROR(VLOOKUP(INDIRECT("F"&amp;row()),'2. Data Elements'!$A:$F,6,FALSE),"")</f>
        <v/>
      </c>
      <c r="H49" s="100"/>
      <c r="I49" s="129"/>
    </row>
    <row r="50">
      <c r="A50" s="125" t="s">
        <v>552</v>
      </c>
      <c r="B50" s="125">
        <v>0.0</v>
      </c>
      <c r="C50" s="100"/>
      <c r="D50" s="100"/>
      <c r="E50" s="100"/>
      <c r="F50" s="140"/>
      <c r="G50" s="138" t="str">
        <f>IFERROR(VLOOKUP(INDIRECT("F"&amp;row()),'2. Data Elements'!$A:$F,6,FALSE),"")</f>
        <v/>
      </c>
      <c r="H50" s="100"/>
      <c r="I50" s="129"/>
    </row>
  </sheetData>
  <mergeCells count="13">
    <mergeCell ref="E28:H28"/>
    <mergeCell ref="C38:H38"/>
    <mergeCell ref="C39:H39"/>
    <mergeCell ref="C42:G42"/>
    <mergeCell ref="E43:G43"/>
    <mergeCell ref="C46:H46"/>
    <mergeCell ref="C1:H1"/>
    <mergeCell ref="C2:H2"/>
    <mergeCell ref="E4:H4"/>
    <mergeCell ref="E8:H8"/>
    <mergeCell ref="E11:H11"/>
    <mergeCell ref="E14:H14"/>
    <mergeCell ref="E18:H18"/>
  </mergeCells>
  <dataValidations>
    <dataValidation type="list" allowBlank="1" sqref="F5:F7 F9:F10 F12:F13 F15:F17 F19:F27 F29:F37 F40:F41 F44:F45 F47:F50">
      <formula1>'2. Data Elements'!$A$5:$A$508</formula1>
    </dataValidation>
  </dataValidations>
  <hyperlinks>
    <hyperlink r:id="rId1" location="gid=1136827240" ref="H12"/>
    <hyperlink r:id="rId2" ref="H42"/>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2" width="37.63"/>
    <col customWidth="1" min="3" max="3" width="25.13"/>
    <col customWidth="1" min="4" max="4" width="62.63"/>
    <col customWidth="1" min="5" max="5" width="12.63"/>
    <col customWidth="1" min="6" max="6" width="6.38"/>
    <col customWidth="1" min="7" max="7" width="12.63"/>
    <col customWidth="1" min="8" max="9" width="31.38"/>
    <col customWidth="1" min="10" max="10" width="12.63"/>
    <col customWidth="1" min="11" max="11" width="37.63"/>
  </cols>
  <sheetData>
    <row r="1">
      <c r="A1" s="199" t="s">
        <v>511</v>
      </c>
      <c r="B1" s="200" t="s">
        <v>1119</v>
      </c>
      <c r="C1" s="200" t="s">
        <v>356</v>
      </c>
      <c r="D1" s="200" t="s">
        <v>357</v>
      </c>
      <c r="E1" s="200" t="s">
        <v>1120</v>
      </c>
      <c r="F1" s="199" t="s">
        <v>1121</v>
      </c>
      <c r="G1" s="199" t="s">
        <v>1122</v>
      </c>
      <c r="H1" s="200" t="s">
        <v>1123</v>
      </c>
      <c r="I1" s="201" t="s">
        <v>1124</v>
      </c>
      <c r="J1" s="199" t="s">
        <v>1125</v>
      </c>
      <c r="K1" s="200" t="s">
        <v>1126</v>
      </c>
    </row>
    <row r="2">
      <c r="B2" s="20" t="s">
        <v>420</v>
      </c>
      <c r="C2" s="20" t="s">
        <v>1127</v>
      </c>
      <c r="D2" s="20" t="s">
        <v>1128</v>
      </c>
      <c r="E2" s="20" t="s">
        <v>90</v>
      </c>
      <c r="F2" s="202" t="s">
        <v>1129</v>
      </c>
      <c r="H2" s="203" t="s">
        <v>1130</v>
      </c>
      <c r="I2" s="204"/>
      <c r="K2" s="165"/>
    </row>
    <row r="3">
      <c r="B3" s="20" t="s">
        <v>423</v>
      </c>
      <c r="C3" s="20" t="s">
        <v>1131</v>
      </c>
      <c r="D3" s="20" t="s">
        <v>1132</v>
      </c>
      <c r="E3" s="20" t="s">
        <v>90</v>
      </c>
      <c r="F3" s="202" t="s">
        <v>1129</v>
      </c>
      <c r="H3" s="165"/>
      <c r="I3" s="171"/>
      <c r="K3" s="165"/>
    </row>
    <row r="4">
      <c r="B4" s="20" t="s">
        <v>186</v>
      </c>
      <c r="C4" s="20" t="s">
        <v>1133</v>
      </c>
      <c r="D4" s="20" t="s">
        <v>1134</v>
      </c>
      <c r="E4" s="20" t="s">
        <v>90</v>
      </c>
      <c r="F4" s="202" t="s">
        <v>1129</v>
      </c>
      <c r="G4" s="202" t="s">
        <v>111</v>
      </c>
      <c r="H4" s="165"/>
      <c r="I4" s="171"/>
      <c r="K4" s="165"/>
    </row>
    <row r="5">
      <c r="B5" s="20" t="s">
        <v>427</v>
      </c>
      <c r="C5" s="20" t="s">
        <v>1135</v>
      </c>
      <c r="D5" s="20" t="s">
        <v>1136</v>
      </c>
      <c r="E5" s="20" t="s">
        <v>1137</v>
      </c>
      <c r="F5" s="202" t="s">
        <v>1138</v>
      </c>
      <c r="G5" s="202" t="s">
        <v>1139</v>
      </c>
      <c r="H5" s="203" t="s">
        <v>1140</v>
      </c>
      <c r="I5" s="204" t="s">
        <v>1141</v>
      </c>
      <c r="K5" s="165"/>
    </row>
    <row r="6">
      <c r="B6" s="20" t="s">
        <v>429</v>
      </c>
      <c r="C6" s="20" t="s">
        <v>1142</v>
      </c>
      <c r="D6" s="20" t="s">
        <v>1143</v>
      </c>
      <c r="E6" s="20" t="s">
        <v>90</v>
      </c>
      <c r="F6" s="202" t="s">
        <v>1129</v>
      </c>
      <c r="G6" s="202" t="s">
        <v>1144</v>
      </c>
      <c r="H6" s="203" t="s">
        <v>1145</v>
      </c>
      <c r="I6" s="204" t="s">
        <v>1146</v>
      </c>
      <c r="K6" s="165"/>
    </row>
    <row r="7">
      <c r="B7" s="20" t="s">
        <v>1147</v>
      </c>
      <c r="C7" s="20" t="s">
        <v>1148</v>
      </c>
      <c r="D7" s="20" t="s">
        <v>1149</v>
      </c>
      <c r="E7" s="20" t="s">
        <v>1137</v>
      </c>
      <c r="F7" s="202" t="s">
        <v>1150</v>
      </c>
      <c r="H7" s="165"/>
      <c r="I7" s="171"/>
      <c r="K7" s="165"/>
    </row>
    <row r="8">
      <c r="B8" s="20" t="s">
        <v>1147</v>
      </c>
      <c r="C8" s="20" t="s">
        <v>1151</v>
      </c>
      <c r="D8" s="20" t="s">
        <v>1152</v>
      </c>
      <c r="E8" s="20" t="s">
        <v>1153</v>
      </c>
      <c r="H8" s="165"/>
      <c r="I8" s="171"/>
      <c r="K8" s="165"/>
    </row>
    <row r="9">
      <c r="A9" s="202" t="s">
        <v>1147</v>
      </c>
      <c r="B9" s="20" t="s">
        <v>450</v>
      </c>
      <c r="C9" s="20" t="s">
        <v>1154</v>
      </c>
      <c r="D9" s="20" t="s">
        <v>1155</v>
      </c>
      <c r="E9" s="20" t="s">
        <v>90</v>
      </c>
      <c r="F9" s="202" t="s">
        <v>1156</v>
      </c>
      <c r="H9" s="165"/>
      <c r="I9" s="171"/>
      <c r="K9" s="165"/>
    </row>
    <row r="10">
      <c r="A10" s="202" t="s">
        <v>1147</v>
      </c>
      <c r="B10" s="20" t="s">
        <v>452</v>
      </c>
      <c r="C10" s="20" t="s">
        <v>1157</v>
      </c>
      <c r="D10" s="20" t="s">
        <v>1158</v>
      </c>
      <c r="E10" s="20" t="s">
        <v>90</v>
      </c>
      <c r="F10" s="202" t="s">
        <v>1156</v>
      </c>
      <c r="H10" s="165"/>
      <c r="I10" s="171"/>
      <c r="K10" s="165"/>
    </row>
    <row r="11">
      <c r="A11" s="202" t="s">
        <v>1147</v>
      </c>
      <c r="B11" s="20" t="s">
        <v>453</v>
      </c>
      <c r="C11" s="20" t="s">
        <v>1159</v>
      </c>
      <c r="D11" s="20" t="s">
        <v>1160</v>
      </c>
      <c r="E11" s="20" t="s">
        <v>1153</v>
      </c>
      <c r="F11" s="202" t="s">
        <v>1156</v>
      </c>
      <c r="H11" s="203" t="s">
        <v>1130</v>
      </c>
      <c r="I11" s="204"/>
      <c r="K11" s="165"/>
    </row>
    <row r="12">
      <c r="A12" s="202" t="s">
        <v>1147</v>
      </c>
      <c r="B12" s="20" t="s">
        <v>453</v>
      </c>
      <c r="C12" s="20" t="s">
        <v>1161</v>
      </c>
      <c r="D12" s="20" t="s">
        <v>1162</v>
      </c>
      <c r="E12" s="20" t="s">
        <v>1153</v>
      </c>
      <c r="F12" s="202" t="s">
        <v>1156</v>
      </c>
      <c r="H12" s="165"/>
      <c r="I12" s="171"/>
      <c r="K12" s="165"/>
    </row>
    <row r="13">
      <c r="A13" s="202" t="s">
        <v>1147</v>
      </c>
      <c r="B13" s="20" t="s">
        <v>454</v>
      </c>
      <c r="C13" s="20" t="s">
        <v>1163</v>
      </c>
      <c r="D13" s="20" t="s">
        <v>1164</v>
      </c>
      <c r="E13" s="20" t="s">
        <v>90</v>
      </c>
      <c r="F13" s="202" t="s">
        <v>1156</v>
      </c>
      <c r="H13" s="203" t="s">
        <v>1165</v>
      </c>
      <c r="I13" s="204"/>
      <c r="K13" s="165"/>
    </row>
    <row r="14">
      <c r="A14" s="202" t="s">
        <v>1147</v>
      </c>
      <c r="B14" s="20" t="s">
        <v>457</v>
      </c>
      <c r="C14" s="20" t="s">
        <v>1166</v>
      </c>
      <c r="D14" s="20" t="s">
        <v>1167</v>
      </c>
      <c r="E14" s="20" t="s">
        <v>1168</v>
      </c>
      <c r="F14" s="202" t="s">
        <v>1156</v>
      </c>
      <c r="H14" s="165"/>
      <c r="I14" s="171"/>
      <c r="K14" s="165"/>
    </row>
    <row r="15">
      <c r="A15" s="202" t="s">
        <v>1147</v>
      </c>
      <c r="B15" s="20" t="s">
        <v>460</v>
      </c>
      <c r="C15" s="20" t="s">
        <v>1169</v>
      </c>
      <c r="D15" s="20" t="s">
        <v>1170</v>
      </c>
      <c r="E15" s="20" t="s">
        <v>90</v>
      </c>
      <c r="F15" s="202" t="s">
        <v>1156</v>
      </c>
      <c r="H15" s="165"/>
      <c r="I15" s="171"/>
      <c r="K15" s="165"/>
    </row>
    <row r="16">
      <c r="A16" s="202" t="s">
        <v>1147</v>
      </c>
      <c r="B16" s="20" t="s">
        <v>461</v>
      </c>
      <c r="C16" s="20" t="s">
        <v>1171</v>
      </c>
      <c r="D16" s="20" t="s">
        <v>1172</v>
      </c>
      <c r="E16" s="20" t="s">
        <v>90</v>
      </c>
      <c r="F16" s="202" t="s">
        <v>1156</v>
      </c>
      <c r="G16" s="202" t="s">
        <v>1173</v>
      </c>
      <c r="H16" s="203" t="s">
        <v>1174</v>
      </c>
      <c r="I16" s="204"/>
      <c r="K16" s="165"/>
    </row>
    <row r="17">
      <c r="A17" s="202" t="s">
        <v>1147</v>
      </c>
      <c r="B17" s="20" t="s">
        <v>462</v>
      </c>
      <c r="C17" s="20" t="s">
        <v>1175</v>
      </c>
      <c r="D17" s="20" t="s">
        <v>1176</v>
      </c>
      <c r="E17" s="20" t="s">
        <v>1137</v>
      </c>
      <c r="F17" s="202" t="s">
        <v>1150</v>
      </c>
      <c r="H17" s="203" t="s">
        <v>1130</v>
      </c>
      <c r="I17" s="204"/>
      <c r="K17" s="165"/>
    </row>
    <row r="18">
      <c r="B18" s="20" t="s">
        <v>462</v>
      </c>
      <c r="C18" s="20" t="s">
        <v>1161</v>
      </c>
      <c r="D18" s="20" t="s">
        <v>1162</v>
      </c>
      <c r="E18" s="20" t="s">
        <v>1153</v>
      </c>
      <c r="H18" s="165"/>
      <c r="I18" s="171"/>
      <c r="K18" s="165"/>
    </row>
    <row r="19">
      <c r="A19" s="202" t="s">
        <v>1147</v>
      </c>
      <c r="B19" s="20" t="s">
        <v>463</v>
      </c>
      <c r="C19" s="20" t="s">
        <v>1163</v>
      </c>
      <c r="D19" s="20" t="s">
        <v>1164</v>
      </c>
      <c r="E19" s="20" t="s">
        <v>90</v>
      </c>
      <c r="F19" s="202" t="s">
        <v>1156</v>
      </c>
      <c r="H19" s="203" t="s">
        <v>1165</v>
      </c>
      <c r="I19" s="204"/>
      <c r="K19" s="165"/>
    </row>
    <row r="20">
      <c r="A20" s="202" t="s">
        <v>1147</v>
      </c>
      <c r="B20" s="20" t="s">
        <v>464</v>
      </c>
      <c r="C20" s="20" t="s">
        <v>1166</v>
      </c>
      <c r="D20" s="20" t="s">
        <v>1167</v>
      </c>
      <c r="E20" s="20" t="s">
        <v>1168</v>
      </c>
      <c r="F20" s="202" t="s">
        <v>1156</v>
      </c>
      <c r="H20" s="165"/>
      <c r="I20" s="171"/>
      <c r="K20" s="165"/>
    </row>
    <row r="21">
      <c r="A21" s="202" t="s">
        <v>1147</v>
      </c>
      <c r="B21" s="20" t="s">
        <v>465</v>
      </c>
      <c r="C21" s="20" t="s">
        <v>1169</v>
      </c>
      <c r="D21" s="20" t="s">
        <v>1170</v>
      </c>
      <c r="E21" s="20" t="s">
        <v>90</v>
      </c>
      <c r="F21" s="202" t="s">
        <v>1156</v>
      </c>
      <c r="H21" s="165"/>
      <c r="I21" s="171"/>
      <c r="K21" s="165"/>
    </row>
    <row r="22">
      <c r="A22" s="202" t="s">
        <v>1147</v>
      </c>
      <c r="B22" s="20" t="s">
        <v>466</v>
      </c>
      <c r="C22" s="20" t="s">
        <v>1171</v>
      </c>
      <c r="D22" s="20" t="s">
        <v>1172</v>
      </c>
      <c r="E22" s="20" t="s">
        <v>90</v>
      </c>
      <c r="F22" s="202" t="s">
        <v>1156</v>
      </c>
      <c r="G22" s="202" t="s">
        <v>1173</v>
      </c>
      <c r="H22" s="203" t="s">
        <v>1174</v>
      </c>
      <c r="I22" s="204"/>
      <c r="K22" s="165"/>
    </row>
    <row r="23">
      <c r="A23" s="202" t="s">
        <v>1147</v>
      </c>
      <c r="B23" s="20" t="s">
        <v>467</v>
      </c>
      <c r="C23" s="20" t="s">
        <v>1177</v>
      </c>
      <c r="D23" s="20" t="s">
        <v>1178</v>
      </c>
      <c r="E23" s="20" t="s">
        <v>1153</v>
      </c>
      <c r="F23" s="202" t="s">
        <v>1156</v>
      </c>
      <c r="H23" s="165"/>
      <c r="I23" s="171"/>
      <c r="K23" s="165"/>
    </row>
    <row r="24">
      <c r="A24" s="202" t="s">
        <v>1147</v>
      </c>
      <c r="B24" s="20" t="s">
        <v>467</v>
      </c>
      <c r="C24" s="20" t="s">
        <v>1177</v>
      </c>
      <c r="D24" s="20" t="s">
        <v>1179</v>
      </c>
      <c r="E24" s="20" t="s">
        <v>1153</v>
      </c>
      <c r="F24" s="202" t="s">
        <v>1156</v>
      </c>
      <c r="H24" s="165"/>
      <c r="I24" s="171"/>
      <c r="K24" s="165"/>
    </row>
    <row r="25">
      <c r="A25" s="202" t="s">
        <v>1147</v>
      </c>
      <c r="B25" s="20" t="s">
        <v>468</v>
      </c>
      <c r="C25" s="20" t="s">
        <v>1180</v>
      </c>
      <c r="D25" s="20" t="s">
        <v>1181</v>
      </c>
      <c r="E25" s="20" t="s">
        <v>90</v>
      </c>
      <c r="F25" s="202" t="s">
        <v>1156</v>
      </c>
      <c r="H25" s="165"/>
      <c r="I25" s="171"/>
      <c r="K25" s="165"/>
    </row>
    <row r="26">
      <c r="A26" s="202" t="s">
        <v>1147</v>
      </c>
      <c r="B26" s="20" t="s">
        <v>469</v>
      </c>
      <c r="C26" s="20" t="s">
        <v>1182</v>
      </c>
      <c r="D26" s="20" t="s">
        <v>1183</v>
      </c>
      <c r="E26" s="20" t="s">
        <v>90</v>
      </c>
      <c r="F26" s="202" t="s">
        <v>1156</v>
      </c>
      <c r="H26" s="165"/>
      <c r="I26" s="171"/>
      <c r="K26" s="165"/>
    </row>
    <row r="27">
      <c r="A27" s="202" t="s">
        <v>1147</v>
      </c>
      <c r="B27" s="20" t="s">
        <v>470</v>
      </c>
      <c r="C27" s="20" t="s">
        <v>1184</v>
      </c>
      <c r="D27" s="20" t="s">
        <v>1185</v>
      </c>
      <c r="E27" s="20" t="s">
        <v>90</v>
      </c>
      <c r="F27" s="202" t="s">
        <v>1156</v>
      </c>
      <c r="H27" s="165"/>
      <c r="I27" s="171"/>
      <c r="K27" s="165"/>
    </row>
    <row r="28">
      <c r="A28" s="202" t="s">
        <v>1147</v>
      </c>
      <c r="B28" s="20" t="s">
        <v>471</v>
      </c>
      <c r="C28" s="20" t="s">
        <v>1186</v>
      </c>
      <c r="D28" s="20" t="s">
        <v>1187</v>
      </c>
      <c r="E28" s="20" t="s">
        <v>90</v>
      </c>
      <c r="F28" s="202" t="s">
        <v>1156</v>
      </c>
      <c r="H28" s="165"/>
      <c r="I28" s="171"/>
      <c r="K28" s="165"/>
    </row>
    <row r="29">
      <c r="A29" s="202" t="s">
        <v>1147</v>
      </c>
      <c r="B29" s="20" t="s">
        <v>472</v>
      </c>
      <c r="C29" s="20" t="s">
        <v>1188</v>
      </c>
      <c r="D29" s="20" t="s">
        <v>1189</v>
      </c>
      <c r="E29" s="20" t="s">
        <v>90</v>
      </c>
      <c r="F29" s="202" t="s">
        <v>1156</v>
      </c>
      <c r="H29" s="165"/>
      <c r="I29" s="171"/>
      <c r="K29" s="165"/>
    </row>
    <row r="30">
      <c r="A30" s="202" t="s">
        <v>1147</v>
      </c>
      <c r="B30" s="20" t="s">
        <v>473</v>
      </c>
      <c r="C30" s="20" t="s">
        <v>1190</v>
      </c>
      <c r="D30" s="20" t="s">
        <v>1191</v>
      </c>
      <c r="E30" s="20" t="s">
        <v>1153</v>
      </c>
      <c r="F30" s="202" t="s">
        <v>1156</v>
      </c>
      <c r="H30" s="165"/>
      <c r="I30" s="171"/>
      <c r="K30" s="165"/>
    </row>
    <row r="31">
      <c r="A31" s="202" t="s">
        <v>1147</v>
      </c>
      <c r="B31" s="20" t="s">
        <v>473</v>
      </c>
      <c r="C31" s="20" t="s">
        <v>1190</v>
      </c>
      <c r="D31" s="20" t="s">
        <v>1192</v>
      </c>
      <c r="E31" s="20" t="s">
        <v>1153</v>
      </c>
      <c r="F31" s="202" t="s">
        <v>1156</v>
      </c>
      <c r="H31" s="165"/>
      <c r="I31" s="171"/>
      <c r="K31" s="165"/>
    </row>
    <row r="32">
      <c r="A32" s="202" t="s">
        <v>1147</v>
      </c>
      <c r="B32" s="20" t="s">
        <v>474</v>
      </c>
      <c r="C32" s="20" t="s">
        <v>1193</v>
      </c>
      <c r="D32" s="20" t="s">
        <v>1194</v>
      </c>
      <c r="E32" s="20" t="s">
        <v>90</v>
      </c>
      <c r="F32" s="202" t="s">
        <v>1156</v>
      </c>
      <c r="H32" s="165"/>
      <c r="I32" s="171"/>
      <c r="K32" s="165"/>
    </row>
    <row r="33">
      <c r="A33" s="202" t="s">
        <v>1147</v>
      </c>
      <c r="B33" s="20" t="s">
        <v>475</v>
      </c>
      <c r="C33" s="20" t="s">
        <v>1195</v>
      </c>
      <c r="D33" s="20" t="s">
        <v>1196</v>
      </c>
      <c r="E33" s="20" t="s">
        <v>90</v>
      </c>
      <c r="F33" s="202" t="s">
        <v>1156</v>
      </c>
      <c r="H33" s="165"/>
      <c r="I33" s="171"/>
      <c r="K33" s="165"/>
    </row>
    <row r="34">
      <c r="A34" s="202" t="s">
        <v>1147</v>
      </c>
      <c r="B34" s="20" t="s">
        <v>476</v>
      </c>
      <c r="C34" s="20" t="s">
        <v>1197</v>
      </c>
      <c r="D34" s="20" t="s">
        <v>1198</v>
      </c>
      <c r="E34" s="20" t="s">
        <v>90</v>
      </c>
      <c r="F34" s="202" t="s">
        <v>1156</v>
      </c>
      <c r="H34" s="165"/>
      <c r="I34" s="171"/>
      <c r="K34" s="165"/>
    </row>
    <row r="35">
      <c r="A35" s="202" t="s">
        <v>1147</v>
      </c>
      <c r="B35" s="20" t="s">
        <v>477</v>
      </c>
      <c r="C35" s="20" t="s">
        <v>1199</v>
      </c>
      <c r="D35" s="20" t="s">
        <v>1200</v>
      </c>
      <c r="E35" s="20" t="s">
        <v>90</v>
      </c>
      <c r="F35" s="202" t="s">
        <v>1156</v>
      </c>
      <c r="H35" s="165"/>
      <c r="I35" s="171"/>
      <c r="K35" s="165"/>
    </row>
    <row r="36">
      <c r="A36" s="202" t="s">
        <v>1147</v>
      </c>
      <c r="B36" s="20" t="s">
        <v>478</v>
      </c>
      <c r="C36" s="20" t="s">
        <v>378</v>
      </c>
      <c r="D36" s="20" t="s">
        <v>1201</v>
      </c>
      <c r="E36" s="20" t="s">
        <v>90</v>
      </c>
      <c r="F36" s="202" t="s">
        <v>1156</v>
      </c>
      <c r="G36" s="202" t="s">
        <v>1173</v>
      </c>
      <c r="H36" s="165"/>
      <c r="I36" s="171"/>
      <c r="K36" s="165"/>
    </row>
    <row r="37">
      <c r="A37" s="202" t="s">
        <v>1147</v>
      </c>
      <c r="B37" s="20" t="s">
        <v>479</v>
      </c>
      <c r="C37" s="20" t="s">
        <v>1202</v>
      </c>
      <c r="D37" s="20" t="s">
        <v>1203</v>
      </c>
      <c r="E37" s="20" t="s">
        <v>1137</v>
      </c>
      <c r="F37" s="202" t="s">
        <v>1150</v>
      </c>
      <c r="H37" s="203" t="s">
        <v>1204</v>
      </c>
      <c r="I37" s="204" t="s">
        <v>1205</v>
      </c>
      <c r="K37" s="165"/>
    </row>
    <row r="38">
      <c r="A38" s="202" t="s">
        <v>1147</v>
      </c>
      <c r="B38" s="20" t="s">
        <v>481</v>
      </c>
      <c r="C38" s="20" t="s">
        <v>1206</v>
      </c>
      <c r="D38" s="20" t="s">
        <v>1207</v>
      </c>
      <c r="E38" s="20" t="s">
        <v>1153</v>
      </c>
      <c r="F38" s="202" t="s">
        <v>1156</v>
      </c>
      <c r="H38" s="165"/>
      <c r="I38" s="171"/>
      <c r="K38" s="165"/>
    </row>
    <row r="39">
      <c r="B39" s="20" t="s">
        <v>297</v>
      </c>
      <c r="C39" s="20" t="s">
        <v>1208</v>
      </c>
      <c r="D39" s="20" t="s">
        <v>1209</v>
      </c>
      <c r="E39" s="20" t="s">
        <v>1153</v>
      </c>
      <c r="F39" s="202" t="s">
        <v>1156</v>
      </c>
      <c r="H39" s="165"/>
      <c r="I39" s="171"/>
      <c r="K39" s="165"/>
    </row>
    <row r="40">
      <c r="B40" s="20" t="s">
        <v>297</v>
      </c>
      <c r="C40" s="20" t="s">
        <v>1210</v>
      </c>
      <c r="D40" s="20" t="s">
        <v>1211</v>
      </c>
      <c r="E40" s="20" t="s">
        <v>1153</v>
      </c>
      <c r="F40" s="202" t="s">
        <v>1156</v>
      </c>
      <c r="H40" s="165"/>
      <c r="I40" s="171"/>
      <c r="K40" s="165"/>
    </row>
    <row r="41">
      <c r="A41" s="202" t="s">
        <v>297</v>
      </c>
      <c r="B41" s="20" t="s">
        <v>433</v>
      </c>
      <c r="C41" s="20" t="s">
        <v>1212</v>
      </c>
      <c r="D41" s="20" t="s">
        <v>1213</v>
      </c>
      <c r="E41" s="20" t="s">
        <v>90</v>
      </c>
      <c r="F41" s="202" t="s">
        <v>1156</v>
      </c>
      <c r="H41" s="165"/>
      <c r="I41" s="171"/>
      <c r="K41" s="165"/>
    </row>
    <row r="42">
      <c r="A42" s="202" t="s">
        <v>297</v>
      </c>
      <c r="B42" s="20" t="s">
        <v>436</v>
      </c>
      <c r="C42" s="20" t="s">
        <v>1214</v>
      </c>
      <c r="D42" s="20" t="s">
        <v>1215</v>
      </c>
      <c r="E42" s="20" t="s">
        <v>1168</v>
      </c>
      <c r="F42" s="202" t="s">
        <v>1156</v>
      </c>
      <c r="H42" s="165"/>
      <c r="I42" s="171"/>
      <c r="K42" s="165"/>
    </row>
    <row r="43">
      <c r="A43" s="202" t="s">
        <v>297</v>
      </c>
      <c r="B43" s="20" t="s">
        <v>1216</v>
      </c>
      <c r="C43" s="20" t="s">
        <v>1159</v>
      </c>
      <c r="D43" s="20" t="s">
        <v>1217</v>
      </c>
      <c r="E43" s="20" t="s">
        <v>1153</v>
      </c>
      <c r="F43" s="202" t="s">
        <v>1156</v>
      </c>
      <c r="H43" s="203" t="s">
        <v>1130</v>
      </c>
      <c r="I43" s="204"/>
      <c r="J43" s="202">
        <v>1.1</v>
      </c>
      <c r="K43" s="20" t="s">
        <v>1218</v>
      </c>
    </row>
    <row r="44">
      <c r="A44" s="202" t="s">
        <v>297</v>
      </c>
      <c r="B44" s="20" t="s">
        <v>1216</v>
      </c>
      <c r="C44" s="20" t="s">
        <v>1161</v>
      </c>
      <c r="D44" s="20" t="s">
        <v>1162</v>
      </c>
      <c r="E44" s="20" t="s">
        <v>1153</v>
      </c>
      <c r="F44" s="202" t="s">
        <v>1156</v>
      </c>
      <c r="H44" s="165"/>
      <c r="I44" s="171"/>
      <c r="J44" s="202">
        <v>1.1</v>
      </c>
      <c r="K44" s="165"/>
    </row>
    <row r="45">
      <c r="A45" s="202" t="s">
        <v>297</v>
      </c>
      <c r="B45" s="20" t="s">
        <v>1219</v>
      </c>
      <c r="C45" s="20" t="s">
        <v>1163</v>
      </c>
      <c r="D45" s="20" t="s">
        <v>1164</v>
      </c>
      <c r="E45" s="20" t="s">
        <v>90</v>
      </c>
      <c r="F45" s="202" t="s">
        <v>1156</v>
      </c>
      <c r="H45" s="203" t="s">
        <v>1165</v>
      </c>
      <c r="I45" s="204"/>
      <c r="J45" s="202">
        <v>1.1</v>
      </c>
      <c r="K45" s="165"/>
    </row>
    <row r="46">
      <c r="A46" s="202" t="s">
        <v>297</v>
      </c>
      <c r="B46" s="20" t="s">
        <v>1220</v>
      </c>
      <c r="C46" s="20" t="s">
        <v>1166</v>
      </c>
      <c r="D46" s="20" t="s">
        <v>1167</v>
      </c>
      <c r="E46" s="20" t="s">
        <v>1168</v>
      </c>
      <c r="F46" s="202" t="s">
        <v>1156</v>
      </c>
      <c r="H46" s="165"/>
      <c r="I46" s="171"/>
      <c r="J46" s="202">
        <v>1.1</v>
      </c>
      <c r="K46" s="165"/>
    </row>
    <row r="47">
      <c r="A47" s="202" t="s">
        <v>297</v>
      </c>
      <c r="B47" s="20" t="s">
        <v>1221</v>
      </c>
      <c r="C47" s="20" t="s">
        <v>1169</v>
      </c>
      <c r="D47" s="20" t="s">
        <v>1170</v>
      </c>
      <c r="E47" s="20" t="s">
        <v>90</v>
      </c>
      <c r="F47" s="202" t="s">
        <v>1156</v>
      </c>
      <c r="H47" s="165"/>
      <c r="I47" s="171"/>
      <c r="J47" s="202">
        <v>1.1</v>
      </c>
      <c r="K47" s="165"/>
    </row>
    <row r="48">
      <c r="A48" s="202" t="s">
        <v>297</v>
      </c>
      <c r="B48" s="20" t="s">
        <v>1222</v>
      </c>
      <c r="C48" s="20" t="s">
        <v>1171</v>
      </c>
      <c r="D48" s="20" t="s">
        <v>1172</v>
      </c>
      <c r="E48" s="20" t="s">
        <v>90</v>
      </c>
      <c r="F48" s="202" t="s">
        <v>1156</v>
      </c>
      <c r="G48" s="202" t="s">
        <v>1173</v>
      </c>
      <c r="H48" s="203" t="s">
        <v>1174</v>
      </c>
      <c r="I48" s="204"/>
      <c r="J48" s="202">
        <v>1.1</v>
      </c>
      <c r="K48" s="165"/>
    </row>
    <row r="49">
      <c r="A49" s="202" t="s">
        <v>297</v>
      </c>
      <c r="B49" s="20" t="s">
        <v>1223</v>
      </c>
      <c r="C49" s="20" t="s">
        <v>1177</v>
      </c>
      <c r="D49" s="20" t="s">
        <v>1224</v>
      </c>
      <c r="E49" s="20" t="s">
        <v>1153</v>
      </c>
      <c r="F49" s="202" t="s">
        <v>1156</v>
      </c>
      <c r="H49" s="165"/>
      <c r="I49" s="171"/>
      <c r="J49" s="202">
        <v>1.1</v>
      </c>
      <c r="K49" s="20" t="s">
        <v>1225</v>
      </c>
    </row>
    <row r="50">
      <c r="A50" s="202" t="s">
        <v>297</v>
      </c>
      <c r="B50" s="20" t="s">
        <v>1223</v>
      </c>
      <c r="C50" s="20" t="s">
        <v>1177</v>
      </c>
      <c r="D50" s="20" t="s">
        <v>1179</v>
      </c>
      <c r="E50" s="20" t="s">
        <v>1153</v>
      </c>
      <c r="F50" s="202" t="s">
        <v>1156</v>
      </c>
      <c r="H50" s="165"/>
      <c r="I50" s="171"/>
      <c r="J50" s="202">
        <v>1.1</v>
      </c>
      <c r="K50" s="165"/>
    </row>
    <row r="51">
      <c r="A51" s="202" t="s">
        <v>297</v>
      </c>
      <c r="B51" s="20" t="s">
        <v>1226</v>
      </c>
      <c r="C51" s="20" t="s">
        <v>1180</v>
      </c>
      <c r="D51" s="20" t="s">
        <v>1181</v>
      </c>
      <c r="E51" s="20" t="s">
        <v>90</v>
      </c>
      <c r="F51" s="202" t="s">
        <v>1156</v>
      </c>
      <c r="H51" s="165"/>
      <c r="I51" s="171"/>
      <c r="J51" s="202">
        <v>1.1</v>
      </c>
      <c r="K51" s="165"/>
    </row>
    <row r="52">
      <c r="A52" s="202" t="s">
        <v>297</v>
      </c>
      <c r="B52" s="20" t="s">
        <v>1227</v>
      </c>
      <c r="C52" s="20" t="s">
        <v>1182</v>
      </c>
      <c r="D52" s="20" t="s">
        <v>1183</v>
      </c>
      <c r="E52" s="20" t="s">
        <v>90</v>
      </c>
      <c r="F52" s="202" t="s">
        <v>1156</v>
      </c>
      <c r="H52" s="165"/>
      <c r="I52" s="171"/>
      <c r="J52" s="202">
        <v>1.1</v>
      </c>
      <c r="K52" s="165"/>
    </row>
    <row r="53">
      <c r="A53" s="202" t="s">
        <v>297</v>
      </c>
      <c r="B53" s="20" t="s">
        <v>1228</v>
      </c>
      <c r="C53" s="20" t="s">
        <v>1184</v>
      </c>
      <c r="D53" s="20" t="s">
        <v>1185</v>
      </c>
      <c r="E53" s="20" t="s">
        <v>90</v>
      </c>
      <c r="F53" s="202" t="s">
        <v>1156</v>
      </c>
      <c r="H53" s="165"/>
      <c r="I53" s="171"/>
      <c r="J53" s="202">
        <v>1.1</v>
      </c>
      <c r="K53" s="165"/>
    </row>
    <row r="54">
      <c r="A54" s="202" t="s">
        <v>297</v>
      </c>
      <c r="B54" s="20" t="s">
        <v>1229</v>
      </c>
      <c r="C54" s="20" t="s">
        <v>1186</v>
      </c>
      <c r="D54" s="20" t="s">
        <v>1187</v>
      </c>
      <c r="E54" s="20" t="s">
        <v>90</v>
      </c>
      <c r="F54" s="202" t="s">
        <v>1156</v>
      </c>
      <c r="H54" s="165"/>
      <c r="I54" s="171"/>
      <c r="J54" s="202">
        <v>1.1</v>
      </c>
      <c r="K54" s="165"/>
    </row>
    <row r="55">
      <c r="A55" s="202" t="s">
        <v>297</v>
      </c>
      <c r="B55" s="20" t="s">
        <v>1230</v>
      </c>
      <c r="C55" s="20" t="s">
        <v>1188</v>
      </c>
      <c r="D55" s="20" t="s">
        <v>1189</v>
      </c>
      <c r="E55" s="20" t="s">
        <v>90</v>
      </c>
      <c r="F55" s="202" t="s">
        <v>1156</v>
      </c>
      <c r="H55" s="165"/>
      <c r="I55" s="171"/>
      <c r="J55" s="202">
        <v>1.1</v>
      </c>
      <c r="K55" s="165"/>
    </row>
    <row r="56">
      <c r="A56" s="202" t="s">
        <v>297</v>
      </c>
      <c r="B56" s="20" t="s">
        <v>1231</v>
      </c>
      <c r="C56" s="20" t="s">
        <v>1175</v>
      </c>
      <c r="D56" s="20" t="s">
        <v>1232</v>
      </c>
      <c r="E56" s="20" t="s">
        <v>1137</v>
      </c>
      <c r="F56" s="202" t="s">
        <v>1150</v>
      </c>
      <c r="H56" s="203" t="s">
        <v>1130</v>
      </c>
      <c r="I56" s="204"/>
      <c r="J56" s="202">
        <v>1.1</v>
      </c>
      <c r="K56" s="20" t="s">
        <v>1233</v>
      </c>
    </row>
    <row r="57">
      <c r="B57" s="20" t="s">
        <v>1231</v>
      </c>
      <c r="C57" s="20" t="s">
        <v>1161</v>
      </c>
      <c r="D57" s="20" t="s">
        <v>1162</v>
      </c>
      <c r="E57" s="20" t="s">
        <v>1153</v>
      </c>
      <c r="H57" s="165"/>
      <c r="I57" s="171"/>
      <c r="K57" s="165"/>
    </row>
    <row r="58">
      <c r="A58" s="202" t="s">
        <v>297</v>
      </c>
      <c r="B58" s="20" t="s">
        <v>1234</v>
      </c>
      <c r="C58" s="20" t="s">
        <v>1163</v>
      </c>
      <c r="D58" s="20" t="s">
        <v>1164</v>
      </c>
      <c r="E58" s="20" t="s">
        <v>90</v>
      </c>
      <c r="F58" s="202" t="s">
        <v>1156</v>
      </c>
      <c r="H58" s="203" t="s">
        <v>1165</v>
      </c>
      <c r="I58" s="204"/>
      <c r="J58" s="202">
        <v>1.1</v>
      </c>
      <c r="K58" s="165"/>
    </row>
    <row r="59">
      <c r="A59" s="202" t="s">
        <v>297</v>
      </c>
      <c r="B59" s="20" t="s">
        <v>1235</v>
      </c>
      <c r="C59" s="20" t="s">
        <v>1166</v>
      </c>
      <c r="D59" s="20" t="s">
        <v>1167</v>
      </c>
      <c r="E59" s="20" t="s">
        <v>1168</v>
      </c>
      <c r="F59" s="202" t="s">
        <v>1156</v>
      </c>
      <c r="H59" s="165"/>
      <c r="I59" s="171"/>
      <c r="J59" s="202">
        <v>1.1</v>
      </c>
      <c r="K59" s="165"/>
    </row>
    <row r="60">
      <c r="A60" s="202" t="s">
        <v>297</v>
      </c>
      <c r="B60" s="20" t="s">
        <v>1236</v>
      </c>
      <c r="C60" s="20" t="s">
        <v>1169</v>
      </c>
      <c r="D60" s="20" t="s">
        <v>1170</v>
      </c>
      <c r="E60" s="20" t="s">
        <v>90</v>
      </c>
      <c r="F60" s="202" t="s">
        <v>1156</v>
      </c>
      <c r="H60" s="165"/>
      <c r="I60" s="171"/>
      <c r="J60" s="202">
        <v>1.1</v>
      </c>
      <c r="K60" s="165"/>
    </row>
    <row r="61">
      <c r="A61" s="202" t="s">
        <v>297</v>
      </c>
      <c r="B61" s="20" t="s">
        <v>1237</v>
      </c>
      <c r="C61" s="20" t="s">
        <v>1171</v>
      </c>
      <c r="D61" s="20" t="s">
        <v>1172</v>
      </c>
      <c r="E61" s="20" t="s">
        <v>90</v>
      </c>
      <c r="F61" s="202" t="s">
        <v>1156</v>
      </c>
      <c r="G61" s="202" t="s">
        <v>1173</v>
      </c>
      <c r="H61" s="203" t="s">
        <v>1174</v>
      </c>
      <c r="I61" s="204"/>
      <c r="J61" s="202">
        <v>1.1</v>
      </c>
      <c r="K61" s="165"/>
    </row>
    <row r="62">
      <c r="A62" s="202" t="s">
        <v>297</v>
      </c>
      <c r="B62" s="20" t="s">
        <v>1238</v>
      </c>
      <c r="C62" s="20" t="s">
        <v>1190</v>
      </c>
      <c r="D62" s="20" t="s">
        <v>1224</v>
      </c>
      <c r="E62" s="20" t="s">
        <v>1153</v>
      </c>
      <c r="F62" s="202" t="s">
        <v>1156</v>
      </c>
      <c r="H62" s="165"/>
      <c r="I62" s="171"/>
      <c r="J62" s="202">
        <v>1.1</v>
      </c>
      <c r="K62" s="20" t="s">
        <v>1239</v>
      </c>
    </row>
    <row r="63">
      <c r="A63" s="202" t="s">
        <v>297</v>
      </c>
      <c r="B63" s="20" t="s">
        <v>1238</v>
      </c>
      <c r="C63" s="20" t="s">
        <v>1190</v>
      </c>
      <c r="D63" s="20" t="s">
        <v>1192</v>
      </c>
      <c r="E63" s="20" t="s">
        <v>1153</v>
      </c>
      <c r="F63" s="202" t="s">
        <v>1156</v>
      </c>
      <c r="H63" s="165"/>
      <c r="I63" s="171"/>
      <c r="J63" s="202">
        <v>1.1</v>
      </c>
      <c r="K63" s="165"/>
    </row>
    <row r="64">
      <c r="A64" s="202" t="s">
        <v>297</v>
      </c>
      <c r="B64" s="20" t="s">
        <v>1240</v>
      </c>
      <c r="C64" s="20" t="s">
        <v>1193</v>
      </c>
      <c r="D64" s="20" t="s">
        <v>1194</v>
      </c>
      <c r="E64" s="20" t="s">
        <v>90</v>
      </c>
      <c r="F64" s="202" t="s">
        <v>1156</v>
      </c>
      <c r="H64" s="165"/>
      <c r="I64" s="171"/>
      <c r="J64" s="202">
        <v>1.1</v>
      </c>
      <c r="K64" s="165"/>
    </row>
    <row r="65">
      <c r="A65" s="202" t="s">
        <v>297</v>
      </c>
      <c r="B65" s="20" t="s">
        <v>1241</v>
      </c>
      <c r="C65" s="20" t="s">
        <v>1195</v>
      </c>
      <c r="D65" s="20" t="s">
        <v>1196</v>
      </c>
      <c r="E65" s="20" t="s">
        <v>90</v>
      </c>
      <c r="F65" s="202" t="s">
        <v>1156</v>
      </c>
      <c r="H65" s="165"/>
      <c r="I65" s="171"/>
      <c r="J65" s="202">
        <v>1.1</v>
      </c>
      <c r="K65" s="165"/>
    </row>
    <row r="66">
      <c r="A66" s="202" t="s">
        <v>297</v>
      </c>
      <c r="B66" s="20" t="s">
        <v>1242</v>
      </c>
      <c r="C66" s="20" t="s">
        <v>1197</v>
      </c>
      <c r="D66" s="20" t="s">
        <v>1198</v>
      </c>
      <c r="E66" s="20" t="s">
        <v>90</v>
      </c>
      <c r="F66" s="202" t="s">
        <v>1156</v>
      </c>
      <c r="H66" s="165"/>
      <c r="I66" s="171"/>
      <c r="J66" s="202">
        <v>1.1</v>
      </c>
      <c r="K66" s="165"/>
    </row>
    <row r="67">
      <c r="A67" s="202" t="s">
        <v>297</v>
      </c>
      <c r="B67" s="20" t="s">
        <v>1243</v>
      </c>
      <c r="C67" s="20" t="s">
        <v>1199</v>
      </c>
      <c r="D67" s="20" t="s">
        <v>1200</v>
      </c>
      <c r="E67" s="20" t="s">
        <v>90</v>
      </c>
      <c r="F67" s="202" t="s">
        <v>1156</v>
      </c>
      <c r="H67" s="165"/>
      <c r="I67" s="171"/>
      <c r="J67" s="202">
        <v>1.1</v>
      </c>
      <c r="K67" s="165"/>
    </row>
    <row r="68">
      <c r="A68" s="202" t="s">
        <v>297</v>
      </c>
      <c r="B68" s="20" t="s">
        <v>1244</v>
      </c>
      <c r="C68" s="20" t="s">
        <v>378</v>
      </c>
      <c r="D68" s="20" t="s">
        <v>1201</v>
      </c>
      <c r="E68" s="20" t="s">
        <v>90</v>
      </c>
      <c r="F68" s="202" t="s">
        <v>1156</v>
      </c>
      <c r="G68" s="202" t="s">
        <v>1173</v>
      </c>
      <c r="H68" s="165"/>
      <c r="I68" s="171"/>
      <c r="J68" s="202">
        <v>1.1</v>
      </c>
      <c r="K68" s="165"/>
    </row>
    <row r="69">
      <c r="B69" s="20" t="s">
        <v>1245</v>
      </c>
      <c r="C69" s="20" t="s">
        <v>34</v>
      </c>
      <c r="D69" s="20" t="s">
        <v>1246</v>
      </c>
      <c r="E69" s="20" t="s">
        <v>1153</v>
      </c>
      <c r="F69" s="202" t="s">
        <v>1156</v>
      </c>
      <c r="H69" s="165"/>
      <c r="I69" s="171"/>
      <c r="K69" s="165"/>
    </row>
    <row r="70">
      <c r="B70" s="20" t="s">
        <v>1245</v>
      </c>
      <c r="C70" s="20" t="s">
        <v>34</v>
      </c>
      <c r="D70" s="20" t="s">
        <v>554</v>
      </c>
      <c r="E70" s="20" t="s">
        <v>1153</v>
      </c>
      <c r="F70" s="202" t="s">
        <v>1156</v>
      </c>
      <c r="H70" s="165"/>
      <c r="I70" s="171"/>
      <c r="K70" s="165"/>
    </row>
    <row r="71">
      <c r="A71" s="202" t="s">
        <v>1245</v>
      </c>
      <c r="B71" s="20" t="s">
        <v>555</v>
      </c>
      <c r="C71" s="20" t="s">
        <v>1247</v>
      </c>
      <c r="D71" s="20" t="s">
        <v>1248</v>
      </c>
      <c r="E71" s="20" t="s">
        <v>90</v>
      </c>
      <c r="F71" s="202" t="s">
        <v>1156</v>
      </c>
      <c r="H71" s="165"/>
      <c r="I71" s="171"/>
      <c r="K71" s="165"/>
    </row>
    <row r="72">
      <c r="A72" s="202" t="s">
        <v>1245</v>
      </c>
      <c r="B72" s="20" t="s">
        <v>556</v>
      </c>
      <c r="C72" s="20" t="s">
        <v>1249</v>
      </c>
      <c r="D72" s="20" t="s">
        <v>1250</v>
      </c>
      <c r="E72" s="20" t="s">
        <v>1153</v>
      </c>
      <c r="F72" s="202" t="s">
        <v>1156</v>
      </c>
      <c r="H72" s="165"/>
      <c r="I72" s="171"/>
      <c r="K72" s="165"/>
    </row>
    <row r="73">
      <c r="A73" s="202" t="s">
        <v>1245</v>
      </c>
      <c r="B73" s="20" t="s">
        <v>556</v>
      </c>
      <c r="C73" s="20" t="s">
        <v>1251</v>
      </c>
      <c r="D73" s="20" t="s">
        <v>1252</v>
      </c>
      <c r="E73" s="20" t="s">
        <v>1153</v>
      </c>
      <c r="F73" s="202" t="s">
        <v>1156</v>
      </c>
      <c r="H73" s="203" t="s">
        <v>1253</v>
      </c>
      <c r="I73" s="204"/>
      <c r="K73" s="165"/>
    </row>
    <row r="74">
      <c r="A74" s="202" t="s">
        <v>1245</v>
      </c>
      <c r="B74" s="20" t="s">
        <v>557</v>
      </c>
      <c r="C74" s="20" t="s">
        <v>1166</v>
      </c>
      <c r="D74" s="20" t="s">
        <v>1254</v>
      </c>
      <c r="E74" s="20" t="s">
        <v>1168</v>
      </c>
      <c r="F74" s="202" t="s">
        <v>1156</v>
      </c>
      <c r="H74" s="165"/>
      <c r="I74" s="171"/>
      <c r="K74" s="165"/>
    </row>
    <row r="75">
      <c r="A75" s="202" t="s">
        <v>1245</v>
      </c>
      <c r="B75" s="20" t="s">
        <v>558</v>
      </c>
      <c r="C75" s="20" t="s">
        <v>1255</v>
      </c>
      <c r="D75" s="20" t="s">
        <v>1256</v>
      </c>
      <c r="E75" s="20" t="s">
        <v>90</v>
      </c>
      <c r="F75" s="202" t="s">
        <v>1156</v>
      </c>
      <c r="H75" s="165"/>
      <c r="I75" s="171"/>
      <c r="K75" s="165"/>
    </row>
    <row r="76">
      <c r="A76" s="202" t="s">
        <v>1245</v>
      </c>
      <c r="B76" s="20" t="s">
        <v>559</v>
      </c>
      <c r="C76" s="20" t="s">
        <v>1257</v>
      </c>
      <c r="D76" s="20" t="s">
        <v>1258</v>
      </c>
      <c r="E76" s="20" t="s">
        <v>1153</v>
      </c>
      <c r="F76" s="202" t="s">
        <v>1156</v>
      </c>
      <c r="H76" s="165"/>
      <c r="I76" s="171"/>
      <c r="K76" s="165"/>
    </row>
    <row r="77">
      <c r="A77" s="202" t="s">
        <v>1245</v>
      </c>
      <c r="B77" s="20" t="s">
        <v>559</v>
      </c>
      <c r="C77" s="20" t="s">
        <v>1259</v>
      </c>
      <c r="D77" s="20" t="s">
        <v>1260</v>
      </c>
      <c r="E77" s="20" t="s">
        <v>1153</v>
      </c>
      <c r="F77" s="202" t="s">
        <v>1156</v>
      </c>
      <c r="H77" s="165"/>
      <c r="I77" s="171"/>
      <c r="K77" s="165"/>
    </row>
    <row r="78">
      <c r="A78" s="202" t="s">
        <v>1245</v>
      </c>
      <c r="B78" s="20" t="s">
        <v>560</v>
      </c>
      <c r="C78" s="20" t="s">
        <v>1257</v>
      </c>
      <c r="D78" s="20" t="s">
        <v>1261</v>
      </c>
      <c r="E78" s="20" t="s">
        <v>1262</v>
      </c>
      <c r="F78" s="202" t="s">
        <v>1156</v>
      </c>
      <c r="H78" s="165"/>
      <c r="I78" s="171"/>
      <c r="K78" s="165"/>
    </row>
    <row r="79">
      <c r="A79" s="202" t="s">
        <v>1245</v>
      </c>
      <c r="B79" s="20" t="s">
        <v>561</v>
      </c>
      <c r="C79" s="20" t="s">
        <v>1263</v>
      </c>
      <c r="D79" s="20" t="s">
        <v>1264</v>
      </c>
      <c r="E79" s="20" t="s">
        <v>90</v>
      </c>
      <c r="F79" s="202" t="s">
        <v>1156</v>
      </c>
      <c r="G79" s="202" t="s">
        <v>1265</v>
      </c>
      <c r="H79" s="203" t="s">
        <v>1266</v>
      </c>
      <c r="I79" s="204"/>
      <c r="K79" s="165"/>
    </row>
    <row r="80">
      <c r="A80" s="202" t="s">
        <v>1245</v>
      </c>
      <c r="B80" s="20" t="s">
        <v>562</v>
      </c>
      <c r="C80" s="20" t="s">
        <v>1267</v>
      </c>
      <c r="D80" s="20" t="s">
        <v>1268</v>
      </c>
      <c r="E80" s="20" t="s">
        <v>90</v>
      </c>
      <c r="F80" s="202" t="s">
        <v>1156</v>
      </c>
      <c r="H80" s="165"/>
      <c r="I80" s="171"/>
      <c r="K80" s="165"/>
    </row>
    <row r="81">
      <c r="A81" s="202" t="s">
        <v>1245</v>
      </c>
      <c r="B81" s="20" t="s">
        <v>563</v>
      </c>
      <c r="C81" s="20" t="s">
        <v>1269</v>
      </c>
      <c r="D81" s="20" t="s">
        <v>1270</v>
      </c>
      <c r="E81" s="20" t="s">
        <v>1168</v>
      </c>
      <c r="F81" s="202" t="s">
        <v>1156</v>
      </c>
      <c r="H81" s="165"/>
      <c r="I81" s="171"/>
      <c r="K81" s="165"/>
    </row>
    <row r="82">
      <c r="A82" s="202" t="s">
        <v>1245</v>
      </c>
      <c r="B82" s="20" t="s">
        <v>564</v>
      </c>
      <c r="C82" s="20" t="s">
        <v>1271</v>
      </c>
      <c r="D82" s="20" t="s">
        <v>1272</v>
      </c>
      <c r="E82" s="20" t="s">
        <v>90</v>
      </c>
      <c r="F82" s="202" t="s">
        <v>1156</v>
      </c>
      <c r="G82" s="202" t="s">
        <v>1173</v>
      </c>
      <c r="H82" s="165"/>
      <c r="I82" s="171"/>
      <c r="K82" s="165"/>
    </row>
    <row r="83">
      <c r="A83" s="202" t="s">
        <v>1245</v>
      </c>
      <c r="B83" s="20" t="s">
        <v>1273</v>
      </c>
      <c r="C83" s="20" t="s">
        <v>1274</v>
      </c>
      <c r="D83" s="20" t="s">
        <v>1275</v>
      </c>
      <c r="E83" s="20" t="s">
        <v>90</v>
      </c>
      <c r="F83" s="202" t="s">
        <v>1156</v>
      </c>
      <c r="G83" s="202" t="s">
        <v>1173</v>
      </c>
      <c r="H83" s="165"/>
      <c r="I83" s="171"/>
      <c r="J83" s="202">
        <v>1.1</v>
      </c>
      <c r="K83" s="20" t="s">
        <v>1276</v>
      </c>
    </row>
    <row r="84">
      <c r="A84" s="202" t="s">
        <v>1245</v>
      </c>
      <c r="B84" s="20" t="s">
        <v>565</v>
      </c>
      <c r="C84" s="20" t="s">
        <v>1277</v>
      </c>
      <c r="D84" s="20" t="s">
        <v>1278</v>
      </c>
      <c r="E84" s="20" t="s">
        <v>1137</v>
      </c>
      <c r="F84" s="202" t="s">
        <v>1150</v>
      </c>
      <c r="H84" s="165"/>
      <c r="I84" s="171"/>
      <c r="K84" s="165"/>
    </row>
    <row r="85">
      <c r="B85" s="20" t="s">
        <v>565</v>
      </c>
      <c r="C85" s="20" t="s">
        <v>1279</v>
      </c>
      <c r="D85" s="20" t="s">
        <v>1280</v>
      </c>
      <c r="E85" s="20" t="s">
        <v>1153</v>
      </c>
      <c r="H85" s="165"/>
      <c r="I85" s="171"/>
      <c r="K85" s="165"/>
    </row>
    <row r="86">
      <c r="A86" s="202" t="s">
        <v>1245</v>
      </c>
      <c r="B86" s="20" t="s">
        <v>566</v>
      </c>
      <c r="C86" s="20" t="s">
        <v>1166</v>
      </c>
      <c r="D86" s="20" t="s">
        <v>1281</v>
      </c>
      <c r="E86" s="20" t="s">
        <v>1168</v>
      </c>
      <c r="F86" s="202" t="s">
        <v>1129</v>
      </c>
      <c r="H86" s="165"/>
      <c r="I86" s="171"/>
      <c r="K86" s="165"/>
    </row>
    <row r="87">
      <c r="A87" s="202" t="s">
        <v>1245</v>
      </c>
      <c r="B87" s="20" t="s">
        <v>567</v>
      </c>
      <c r="C87" s="20" t="s">
        <v>1282</v>
      </c>
      <c r="D87" s="20" t="s">
        <v>1283</v>
      </c>
      <c r="E87" s="20" t="s">
        <v>90</v>
      </c>
      <c r="F87" s="202" t="s">
        <v>1156</v>
      </c>
      <c r="H87" s="203" t="s">
        <v>1284</v>
      </c>
      <c r="I87" s="204" t="s">
        <v>1285</v>
      </c>
      <c r="K87" s="165"/>
    </row>
    <row r="88">
      <c r="A88" s="202" t="s">
        <v>1245</v>
      </c>
      <c r="B88" s="20" t="s">
        <v>568</v>
      </c>
      <c r="C88" s="20" t="s">
        <v>416</v>
      </c>
      <c r="D88" s="20" t="s">
        <v>1286</v>
      </c>
      <c r="E88" s="20" t="s">
        <v>90</v>
      </c>
      <c r="F88" s="202" t="s">
        <v>1156</v>
      </c>
      <c r="H88" s="165"/>
      <c r="I88" s="171"/>
      <c r="K88" s="165"/>
    </row>
    <row r="89">
      <c r="A89" s="202" t="s">
        <v>1245</v>
      </c>
      <c r="B89" s="20" t="s">
        <v>569</v>
      </c>
      <c r="C89" s="20" t="s">
        <v>362</v>
      </c>
      <c r="D89" s="20" t="s">
        <v>1287</v>
      </c>
      <c r="E89" s="20" t="s">
        <v>90</v>
      </c>
      <c r="F89" s="202" t="s">
        <v>1156</v>
      </c>
      <c r="H89" s="165"/>
      <c r="I89" s="171"/>
      <c r="K89" s="165"/>
    </row>
    <row r="90">
      <c r="A90" s="202" t="s">
        <v>1245</v>
      </c>
      <c r="B90" s="20" t="s">
        <v>570</v>
      </c>
      <c r="C90" s="20" t="s">
        <v>378</v>
      </c>
      <c r="D90" s="20" t="s">
        <v>1288</v>
      </c>
      <c r="E90" s="20" t="s">
        <v>90</v>
      </c>
      <c r="F90" s="202" t="s">
        <v>1156</v>
      </c>
      <c r="G90" s="202" t="s">
        <v>1173</v>
      </c>
      <c r="H90" s="165"/>
      <c r="I90" s="171"/>
      <c r="K90" s="165"/>
    </row>
    <row r="91">
      <c r="A91" s="202" t="s">
        <v>1245</v>
      </c>
      <c r="B91" s="20" t="s">
        <v>571</v>
      </c>
      <c r="C91" s="20" t="s">
        <v>1289</v>
      </c>
      <c r="D91" s="20" t="s">
        <v>1290</v>
      </c>
      <c r="E91" s="20" t="s">
        <v>90</v>
      </c>
      <c r="F91" s="202" t="s">
        <v>1156</v>
      </c>
      <c r="G91" s="202" t="s">
        <v>111</v>
      </c>
      <c r="H91" s="165"/>
      <c r="I91" s="171"/>
      <c r="K91" s="165"/>
    </row>
    <row r="92">
      <c r="A92" s="202" t="s">
        <v>1245</v>
      </c>
      <c r="B92" s="20" t="s">
        <v>572</v>
      </c>
      <c r="C92" s="20" t="s">
        <v>1291</v>
      </c>
      <c r="D92" s="20" t="s">
        <v>1292</v>
      </c>
      <c r="E92" s="20" t="s">
        <v>90</v>
      </c>
      <c r="F92" s="202" t="s">
        <v>1156</v>
      </c>
      <c r="G92" s="202" t="s">
        <v>111</v>
      </c>
      <c r="H92" s="165"/>
      <c r="I92" s="171"/>
      <c r="K92" s="165"/>
    </row>
    <row r="93">
      <c r="A93" s="202" t="s">
        <v>1245</v>
      </c>
      <c r="B93" s="20" t="s">
        <v>573</v>
      </c>
      <c r="C93" s="20" t="s">
        <v>1293</v>
      </c>
      <c r="D93" s="20" t="s">
        <v>1294</v>
      </c>
      <c r="E93" s="20" t="s">
        <v>90</v>
      </c>
      <c r="F93" s="202" t="s">
        <v>1156</v>
      </c>
      <c r="H93" s="203" t="s">
        <v>1295</v>
      </c>
      <c r="I93" s="204"/>
      <c r="K93" s="165"/>
    </row>
    <row r="94">
      <c r="A94" s="202" t="s">
        <v>1245</v>
      </c>
      <c r="B94" s="20" t="s">
        <v>574</v>
      </c>
      <c r="C94" s="20" t="s">
        <v>1296</v>
      </c>
      <c r="D94" s="20" t="s">
        <v>1297</v>
      </c>
      <c r="E94" s="20" t="s">
        <v>90</v>
      </c>
      <c r="F94" s="202" t="s">
        <v>1156</v>
      </c>
      <c r="H94" s="20" t="s">
        <v>1298</v>
      </c>
      <c r="I94" s="204"/>
      <c r="K94" s="165"/>
    </row>
    <row r="95">
      <c r="A95" s="202" t="s">
        <v>1245</v>
      </c>
      <c r="B95" s="20" t="s">
        <v>575</v>
      </c>
      <c r="C95" s="20" t="s">
        <v>1299</v>
      </c>
      <c r="D95" s="20" t="s">
        <v>1300</v>
      </c>
      <c r="E95" s="20" t="s">
        <v>1137</v>
      </c>
      <c r="F95" s="202" t="s">
        <v>1150</v>
      </c>
      <c r="H95" s="165"/>
      <c r="I95" s="171"/>
      <c r="K95" s="165"/>
    </row>
    <row r="96">
      <c r="B96" s="20" t="s">
        <v>575</v>
      </c>
      <c r="C96" s="20" t="s">
        <v>1301</v>
      </c>
      <c r="D96" s="20" t="s">
        <v>1302</v>
      </c>
      <c r="E96" s="20" t="s">
        <v>1153</v>
      </c>
      <c r="H96" s="165"/>
      <c r="I96" s="171"/>
      <c r="K96" s="165"/>
    </row>
    <row r="97">
      <c r="A97" s="202" t="s">
        <v>1245</v>
      </c>
      <c r="B97" s="20" t="s">
        <v>576</v>
      </c>
      <c r="C97" s="20" t="s">
        <v>1166</v>
      </c>
      <c r="D97" s="20" t="s">
        <v>1303</v>
      </c>
      <c r="E97" s="20" t="s">
        <v>1168</v>
      </c>
      <c r="F97" s="202" t="s">
        <v>1129</v>
      </c>
      <c r="H97" s="165"/>
      <c r="I97" s="171"/>
      <c r="K97" s="165"/>
    </row>
    <row r="98">
      <c r="A98" s="202" t="s">
        <v>1245</v>
      </c>
      <c r="B98" s="20" t="s">
        <v>577</v>
      </c>
      <c r="C98" s="20" t="s">
        <v>416</v>
      </c>
      <c r="D98" s="20" t="s">
        <v>1304</v>
      </c>
      <c r="E98" s="20" t="s">
        <v>90</v>
      </c>
      <c r="F98" s="202" t="s">
        <v>1156</v>
      </c>
      <c r="H98" s="165"/>
      <c r="I98" s="171"/>
      <c r="K98" s="165"/>
    </row>
    <row r="99">
      <c r="A99" s="202" t="s">
        <v>1245</v>
      </c>
      <c r="B99" s="20" t="s">
        <v>578</v>
      </c>
      <c r="C99" s="20" t="s">
        <v>1305</v>
      </c>
      <c r="D99" s="20" t="s">
        <v>1306</v>
      </c>
      <c r="E99" s="20" t="s">
        <v>90</v>
      </c>
      <c r="F99" s="202" t="s">
        <v>1156</v>
      </c>
      <c r="H99" s="203" t="s">
        <v>1307</v>
      </c>
      <c r="I99" s="204"/>
      <c r="K99" s="165"/>
    </row>
    <row r="100">
      <c r="A100" s="202" t="s">
        <v>1245</v>
      </c>
      <c r="B100" s="20" t="s">
        <v>579</v>
      </c>
      <c r="C100" s="20" t="s">
        <v>362</v>
      </c>
      <c r="D100" s="20" t="s">
        <v>1308</v>
      </c>
      <c r="E100" s="20" t="s">
        <v>90</v>
      </c>
      <c r="F100" s="202" t="s">
        <v>1156</v>
      </c>
      <c r="H100" s="165"/>
      <c r="I100" s="171"/>
      <c r="K100" s="165"/>
    </row>
    <row r="101">
      <c r="A101" s="202" t="s">
        <v>1245</v>
      </c>
      <c r="B101" s="20" t="s">
        <v>580</v>
      </c>
      <c r="C101" s="20" t="s">
        <v>1309</v>
      </c>
      <c r="D101" s="20" t="s">
        <v>1310</v>
      </c>
      <c r="E101" s="20" t="s">
        <v>90</v>
      </c>
      <c r="F101" s="202" t="s">
        <v>1156</v>
      </c>
      <c r="H101" s="165"/>
      <c r="I101" s="171"/>
      <c r="K101" s="165"/>
    </row>
    <row r="102">
      <c r="A102" s="202" t="s">
        <v>1245</v>
      </c>
      <c r="B102" s="20" t="s">
        <v>581</v>
      </c>
      <c r="C102" s="20" t="s">
        <v>1311</v>
      </c>
      <c r="D102" s="20" t="s">
        <v>1312</v>
      </c>
      <c r="E102" s="20" t="s">
        <v>90</v>
      </c>
      <c r="F102" s="202" t="s">
        <v>1156</v>
      </c>
      <c r="G102" s="202" t="s">
        <v>111</v>
      </c>
      <c r="H102" s="165"/>
      <c r="I102" s="171"/>
      <c r="K102" s="165"/>
    </row>
    <row r="103">
      <c r="A103" s="202" t="s">
        <v>1245</v>
      </c>
      <c r="B103" s="20" t="s">
        <v>582</v>
      </c>
      <c r="C103" s="20" t="s">
        <v>1313</v>
      </c>
      <c r="D103" s="20" t="s">
        <v>1314</v>
      </c>
      <c r="E103" s="20" t="s">
        <v>90</v>
      </c>
      <c r="F103" s="202" t="s">
        <v>1156</v>
      </c>
      <c r="G103" s="202" t="s">
        <v>111</v>
      </c>
      <c r="H103" s="165"/>
      <c r="I103" s="171"/>
      <c r="K103" s="165"/>
    </row>
    <row r="104">
      <c r="A104" s="202" t="s">
        <v>1245</v>
      </c>
      <c r="B104" s="20" t="s">
        <v>583</v>
      </c>
      <c r="C104" s="20" t="s">
        <v>1291</v>
      </c>
      <c r="D104" s="20" t="s">
        <v>1315</v>
      </c>
      <c r="E104" s="20" t="s">
        <v>90</v>
      </c>
      <c r="F104" s="202" t="s">
        <v>1156</v>
      </c>
      <c r="G104" s="202" t="s">
        <v>111</v>
      </c>
      <c r="H104" s="165"/>
      <c r="I104" s="171"/>
      <c r="K104" s="165"/>
    </row>
    <row r="105">
      <c r="A105" s="202" t="s">
        <v>1245</v>
      </c>
      <c r="B105" s="20" t="s">
        <v>584</v>
      </c>
      <c r="C105" s="20" t="s">
        <v>1316</v>
      </c>
      <c r="D105" s="20" t="s">
        <v>1317</v>
      </c>
      <c r="E105" s="20" t="s">
        <v>90</v>
      </c>
      <c r="F105" s="202" t="s">
        <v>1156</v>
      </c>
      <c r="G105" s="202" t="s">
        <v>1318</v>
      </c>
      <c r="H105" s="203" t="s">
        <v>1319</v>
      </c>
      <c r="I105" s="204"/>
      <c r="K105" s="165"/>
    </row>
    <row r="106">
      <c r="A106" s="202" t="s">
        <v>1245</v>
      </c>
      <c r="B106" s="20" t="s">
        <v>1320</v>
      </c>
      <c r="C106" s="20" t="s">
        <v>1277</v>
      </c>
      <c r="D106" s="20" t="s">
        <v>1321</v>
      </c>
      <c r="E106" s="20" t="s">
        <v>1137</v>
      </c>
      <c r="F106" s="202" t="s">
        <v>1150</v>
      </c>
      <c r="H106" s="165"/>
      <c r="I106" s="171"/>
      <c r="J106" s="202">
        <v>1.1</v>
      </c>
      <c r="K106" s="20" t="s">
        <v>1322</v>
      </c>
    </row>
    <row r="107">
      <c r="B107" s="20" t="s">
        <v>1320</v>
      </c>
      <c r="C107" s="20" t="s">
        <v>1279</v>
      </c>
      <c r="D107" s="20" t="s">
        <v>1280</v>
      </c>
      <c r="E107" s="20" t="s">
        <v>1153</v>
      </c>
      <c r="H107" s="165"/>
      <c r="I107" s="171"/>
      <c r="K107" s="165"/>
    </row>
    <row r="108">
      <c r="A108" s="202" t="s">
        <v>1245</v>
      </c>
      <c r="B108" s="20" t="s">
        <v>1323</v>
      </c>
      <c r="C108" s="20" t="s">
        <v>1166</v>
      </c>
      <c r="D108" s="20" t="s">
        <v>1281</v>
      </c>
      <c r="E108" s="20" t="s">
        <v>1168</v>
      </c>
      <c r="F108" s="202" t="s">
        <v>1129</v>
      </c>
      <c r="H108" s="165"/>
      <c r="I108" s="171"/>
      <c r="J108" s="202">
        <v>1.1</v>
      </c>
      <c r="K108" s="165"/>
    </row>
    <row r="109">
      <c r="A109" s="202" t="s">
        <v>1245</v>
      </c>
      <c r="B109" s="20" t="s">
        <v>1324</v>
      </c>
      <c r="C109" s="20" t="s">
        <v>1282</v>
      </c>
      <c r="D109" s="20" t="s">
        <v>1283</v>
      </c>
      <c r="E109" s="20" t="s">
        <v>90</v>
      </c>
      <c r="F109" s="202" t="s">
        <v>1156</v>
      </c>
      <c r="H109" s="203" t="s">
        <v>1284</v>
      </c>
      <c r="I109" s="204" t="s">
        <v>1285</v>
      </c>
      <c r="J109" s="202">
        <v>1.1</v>
      </c>
      <c r="K109" s="165"/>
    </row>
    <row r="110">
      <c r="A110" s="202" t="s">
        <v>1245</v>
      </c>
      <c r="B110" s="20" t="s">
        <v>1325</v>
      </c>
      <c r="C110" s="20" t="s">
        <v>416</v>
      </c>
      <c r="D110" s="20" t="s">
        <v>1286</v>
      </c>
      <c r="E110" s="20" t="s">
        <v>90</v>
      </c>
      <c r="F110" s="202" t="s">
        <v>1156</v>
      </c>
      <c r="H110" s="165"/>
      <c r="I110" s="171"/>
      <c r="J110" s="202">
        <v>1.1</v>
      </c>
      <c r="K110" s="165"/>
    </row>
    <row r="111">
      <c r="A111" s="202" t="s">
        <v>1245</v>
      </c>
      <c r="B111" s="20" t="s">
        <v>1326</v>
      </c>
      <c r="C111" s="20" t="s">
        <v>362</v>
      </c>
      <c r="D111" s="20" t="s">
        <v>1287</v>
      </c>
      <c r="E111" s="20" t="s">
        <v>90</v>
      </c>
      <c r="F111" s="202" t="s">
        <v>1156</v>
      </c>
      <c r="H111" s="165"/>
      <c r="I111" s="171"/>
      <c r="J111" s="202">
        <v>1.1</v>
      </c>
      <c r="K111" s="165"/>
    </row>
    <row r="112">
      <c r="A112" s="202" t="s">
        <v>1245</v>
      </c>
      <c r="B112" s="20" t="s">
        <v>1327</v>
      </c>
      <c r="C112" s="20" t="s">
        <v>378</v>
      </c>
      <c r="D112" s="20" t="s">
        <v>1288</v>
      </c>
      <c r="E112" s="20" t="s">
        <v>90</v>
      </c>
      <c r="F112" s="202" t="s">
        <v>1156</v>
      </c>
      <c r="G112" s="202" t="s">
        <v>1173</v>
      </c>
      <c r="H112" s="165"/>
      <c r="I112" s="171"/>
      <c r="J112" s="202">
        <v>1.1</v>
      </c>
      <c r="K112" s="165"/>
    </row>
    <row r="113">
      <c r="A113" s="202" t="s">
        <v>1245</v>
      </c>
      <c r="B113" s="20" t="s">
        <v>1328</v>
      </c>
      <c r="C113" s="20" t="s">
        <v>1289</v>
      </c>
      <c r="D113" s="20" t="s">
        <v>1290</v>
      </c>
      <c r="E113" s="20" t="s">
        <v>90</v>
      </c>
      <c r="F113" s="202" t="s">
        <v>1156</v>
      </c>
      <c r="G113" s="202" t="s">
        <v>111</v>
      </c>
      <c r="H113" s="165"/>
      <c r="I113" s="171"/>
      <c r="J113" s="202">
        <v>1.1</v>
      </c>
      <c r="K113" s="165"/>
    </row>
    <row r="114">
      <c r="A114" s="202" t="s">
        <v>1245</v>
      </c>
      <c r="B114" s="20" t="s">
        <v>1329</v>
      </c>
      <c r="C114" s="20" t="s">
        <v>1291</v>
      </c>
      <c r="D114" s="20" t="s">
        <v>1292</v>
      </c>
      <c r="E114" s="20" t="s">
        <v>90</v>
      </c>
      <c r="F114" s="202" t="s">
        <v>1156</v>
      </c>
      <c r="G114" s="202" t="s">
        <v>111</v>
      </c>
      <c r="H114" s="165"/>
      <c r="I114" s="171"/>
      <c r="J114" s="202">
        <v>1.1</v>
      </c>
      <c r="K114" s="165"/>
    </row>
    <row r="115">
      <c r="A115" s="202" t="s">
        <v>1245</v>
      </c>
      <c r="B115" s="20" t="s">
        <v>1330</v>
      </c>
      <c r="C115" s="20" t="s">
        <v>1293</v>
      </c>
      <c r="D115" s="20" t="s">
        <v>1294</v>
      </c>
      <c r="E115" s="20" t="s">
        <v>90</v>
      </c>
      <c r="F115" s="202" t="s">
        <v>1156</v>
      </c>
      <c r="H115" s="203" t="s">
        <v>1295</v>
      </c>
      <c r="I115" s="204"/>
      <c r="J115" s="202">
        <v>1.1</v>
      </c>
      <c r="K115" s="165"/>
    </row>
    <row r="116">
      <c r="A116" s="202" t="s">
        <v>1245</v>
      </c>
      <c r="B116" s="20" t="s">
        <v>1331</v>
      </c>
      <c r="C116" s="20" t="s">
        <v>1296</v>
      </c>
      <c r="D116" s="20" t="s">
        <v>1297</v>
      </c>
      <c r="E116" s="20" t="s">
        <v>90</v>
      </c>
      <c r="F116" s="202" t="s">
        <v>1156</v>
      </c>
      <c r="H116" s="20" t="s">
        <v>1298</v>
      </c>
      <c r="I116" s="204"/>
      <c r="J116" s="202">
        <v>1.1</v>
      </c>
      <c r="K116" s="165"/>
    </row>
    <row r="117">
      <c r="B117" s="20" t="s">
        <v>430</v>
      </c>
      <c r="C117" s="20" t="s">
        <v>35</v>
      </c>
      <c r="D117" s="20" t="s">
        <v>1332</v>
      </c>
      <c r="E117" s="20" t="s">
        <v>1153</v>
      </c>
      <c r="F117" s="202" t="s">
        <v>1156</v>
      </c>
      <c r="H117" s="165"/>
      <c r="I117" s="171"/>
      <c r="K117" s="165"/>
    </row>
    <row r="118">
      <c r="B118" s="20" t="s">
        <v>430</v>
      </c>
      <c r="C118" s="20" t="s">
        <v>35</v>
      </c>
      <c r="D118" s="20" t="s">
        <v>588</v>
      </c>
      <c r="E118" s="20" t="s">
        <v>1153</v>
      </c>
      <c r="F118" s="202" t="s">
        <v>1156</v>
      </c>
      <c r="H118" s="165"/>
      <c r="I118" s="171"/>
      <c r="K118" s="165"/>
    </row>
    <row r="119">
      <c r="A119" s="202" t="s">
        <v>430</v>
      </c>
      <c r="B119" s="20" t="s">
        <v>589</v>
      </c>
      <c r="C119" s="20" t="s">
        <v>1333</v>
      </c>
      <c r="D119" s="20" t="s">
        <v>1334</v>
      </c>
      <c r="E119" s="20" t="s">
        <v>1168</v>
      </c>
      <c r="F119" s="202" t="s">
        <v>1129</v>
      </c>
      <c r="H119" s="165"/>
      <c r="I119" s="171"/>
      <c r="K119" s="165"/>
    </row>
    <row r="120">
      <c r="A120" s="204" t="s">
        <v>430</v>
      </c>
      <c r="B120" s="205" t="s">
        <v>598</v>
      </c>
      <c r="C120" s="205" t="s">
        <v>1159</v>
      </c>
      <c r="D120" s="205" t="s">
        <v>1335</v>
      </c>
      <c r="E120" s="205" t="s">
        <v>1137</v>
      </c>
      <c r="F120" s="204" t="s">
        <v>1150</v>
      </c>
      <c r="G120" s="171"/>
      <c r="H120" s="206" t="s">
        <v>1336</v>
      </c>
      <c r="I120" s="171"/>
      <c r="J120" s="171"/>
      <c r="K120" s="171"/>
      <c r="L120" s="171"/>
      <c r="M120" s="171"/>
      <c r="N120" s="171"/>
      <c r="O120" s="171"/>
      <c r="P120" s="171"/>
      <c r="Q120" s="171"/>
      <c r="R120" s="171"/>
      <c r="S120" s="171"/>
      <c r="T120" s="171"/>
      <c r="U120" s="171"/>
      <c r="V120" s="171"/>
      <c r="W120" s="171"/>
      <c r="X120" s="171"/>
      <c r="Y120" s="171"/>
      <c r="Z120" s="171"/>
      <c r="AA120" s="171"/>
    </row>
    <row r="121">
      <c r="A121" s="204"/>
      <c r="B121" s="205" t="s">
        <v>598</v>
      </c>
      <c r="C121" s="205" t="s">
        <v>1159</v>
      </c>
      <c r="D121" s="205" t="s">
        <v>1335</v>
      </c>
      <c r="E121" s="205" t="s">
        <v>1153</v>
      </c>
      <c r="F121" s="204" t="s">
        <v>1156</v>
      </c>
      <c r="G121" s="171"/>
      <c r="H121" s="206" t="s">
        <v>1336</v>
      </c>
      <c r="I121" s="171"/>
      <c r="J121" s="171"/>
      <c r="K121" s="171"/>
      <c r="L121" s="171"/>
      <c r="M121" s="171"/>
      <c r="N121" s="171"/>
      <c r="O121" s="171"/>
      <c r="P121" s="171"/>
      <c r="Q121" s="171"/>
      <c r="R121" s="171"/>
      <c r="S121" s="171"/>
      <c r="T121" s="171"/>
      <c r="U121" s="171"/>
      <c r="V121" s="171"/>
      <c r="W121" s="171"/>
      <c r="X121" s="171"/>
      <c r="Y121" s="171"/>
      <c r="Z121" s="171"/>
      <c r="AA121" s="171"/>
    </row>
    <row r="122">
      <c r="A122" s="204" t="s">
        <v>430</v>
      </c>
      <c r="B122" s="205" t="s">
        <v>599</v>
      </c>
      <c r="C122" s="205" t="s">
        <v>1163</v>
      </c>
      <c r="D122" s="205" t="s">
        <v>1337</v>
      </c>
      <c r="E122" s="205" t="s">
        <v>90</v>
      </c>
      <c r="F122" s="204" t="s">
        <v>1156</v>
      </c>
      <c r="G122" s="171"/>
      <c r="H122" s="206" t="s">
        <v>1336</v>
      </c>
      <c r="I122" s="171"/>
      <c r="J122" s="171"/>
      <c r="K122" s="171"/>
      <c r="L122" s="171"/>
      <c r="M122" s="171"/>
      <c r="N122" s="171"/>
      <c r="O122" s="171"/>
      <c r="P122" s="171"/>
      <c r="Q122" s="171"/>
      <c r="R122" s="171"/>
      <c r="S122" s="171"/>
      <c r="T122" s="171"/>
      <c r="U122" s="171"/>
      <c r="V122" s="171"/>
      <c r="W122" s="171"/>
      <c r="X122" s="171"/>
      <c r="Y122" s="171"/>
      <c r="Z122" s="171"/>
      <c r="AA122" s="171"/>
    </row>
    <row r="123">
      <c r="A123" s="204" t="s">
        <v>430</v>
      </c>
      <c r="B123" s="205" t="s">
        <v>602</v>
      </c>
      <c r="C123" s="205" t="s">
        <v>1166</v>
      </c>
      <c r="D123" s="205" t="s">
        <v>1338</v>
      </c>
      <c r="E123" s="205" t="s">
        <v>90</v>
      </c>
      <c r="F123" s="204" t="s">
        <v>1156</v>
      </c>
      <c r="G123" s="171"/>
      <c r="H123" s="206" t="s">
        <v>1336</v>
      </c>
      <c r="I123" s="171"/>
      <c r="J123" s="171"/>
      <c r="K123" s="171"/>
      <c r="L123" s="171"/>
      <c r="M123" s="171"/>
      <c r="N123" s="171"/>
      <c r="O123" s="171"/>
      <c r="P123" s="171"/>
      <c r="Q123" s="171"/>
      <c r="R123" s="171"/>
      <c r="S123" s="171"/>
      <c r="T123" s="171"/>
      <c r="U123" s="171"/>
      <c r="V123" s="171"/>
      <c r="W123" s="171"/>
      <c r="X123" s="171"/>
      <c r="Y123" s="171"/>
      <c r="Z123" s="171"/>
      <c r="AA123" s="171"/>
    </row>
    <row r="124">
      <c r="A124" s="202" t="s">
        <v>430</v>
      </c>
      <c r="B124" s="20" t="s">
        <v>591</v>
      </c>
      <c r="C124" s="20" t="s">
        <v>1339</v>
      </c>
      <c r="D124" s="20" t="s">
        <v>1340</v>
      </c>
      <c r="E124" s="20" t="s">
        <v>90</v>
      </c>
      <c r="F124" s="202" t="s">
        <v>1156</v>
      </c>
      <c r="H124" s="165"/>
      <c r="I124" s="171"/>
      <c r="K124" s="165"/>
    </row>
    <row r="125">
      <c r="A125" s="202" t="s">
        <v>430</v>
      </c>
      <c r="B125" s="20" t="s">
        <v>594</v>
      </c>
      <c r="C125" s="20" t="s">
        <v>1341</v>
      </c>
      <c r="D125" s="20" t="s">
        <v>1342</v>
      </c>
      <c r="E125" s="20" t="s">
        <v>90</v>
      </c>
      <c r="F125" s="202" t="s">
        <v>1156</v>
      </c>
      <c r="H125" s="165"/>
      <c r="I125" s="171"/>
      <c r="K125" s="165"/>
    </row>
    <row r="126">
      <c r="A126" s="202" t="s">
        <v>430</v>
      </c>
      <c r="B126" s="20" t="s">
        <v>595</v>
      </c>
      <c r="C126" s="20" t="s">
        <v>1343</v>
      </c>
      <c r="D126" s="20" t="s">
        <v>1344</v>
      </c>
      <c r="E126" s="20" t="s">
        <v>90</v>
      </c>
      <c r="F126" s="202" t="s">
        <v>1156</v>
      </c>
      <c r="G126" s="202" t="s">
        <v>1345</v>
      </c>
      <c r="H126" s="203" t="s">
        <v>1346</v>
      </c>
      <c r="I126" s="204" t="s">
        <v>1347</v>
      </c>
      <c r="K126" s="165"/>
    </row>
    <row r="127">
      <c r="A127" s="202" t="s">
        <v>430</v>
      </c>
      <c r="B127" s="20" t="s">
        <v>482</v>
      </c>
      <c r="C127" s="20" t="s">
        <v>1348</v>
      </c>
      <c r="D127" s="20" t="s">
        <v>1349</v>
      </c>
      <c r="E127" s="20" t="s">
        <v>1153</v>
      </c>
      <c r="F127" s="202" t="s">
        <v>1156</v>
      </c>
      <c r="H127" s="165"/>
      <c r="I127" s="171"/>
      <c r="K127" s="165"/>
    </row>
    <row r="128">
      <c r="A128" s="202" t="s">
        <v>430</v>
      </c>
      <c r="B128" s="20" t="s">
        <v>482</v>
      </c>
      <c r="C128" s="20" t="s">
        <v>1210</v>
      </c>
      <c r="D128" s="20" t="s">
        <v>1211</v>
      </c>
      <c r="E128" s="20" t="s">
        <v>1153</v>
      </c>
      <c r="F128" s="202" t="s">
        <v>1156</v>
      </c>
      <c r="H128" s="165"/>
      <c r="I128" s="171"/>
      <c r="K128" s="165"/>
    </row>
    <row r="129">
      <c r="A129" s="202" t="s">
        <v>430</v>
      </c>
      <c r="B129" s="20" t="s">
        <v>605</v>
      </c>
      <c r="C129" s="20" t="s">
        <v>1212</v>
      </c>
      <c r="D129" s="20" t="s">
        <v>1213</v>
      </c>
      <c r="E129" s="20" t="s">
        <v>90</v>
      </c>
      <c r="F129" s="202" t="s">
        <v>1156</v>
      </c>
      <c r="H129" s="165"/>
      <c r="I129" s="171"/>
      <c r="K129" s="165"/>
    </row>
    <row r="130">
      <c r="A130" s="202" t="s">
        <v>430</v>
      </c>
      <c r="B130" s="20" t="s">
        <v>607</v>
      </c>
      <c r="C130" s="20" t="s">
        <v>1214</v>
      </c>
      <c r="D130" s="20" t="s">
        <v>1215</v>
      </c>
      <c r="E130" s="20" t="s">
        <v>1168</v>
      </c>
      <c r="F130" s="202" t="s">
        <v>1156</v>
      </c>
      <c r="H130" s="165"/>
      <c r="I130" s="171"/>
      <c r="K130" s="165"/>
    </row>
    <row r="131">
      <c r="A131" s="202" t="s">
        <v>430</v>
      </c>
      <c r="B131" s="20" t="s">
        <v>1350</v>
      </c>
      <c r="C131" s="20" t="s">
        <v>1159</v>
      </c>
      <c r="D131" s="20" t="s">
        <v>1217</v>
      </c>
      <c r="E131" s="20" t="s">
        <v>1153</v>
      </c>
      <c r="F131" s="202" t="s">
        <v>1156</v>
      </c>
      <c r="H131" s="203" t="s">
        <v>1130</v>
      </c>
      <c r="I131" s="204"/>
      <c r="J131" s="202">
        <v>1.1</v>
      </c>
      <c r="K131" s="20" t="s">
        <v>1218</v>
      </c>
    </row>
    <row r="132">
      <c r="A132" s="202" t="s">
        <v>430</v>
      </c>
      <c r="B132" s="20" t="s">
        <v>1350</v>
      </c>
      <c r="C132" s="20" t="s">
        <v>1161</v>
      </c>
      <c r="D132" s="20" t="s">
        <v>1162</v>
      </c>
      <c r="E132" s="20" t="s">
        <v>1153</v>
      </c>
      <c r="F132" s="202" t="s">
        <v>1156</v>
      </c>
      <c r="H132" s="165"/>
      <c r="I132" s="171"/>
      <c r="J132" s="202">
        <v>1.1</v>
      </c>
      <c r="K132" s="165"/>
    </row>
    <row r="133">
      <c r="A133" s="202" t="s">
        <v>430</v>
      </c>
      <c r="B133" s="20" t="s">
        <v>1351</v>
      </c>
      <c r="C133" s="20" t="s">
        <v>1163</v>
      </c>
      <c r="D133" s="20" t="s">
        <v>1164</v>
      </c>
      <c r="E133" s="20" t="s">
        <v>90</v>
      </c>
      <c r="F133" s="202" t="s">
        <v>1156</v>
      </c>
      <c r="H133" s="203" t="s">
        <v>1165</v>
      </c>
      <c r="I133" s="204"/>
      <c r="J133" s="202">
        <v>1.1</v>
      </c>
      <c r="K133" s="165"/>
    </row>
    <row r="134">
      <c r="A134" s="202" t="s">
        <v>430</v>
      </c>
      <c r="B134" s="20" t="s">
        <v>1352</v>
      </c>
      <c r="C134" s="20" t="s">
        <v>1166</v>
      </c>
      <c r="D134" s="20" t="s">
        <v>1167</v>
      </c>
      <c r="E134" s="20" t="s">
        <v>1168</v>
      </c>
      <c r="F134" s="202" t="s">
        <v>1156</v>
      </c>
      <c r="H134" s="165"/>
      <c r="I134" s="171"/>
      <c r="J134" s="202">
        <v>1.1</v>
      </c>
      <c r="K134" s="165"/>
    </row>
    <row r="135">
      <c r="A135" s="202" t="s">
        <v>430</v>
      </c>
      <c r="B135" s="20" t="s">
        <v>1353</v>
      </c>
      <c r="C135" s="20" t="s">
        <v>1169</v>
      </c>
      <c r="D135" s="20" t="s">
        <v>1170</v>
      </c>
      <c r="E135" s="20" t="s">
        <v>90</v>
      </c>
      <c r="F135" s="202" t="s">
        <v>1156</v>
      </c>
      <c r="H135" s="165"/>
      <c r="I135" s="171"/>
      <c r="J135" s="202">
        <v>1.1</v>
      </c>
      <c r="K135" s="165"/>
    </row>
    <row r="136">
      <c r="A136" s="202" t="s">
        <v>430</v>
      </c>
      <c r="B136" s="20" t="s">
        <v>1354</v>
      </c>
      <c r="C136" s="20" t="s">
        <v>1171</v>
      </c>
      <c r="D136" s="20" t="s">
        <v>1172</v>
      </c>
      <c r="E136" s="20" t="s">
        <v>90</v>
      </c>
      <c r="F136" s="202" t="s">
        <v>1156</v>
      </c>
      <c r="G136" s="202" t="s">
        <v>1173</v>
      </c>
      <c r="H136" s="203" t="s">
        <v>1174</v>
      </c>
      <c r="I136" s="204"/>
      <c r="J136" s="202">
        <v>1.1</v>
      </c>
      <c r="K136" s="165"/>
    </row>
    <row r="137">
      <c r="A137" s="202" t="s">
        <v>430</v>
      </c>
      <c r="B137" s="20" t="s">
        <v>1355</v>
      </c>
      <c r="C137" s="20" t="s">
        <v>1177</v>
      </c>
      <c r="D137" s="20" t="s">
        <v>1224</v>
      </c>
      <c r="E137" s="20" t="s">
        <v>1153</v>
      </c>
      <c r="F137" s="202" t="s">
        <v>1156</v>
      </c>
      <c r="H137" s="165"/>
      <c r="I137" s="171"/>
      <c r="J137" s="202">
        <v>1.1</v>
      </c>
      <c r="K137" s="20" t="s">
        <v>1225</v>
      </c>
    </row>
    <row r="138">
      <c r="A138" s="202" t="s">
        <v>430</v>
      </c>
      <c r="B138" s="20" t="s">
        <v>1355</v>
      </c>
      <c r="C138" s="20" t="s">
        <v>1177</v>
      </c>
      <c r="D138" s="20" t="s">
        <v>1179</v>
      </c>
      <c r="E138" s="20" t="s">
        <v>1153</v>
      </c>
      <c r="F138" s="202" t="s">
        <v>1156</v>
      </c>
      <c r="H138" s="165"/>
      <c r="I138" s="171"/>
      <c r="J138" s="202">
        <v>1.1</v>
      </c>
      <c r="K138" s="165"/>
    </row>
    <row r="139">
      <c r="A139" s="202" t="s">
        <v>430</v>
      </c>
      <c r="B139" s="20" t="s">
        <v>1356</v>
      </c>
      <c r="C139" s="20" t="s">
        <v>1180</v>
      </c>
      <c r="D139" s="20" t="s">
        <v>1181</v>
      </c>
      <c r="E139" s="20" t="s">
        <v>90</v>
      </c>
      <c r="F139" s="202" t="s">
        <v>1156</v>
      </c>
      <c r="H139" s="165"/>
      <c r="I139" s="171"/>
      <c r="J139" s="202">
        <v>1.1</v>
      </c>
      <c r="K139" s="165"/>
    </row>
    <row r="140">
      <c r="A140" s="202" t="s">
        <v>430</v>
      </c>
      <c r="B140" s="20" t="s">
        <v>1357</v>
      </c>
      <c r="C140" s="20" t="s">
        <v>1182</v>
      </c>
      <c r="D140" s="20" t="s">
        <v>1183</v>
      </c>
      <c r="E140" s="20" t="s">
        <v>90</v>
      </c>
      <c r="F140" s="202" t="s">
        <v>1156</v>
      </c>
      <c r="H140" s="165"/>
      <c r="I140" s="171"/>
      <c r="J140" s="202">
        <v>1.1</v>
      </c>
      <c r="K140" s="165"/>
    </row>
    <row r="141">
      <c r="A141" s="202" t="s">
        <v>430</v>
      </c>
      <c r="B141" s="20" t="s">
        <v>1358</v>
      </c>
      <c r="C141" s="20" t="s">
        <v>1184</v>
      </c>
      <c r="D141" s="20" t="s">
        <v>1185</v>
      </c>
      <c r="E141" s="20" t="s">
        <v>90</v>
      </c>
      <c r="F141" s="202" t="s">
        <v>1156</v>
      </c>
      <c r="H141" s="165"/>
      <c r="I141" s="171"/>
      <c r="J141" s="202">
        <v>1.1</v>
      </c>
      <c r="K141" s="165"/>
    </row>
    <row r="142">
      <c r="A142" s="202" t="s">
        <v>430</v>
      </c>
      <c r="B142" s="20" t="s">
        <v>1359</v>
      </c>
      <c r="C142" s="20" t="s">
        <v>1186</v>
      </c>
      <c r="D142" s="20" t="s">
        <v>1187</v>
      </c>
      <c r="E142" s="20" t="s">
        <v>90</v>
      </c>
      <c r="F142" s="202" t="s">
        <v>1156</v>
      </c>
      <c r="H142" s="165"/>
      <c r="I142" s="171"/>
      <c r="J142" s="202">
        <v>1.1</v>
      </c>
      <c r="K142" s="165"/>
    </row>
    <row r="143">
      <c r="A143" s="202" t="s">
        <v>430</v>
      </c>
      <c r="B143" s="20" t="s">
        <v>1360</v>
      </c>
      <c r="C143" s="20" t="s">
        <v>1188</v>
      </c>
      <c r="D143" s="20" t="s">
        <v>1189</v>
      </c>
      <c r="E143" s="20" t="s">
        <v>90</v>
      </c>
      <c r="F143" s="202" t="s">
        <v>1156</v>
      </c>
      <c r="H143" s="165"/>
      <c r="I143" s="171"/>
      <c r="J143" s="202">
        <v>1.1</v>
      </c>
      <c r="K143" s="165"/>
    </row>
    <row r="144">
      <c r="A144" s="202" t="s">
        <v>430</v>
      </c>
      <c r="B144" s="20" t="s">
        <v>1361</v>
      </c>
      <c r="C144" s="20" t="s">
        <v>1175</v>
      </c>
      <c r="D144" s="20" t="s">
        <v>1232</v>
      </c>
      <c r="E144" s="20" t="s">
        <v>1137</v>
      </c>
      <c r="F144" s="202" t="s">
        <v>1150</v>
      </c>
      <c r="H144" s="203" t="s">
        <v>1130</v>
      </c>
      <c r="I144" s="204"/>
      <c r="J144" s="202">
        <v>1.1</v>
      </c>
      <c r="K144" s="20" t="s">
        <v>1233</v>
      </c>
    </row>
    <row r="145">
      <c r="B145" s="20" t="s">
        <v>1361</v>
      </c>
      <c r="C145" s="20" t="s">
        <v>1161</v>
      </c>
      <c r="D145" s="20" t="s">
        <v>1162</v>
      </c>
      <c r="E145" s="20" t="s">
        <v>1153</v>
      </c>
      <c r="H145" s="165"/>
      <c r="I145" s="171"/>
      <c r="K145" s="165"/>
    </row>
    <row r="146">
      <c r="A146" s="202" t="s">
        <v>430</v>
      </c>
      <c r="B146" s="20" t="s">
        <v>1362</v>
      </c>
      <c r="C146" s="20" t="s">
        <v>1163</v>
      </c>
      <c r="D146" s="20" t="s">
        <v>1164</v>
      </c>
      <c r="E146" s="20" t="s">
        <v>90</v>
      </c>
      <c r="F146" s="202" t="s">
        <v>1156</v>
      </c>
      <c r="H146" s="203" t="s">
        <v>1165</v>
      </c>
      <c r="I146" s="204"/>
      <c r="J146" s="202">
        <v>1.1</v>
      </c>
      <c r="K146" s="165"/>
    </row>
    <row r="147">
      <c r="A147" s="202" t="s">
        <v>430</v>
      </c>
      <c r="B147" s="20" t="s">
        <v>1363</v>
      </c>
      <c r="C147" s="20" t="s">
        <v>1166</v>
      </c>
      <c r="D147" s="20" t="s">
        <v>1167</v>
      </c>
      <c r="E147" s="20" t="s">
        <v>1168</v>
      </c>
      <c r="F147" s="202" t="s">
        <v>1156</v>
      </c>
      <c r="H147" s="165"/>
      <c r="I147" s="171"/>
      <c r="J147" s="202">
        <v>1.1</v>
      </c>
      <c r="K147" s="165"/>
    </row>
    <row r="148">
      <c r="A148" s="202" t="s">
        <v>430</v>
      </c>
      <c r="B148" s="20" t="s">
        <v>1364</v>
      </c>
      <c r="C148" s="20" t="s">
        <v>1169</v>
      </c>
      <c r="D148" s="20" t="s">
        <v>1170</v>
      </c>
      <c r="E148" s="20" t="s">
        <v>90</v>
      </c>
      <c r="F148" s="202" t="s">
        <v>1156</v>
      </c>
      <c r="H148" s="165"/>
      <c r="I148" s="171"/>
      <c r="J148" s="202">
        <v>1.1</v>
      </c>
      <c r="K148" s="165"/>
    </row>
    <row r="149">
      <c r="A149" s="202" t="s">
        <v>430</v>
      </c>
      <c r="B149" s="20" t="s">
        <v>1365</v>
      </c>
      <c r="C149" s="20" t="s">
        <v>1171</v>
      </c>
      <c r="D149" s="20" t="s">
        <v>1172</v>
      </c>
      <c r="E149" s="20" t="s">
        <v>90</v>
      </c>
      <c r="F149" s="202" t="s">
        <v>1156</v>
      </c>
      <c r="G149" s="202" t="s">
        <v>1173</v>
      </c>
      <c r="H149" s="203" t="s">
        <v>1174</v>
      </c>
      <c r="I149" s="204"/>
      <c r="J149" s="202">
        <v>1.1</v>
      </c>
      <c r="K149" s="165"/>
    </row>
    <row r="150">
      <c r="A150" s="202" t="s">
        <v>430</v>
      </c>
      <c r="B150" s="20" t="s">
        <v>1366</v>
      </c>
      <c r="C150" s="20" t="s">
        <v>1190</v>
      </c>
      <c r="D150" s="20" t="s">
        <v>1224</v>
      </c>
      <c r="E150" s="20" t="s">
        <v>1153</v>
      </c>
      <c r="F150" s="202" t="s">
        <v>1156</v>
      </c>
      <c r="H150" s="165"/>
      <c r="I150" s="171"/>
      <c r="J150" s="202">
        <v>1.1</v>
      </c>
      <c r="K150" s="20" t="s">
        <v>1239</v>
      </c>
    </row>
    <row r="151">
      <c r="A151" s="202" t="s">
        <v>430</v>
      </c>
      <c r="B151" s="20" t="s">
        <v>1366</v>
      </c>
      <c r="C151" s="20" t="s">
        <v>1190</v>
      </c>
      <c r="D151" s="20" t="s">
        <v>1192</v>
      </c>
      <c r="E151" s="20" t="s">
        <v>1153</v>
      </c>
      <c r="F151" s="202" t="s">
        <v>1156</v>
      </c>
      <c r="H151" s="165"/>
      <c r="I151" s="171"/>
      <c r="J151" s="202">
        <v>1.1</v>
      </c>
      <c r="K151" s="165"/>
    </row>
    <row r="152">
      <c r="A152" s="202" t="s">
        <v>430</v>
      </c>
      <c r="B152" s="20" t="s">
        <v>1367</v>
      </c>
      <c r="C152" s="20" t="s">
        <v>1193</v>
      </c>
      <c r="D152" s="20" t="s">
        <v>1194</v>
      </c>
      <c r="E152" s="20" t="s">
        <v>90</v>
      </c>
      <c r="F152" s="202" t="s">
        <v>1156</v>
      </c>
      <c r="H152" s="165"/>
      <c r="I152" s="171"/>
      <c r="J152" s="202">
        <v>1.1</v>
      </c>
      <c r="K152" s="165"/>
    </row>
    <row r="153">
      <c r="A153" s="202" t="s">
        <v>430</v>
      </c>
      <c r="B153" s="20" t="s">
        <v>1368</v>
      </c>
      <c r="C153" s="20" t="s">
        <v>1195</v>
      </c>
      <c r="D153" s="20" t="s">
        <v>1196</v>
      </c>
      <c r="E153" s="20" t="s">
        <v>90</v>
      </c>
      <c r="F153" s="202" t="s">
        <v>1156</v>
      </c>
      <c r="H153" s="165"/>
      <c r="I153" s="171"/>
      <c r="J153" s="202">
        <v>1.1</v>
      </c>
      <c r="K153" s="165"/>
    </row>
    <row r="154">
      <c r="A154" s="202" t="s">
        <v>430</v>
      </c>
      <c r="B154" s="20" t="s">
        <v>1369</v>
      </c>
      <c r="C154" s="20" t="s">
        <v>1197</v>
      </c>
      <c r="D154" s="20" t="s">
        <v>1198</v>
      </c>
      <c r="E154" s="20" t="s">
        <v>90</v>
      </c>
      <c r="F154" s="202" t="s">
        <v>1156</v>
      </c>
      <c r="H154" s="165"/>
      <c r="I154" s="171"/>
      <c r="J154" s="202">
        <v>1.1</v>
      </c>
      <c r="K154" s="165"/>
    </row>
    <row r="155">
      <c r="A155" s="202" t="s">
        <v>430</v>
      </c>
      <c r="B155" s="20" t="s">
        <v>1370</v>
      </c>
      <c r="C155" s="20" t="s">
        <v>1199</v>
      </c>
      <c r="D155" s="20" t="s">
        <v>1200</v>
      </c>
      <c r="E155" s="20" t="s">
        <v>90</v>
      </c>
      <c r="F155" s="202" t="s">
        <v>1156</v>
      </c>
      <c r="H155" s="165"/>
      <c r="I155" s="171"/>
      <c r="J155" s="202">
        <v>1.1</v>
      </c>
      <c r="K155" s="165"/>
    </row>
    <row r="156">
      <c r="A156" s="202" t="s">
        <v>430</v>
      </c>
      <c r="B156" s="20" t="s">
        <v>1371</v>
      </c>
      <c r="C156" s="20" t="s">
        <v>378</v>
      </c>
      <c r="D156" s="20" t="s">
        <v>1201</v>
      </c>
      <c r="E156" s="20" t="s">
        <v>90</v>
      </c>
      <c r="F156" s="202" t="s">
        <v>1156</v>
      </c>
      <c r="G156" s="202" t="s">
        <v>1173</v>
      </c>
      <c r="H156" s="165"/>
      <c r="I156" s="171"/>
      <c r="J156" s="202">
        <v>1.1</v>
      </c>
      <c r="K156" s="165"/>
    </row>
    <row r="157">
      <c r="A157" s="202" t="s">
        <v>430</v>
      </c>
      <c r="B157" s="20" t="s">
        <v>608</v>
      </c>
      <c r="C157" s="20" t="s">
        <v>1372</v>
      </c>
      <c r="D157" s="20" t="s">
        <v>1373</v>
      </c>
      <c r="E157" s="20" t="s">
        <v>1137</v>
      </c>
      <c r="F157" s="202" t="s">
        <v>1150</v>
      </c>
      <c r="H157" s="165"/>
      <c r="I157" s="171"/>
      <c r="K157" s="165"/>
    </row>
    <row r="158">
      <c r="B158" s="20" t="s">
        <v>608</v>
      </c>
      <c r="C158" s="20" t="s">
        <v>207</v>
      </c>
      <c r="D158" s="20" t="s">
        <v>1374</v>
      </c>
      <c r="E158" s="20" t="s">
        <v>1153</v>
      </c>
      <c r="H158" s="165"/>
      <c r="I158" s="171"/>
      <c r="K158" s="165"/>
    </row>
    <row r="159">
      <c r="A159" s="202" t="s">
        <v>430</v>
      </c>
      <c r="B159" s="20" t="s">
        <v>609</v>
      </c>
      <c r="C159" s="20" t="s">
        <v>1166</v>
      </c>
      <c r="D159" s="20" t="s">
        <v>1375</v>
      </c>
      <c r="E159" s="20" t="s">
        <v>1168</v>
      </c>
      <c r="F159" s="202" t="s">
        <v>1129</v>
      </c>
      <c r="H159" s="165"/>
      <c r="I159" s="171"/>
      <c r="K159" s="165"/>
    </row>
    <row r="160">
      <c r="A160" s="202" t="s">
        <v>430</v>
      </c>
      <c r="B160" s="20" t="s">
        <v>610</v>
      </c>
      <c r="C160" s="20" t="s">
        <v>362</v>
      </c>
      <c r="D160" s="20" t="s">
        <v>1376</v>
      </c>
      <c r="E160" s="20" t="s">
        <v>90</v>
      </c>
      <c r="F160" s="202" t="s">
        <v>1156</v>
      </c>
      <c r="H160" s="165"/>
      <c r="I160" s="171"/>
      <c r="K160" s="165"/>
    </row>
    <row r="161">
      <c r="A161" s="202" t="s">
        <v>430</v>
      </c>
      <c r="B161" s="20" t="s">
        <v>611</v>
      </c>
      <c r="C161" s="20" t="s">
        <v>1377</v>
      </c>
      <c r="D161" s="20" t="s">
        <v>1378</v>
      </c>
      <c r="E161" s="20" t="s">
        <v>1153</v>
      </c>
      <c r="F161" s="202" t="s">
        <v>1156</v>
      </c>
      <c r="H161" s="165"/>
      <c r="I161" s="171"/>
      <c r="K161" s="165"/>
    </row>
    <row r="162">
      <c r="A162" s="202" t="s">
        <v>430</v>
      </c>
      <c r="B162" s="20" t="s">
        <v>611</v>
      </c>
      <c r="C162" s="20" t="s">
        <v>1377</v>
      </c>
      <c r="D162" s="20" t="s">
        <v>1379</v>
      </c>
      <c r="E162" s="20" t="s">
        <v>1153</v>
      </c>
      <c r="F162" s="202" t="s">
        <v>1156</v>
      </c>
      <c r="H162" s="165"/>
      <c r="I162" s="171"/>
      <c r="K162" s="165"/>
    </row>
    <row r="163">
      <c r="A163" s="202" t="s">
        <v>430</v>
      </c>
      <c r="B163" s="20" t="s">
        <v>612</v>
      </c>
      <c r="C163" s="20" t="s">
        <v>1163</v>
      </c>
      <c r="D163" s="20" t="s">
        <v>1380</v>
      </c>
      <c r="E163" s="20" t="s">
        <v>90</v>
      </c>
      <c r="F163" s="202" t="s">
        <v>1156</v>
      </c>
      <c r="H163" s="203" t="s">
        <v>1381</v>
      </c>
      <c r="I163" s="204" t="s">
        <v>1382</v>
      </c>
      <c r="K163" s="165"/>
    </row>
    <row r="164">
      <c r="A164" s="202" t="s">
        <v>430</v>
      </c>
      <c r="B164" s="20" t="s">
        <v>613</v>
      </c>
      <c r="C164" s="20" t="s">
        <v>1166</v>
      </c>
      <c r="D164" s="20" t="s">
        <v>1383</v>
      </c>
      <c r="E164" s="20" t="s">
        <v>1168</v>
      </c>
      <c r="F164" s="202" t="s">
        <v>1156</v>
      </c>
      <c r="H164" s="165"/>
      <c r="I164" s="171"/>
      <c r="K164" s="165"/>
    </row>
    <row r="165">
      <c r="A165" s="202" t="s">
        <v>430</v>
      </c>
      <c r="B165" s="20" t="s">
        <v>614</v>
      </c>
      <c r="C165" s="20" t="s">
        <v>362</v>
      </c>
      <c r="D165" s="20" t="s">
        <v>1384</v>
      </c>
      <c r="E165" s="20" t="s">
        <v>90</v>
      </c>
      <c r="F165" s="202" t="s">
        <v>1156</v>
      </c>
      <c r="H165" s="165"/>
      <c r="I165" s="171"/>
      <c r="K165" s="165"/>
    </row>
    <row r="166">
      <c r="A166" s="202" t="s">
        <v>430</v>
      </c>
      <c r="B166" s="20" t="s">
        <v>615</v>
      </c>
      <c r="C166" s="20" t="s">
        <v>1171</v>
      </c>
      <c r="D166" s="20" t="s">
        <v>1385</v>
      </c>
      <c r="E166" s="20" t="s">
        <v>90</v>
      </c>
      <c r="F166" s="202" t="s">
        <v>1156</v>
      </c>
      <c r="G166" s="202" t="s">
        <v>1173</v>
      </c>
      <c r="H166" s="165"/>
      <c r="I166" s="171"/>
      <c r="K166" s="165"/>
    </row>
    <row r="167">
      <c r="A167" s="202" t="s">
        <v>430</v>
      </c>
      <c r="B167" s="20" t="s">
        <v>616</v>
      </c>
      <c r="C167" s="20" t="s">
        <v>1386</v>
      </c>
      <c r="D167" s="20" t="s">
        <v>1387</v>
      </c>
      <c r="E167" s="20" t="s">
        <v>1137</v>
      </c>
      <c r="F167" s="202" t="s">
        <v>1150</v>
      </c>
      <c r="H167" s="165"/>
      <c r="I167" s="171"/>
      <c r="K167" s="165"/>
    </row>
    <row r="168">
      <c r="B168" s="20" t="s">
        <v>616</v>
      </c>
      <c r="C168" s="20" t="s">
        <v>1377</v>
      </c>
      <c r="D168" s="20" t="s">
        <v>1379</v>
      </c>
      <c r="E168" s="20" t="s">
        <v>1153</v>
      </c>
      <c r="H168" s="165"/>
      <c r="I168" s="171"/>
      <c r="K168" s="165"/>
    </row>
    <row r="169">
      <c r="A169" s="202" t="s">
        <v>430</v>
      </c>
      <c r="B169" s="20" t="s">
        <v>617</v>
      </c>
      <c r="C169" s="20" t="s">
        <v>1163</v>
      </c>
      <c r="D169" s="20" t="s">
        <v>1380</v>
      </c>
      <c r="E169" s="20" t="s">
        <v>90</v>
      </c>
      <c r="F169" s="202" t="s">
        <v>1156</v>
      </c>
      <c r="H169" s="203" t="s">
        <v>1381</v>
      </c>
      <c r="I169" s="204"/>
      <c r="K169" s="165"/>
    </row>
    <row r="170">
      <c r="A170" s="202" t="s">
        <v>430</v>
      </c>
      <c r="B170" s="20" t="s">
        <v>618</v>
      </c>
      <c r="C170" s="20" t="s">
        <v>1166</v>
      </c>
      <c r="D170" s="20" t="s">
        <v>1383</v>
      </c>
      <c r="E170" s="20" t="s">
        <v>1168</v>
      </c>
      <c r="F170" s="202" t="s">
        <v>1156</v>
      </c>
      <c r="H170" s="165"/>
      <c r="I170" s="171"/>
      <c r="K170" s="165"/>
    </row>
    <row r="171">
      <c r="A171" s="202" t="s">
        <v>430</v>
      </c>
      <c r="B171" s="20" t="s">
        <v>619</v>
      </c>
      <c r="C171" s="20" t="s">
        <v>362</v>
      </c>
      <c r="D171" s="20" t="s">
        <v>1384</v>
      </c>
      <c r="E171" s="20" t="s">
        <v>90</v>
      </c>
      <c r="F171" s="202" t="s">
        <v>1156</v>
      </c>
      <c r="H171" s="165"/>
      <c r="I171" s="171"/>
      <c r="K171" s="165"/>
    </row>
    <row r="172">
      <c r="A172" s="202" t="s">
        <v>430</v>
      </c>
      <c r="B172" s="20" t="s">
        <v>620</v>
      </c>
      <c r="C172" s="20" t="s">
        <v>1171</v>
      </c>
      <c r="D172" s="20" t="s">
        <v>1385</v>
      </c>
      <c r="E172" s="20" t="s">
        <v>90</v>
      </c>
      <c r="F172" s="202" t="s">
        <v>1156</v>
      </c>
      <c r="G172" s="202" t="s">
        <v>1173</v>
      </c>
      <c r="H172" s="165"/>
      <c r="I172" s="171"/>
      <c r="K172" s="165"/>
    </row>
    <row r="173">
      <c r="A173" s="202" t="s">
        <v>430</v>
      </c>
      <c r="B173" s="20" t="s">
        <v>621</v>
      </c>
      <c r="C173" s="20" t="s">
        <v>1388</v>
      </c>
      <c r="D173" s="20" t="s">
        <v>1389</v>
      </c>
      <c r="E173" s="20" t="s">
        <v>1262</v>
      </c>
      <c r="F173" s="202" t="s">
        <v>1156</v>
      </c>
      <c r="H173" s="165"/>
      <c r="I173" s="171"/>
      <c r="K173" s="165"/>
    </row>
    <row r="174">
      <c r="A174" s="202" t="s">
        <v>430</v>
      </c>
      <c r="B174" s="20" t="s">
        <v>622</v>
      </c>
      <c r="C174" s="20" t="s">
        <v>1390</v>
      </c>
      <c r="D174" s="20" t="s">
        <v>1391</v>
      </c>
      <c r="E174" s="20" t="s">
        <v>1153</v>
      </c>
      <c r="F174" s="202" t="s">
        <v>1156</v>
      </c>
      <c r="H174" s="165"/>
      <c r="I174" s="171"/>
      <c r="K174" s="165"/>
    </row>
    <row r="175">
      <c r="A175" s="202" t="s">
        <v>430</v>
      </c>
      <c r="B175" s="20" t="s">
        <v>623</v>
      </c>
      <c r="C175" s="20" t="s">
        <v>1163</v>
      </c>
      <c r="D175" s="20" t="s">
        <v>1392</v>
      </c>
      <c r="E175" s="20" t="s">
        <v>90</v>
      </c>
      <c r="F175" s="202" t="s">
        <v>1156</v>
      </c>
      <c r="H175" s="203" t="s">
        <v>1393</v>
      </c>
      <c r="I175" s="204" t="s">
        <v>1394</v>
      </c>
      <c r="K175" s="165"/>
    </row>
    <row r="176">
      <c r="A176" s="202" t="s">
        <v>430</v>
      </c>
      <c r="B176" s="20" t="s">
        <v>624</v>
      </c>
      <c r="C176" s="20" t="s">
        <v>1166</v>
      </c>
      <c r="D176" s="20" t="s">
        <v>1395</v>
      </c>
      <c r="E176" s="20" t="s">
        <v>90</v>
      </c>
      <c r="F176" s="202" t="s">
        <v>1156</v>
      </c>
      <c r="H176" s="203" t="s">
        <v>1393</v>
      </c>
      <c r="I176" s="204"/>
      <c r="K176" s="165"/>
    </row>
    <row r="177">
      <c r="A177" s="202" t="s">
        <v>430</v>
      </c>
      <c r="B177" s="20" t="s">
        <v>625</v>
      </c>
      <c r="C177" s="20" t="s">
        <v>1193</v>
      </c>
      <c r="D177" s="20" t="s">
        <v>1396</v>
      </c>
      <c r="E177" s="20" t="s">
        <v>90</v>
      </c>
      <c r="F177" s="202" t="s">
        <v>1156</v>
      </c>
      <c r="H177" s="165"/>
      <c r="I177" s="171"/>
      <c r="K177" s="165"/>
    </row>
    <row r="178">
      <c r="A178" s="202" t="s">
        <v>430</v>
      </c>
      <c r="B178" s="20" t="s">
        <v>626</v>
      </c>
      <c r="C178" s="20" t="s">
        <v>1259</v>
      </c>
      <c r="D178" s="20" t="s">
        <v>1397</v>
      </c>
      <c r="E178" s="20" t="s">
        <v>1153</v>
      </c>
      <c r="F178" s="202" t="s">
        <v>1156</v>
      </c>
      <c r="H178" s="165"/>
      <c r="I178" s="171"/>
      <c r="K178" s="165"/>
    </row>
    <row r="179">
      <c r="A179" s="202" t="s">
        <v>430</v>
      </c>
      <c r="B179" s="20" t="s">
        <v>626</v>
      </c>
      <c r="C179" s="20" t="s">
        <v>1259</v>
      </c>
      <c r="D179" s="20" t="s">
        <v>1260</v>
      </c>
      <c r="E179" s="20" t="s">
        <v>1153</v>
      </c>
      <c r="F179" s="202" t="s">
        <v>1156</v>
      </c>
      <c r="H179" s="165"/>
      <c r="I179" s="171"/>
      <c r="K179" s="165"/>
    </row>
    <row r="180">
      <c r="A180" s="202" t="s">
        <v>430</v>
      </c>
      <c r="B180" s="20" t="s">
        <v>627</v>
      </c>
      <c r="C180" s="20" t="s">
        <v>1257</v>
      </c>
      <c r="D180" s="20" t="s">
        <v>1261</v>
      </c>
      <c r="E180" s="20" t="s">
        <v>1262</v>
      </c>
      <c r="F180" s="202" t="s">
        <v>1156</v>
      </c>
      <c r="H180" s="165"/>
      <c r="I180" s="171"/>
      <c r="K180" s="165"/>
    </row>
    <row r="181">
      <c r="A181" s="202" t="s">
        <v>430</v>
      </c>
      <c r="B181" s="20" t="s">
        <v>628</v>
      </c>
      <c r="C181" s="20" t="s">
        <v>1263</v>
      </c>
      <c r="D181" s="20" t="s">
        <v>1264</v>
      </c>
      <c r="E181" s="20" t="s">
        <v>90</v>
      </c>
      <c r="F181" s="202" t="s">
        <v>1156</v>
      </c>
      <c r="G181" s="202" t="s">
        <v>1265</v>
      </c>
      <c r="H181" s="203" t="s">
        <v>1266</v>
      </c>
      <c r="I181" s="204"/>
      <c r="K181" s="165"/>
    </row>
    <row r="182">
      <c r="A182" s="202" t="s">
        <v>430</v>
      </c>
      <c r="B182" s="20" t="s">
        <v>629</v>
      </c>
      <c r="C182" s="20" t="s">
        <v>1171</v>
      </c>
      <c r="D182" s="20" t="s">
        <v>1398</v>
      </c>
      <c r="E182" s="20" t="s">
        <v>90</v>
      </c>
      <c r="F182" s="202" t="s">
        <v>1156</v>
      </c>
      <c r="G182" s="202" t="s">
        <v>1173</v>
      </c>
      <c r="H182" s="165"/>
      <c r="I182" s="171"/>
      <c r="K182" s="165"/>
    </row>
    <row r="183">
      <c r="A183" s="202" t="s">
        <v>430</v>
      </c>
      <c r="B183" s="20" t="s">
        <v>630</v>
      </c>
      <c r="C183" s="20" t="s">
        <v>1259</v>
      </c>
      <c r="D183" s="20" t="s">
        <v>1399</v>
      </c>
      <c r="E183" s="20" t="s">
        <v>1153</v>
      </c>
      <c r="F183" s="202" t="s">
        <v>1156</v>
      </c>
      <c r="H183" s="165"/>
      <c r="I183" s="171"/>
      <c r="K183" s="165"/>
    </row>
    <row r="184">
      <c r="A184" s="202" t="s">
        <v>430</v>
      </c>
      <c r="B184" s="20" t="s">
        <v>630</v>
      </c>
      <c r="C184" s="20" t="s">
        <v>1259</v>
      </c>
      <c r="D184" s="20" t="s">
        <v>1260</v>
      </c>
      <c r="E184" s="20" t="s">
        <v>1153</v>
      </c>
      <c r="F184" s="202" t="s">
        <v>1156</v>
      </c>
      <c r="H184" s="165"/>
      <c r="I184" s="171"/>
      <c r="K184" s="165"/>
    </row>
    <row r="185">
      <c r="A185" s="202" t="s">
        <v>430</v>
      </c>
      <c r="B185" s="20" t="s">
        <v>631</v>
      </c>
      <c r="C185" s="20" t="s">
        <v>1257</v>
      </c>
      <c r="D185" s="20" t="s">
        <v>1261</v>
      </c>
      <c r="E185" s="20" t="s">
        <v>1262</v>
      </c>
      <c r="F185" s="202" t="s">
        <v>1156</v>
      </c>
      <c r="H185" s="165"/>
      <c r="I185" s="171"/>
      <c r="K185" s="165"/>
    </row>
    <row r="186">
      <c r="A186" s="202" t="s">
        <v>430</v>
      </c>
      <c r="B186" s="20" t="s">
        <v>634</v>
      </c>
      <c r="C186" s="20" t="s">
        <v>1263</v>
      </c>
      <c r="D186" s="20" t="s">
        <v>1264</v>
      </c>
      <c r="E186" s="20" t="s">
        <v>90</v>
      </c>
      <c r="F186" s="202" t="s">
        <v>1156</v>
      </c>
      <c r="G186" s="202" t="s">
        <v>1265</v>
      </c>
      <c r="H186" s="203" t="s">
        <v>1266</v>
      </c>
      <c r="I186" s="204"/>
      <c r="K186" s="165"/>
    </row>
    <row r="187">
      <c r="A187" s="202" t="s">
        <v>430</v>
      </c>
      <c r="B187" s="20" t="s">
        <v>636</v>
      </c>
      <c r="C187" s="20" t="s">
        <v>1400</v>
      </c>
      <c r="D187" s="20" t="s">
        <v>1401</v>
      </c>
      <c r="E187" s="20" t="s">
        <v>1153</v>
      </c>
      <c r="F187" s="202" t="s">
        <v>1156</v>
      </c>
      <c r="H187" s="165"/>
      <c r="I187" s="171"/>
      <c r="K187" s="165"/>
    </row>
    <row r="188">
      <c r="A188" s="202" t="s">
        <v>430</v>
      </c>
      <c r="B188" s="20" t="s">
        <v>636</v>
      </c>
      <c r="C188" s="20" t="s">
        <v>1259</v>
      </c>
      <c r="D188" s="20" t="s">
        <v>1260</v>
      </c>
      <c r="E188" s="20" t="s">
        <v>1153</v>
      </c>
      <c r="F188" s="202" t="s">
        <v>1156</v>
      </c>
      <c r="H188" s="165"/>
      <c r="I188" s="171"/>
      <c r="K188" s="165"/>
    </row>
    <row r="189">
      <c r="A189" s="202" t="s">
        <v>430</v>
      </c>
      <c r="B189" s="20" t="s">
        <v>637</v>
      </c>
      <c r="C189" s="20" t="s">
        <v>1257</v>
      </c>
      <c r="D189" s="20" t="s">
        <v>1261</v>
      </c>
      <c r="E189" s="20" t="s">
        <v>1262</v>
      </c>
      <c r="F189" s="202" t="s">
        <v>1156</v>
      </c>
      <c r="H189" s="165"/>
      <c r="I189" s="171"/>
      <c r="K189" s="165"/>
    </row>
    <row r="190">
      <c r="A190" s="202" t="s">
        <v>430</v>
      </c>
      <c r="B190" s="20" t="s">
        <v>638</v>
      </c>
      <c r="C190" s="20" t="s">
        <v>1263</v>
      </c>
      <c r="D190" s="20" t="s">
        <v>1264</v>
      </c>
      <c r="E190" s="20" t="s">
        <v>90</v>
      </c>
      <c r="F190" s="202" t="s">
        <v>1156</v>
      </c>
      <c r="G190" s="202" t="s">
        <v>1265</v>
      </c>
      <c r="H190" s="203" t="s">
        <v>1266</v>
      </c>
      <c r="I190" s="204"/>
      <c r="K190" s="165"/>
    </row>
    <row r="191">
      <c r="A191" s="202" t="s">
        <v>430</v>
      </c>
      <c r="B191" s="20" t="s">
        <v>639</v>
      </c>
      <c r="C191" s="20" t="s">
        <v>1402</v>
      </c>
      <c r="D191" s="20" t="s">
        <v>1403</v>
      </c>
      <c r="E191" s="20" t="s">
        <v>90</v>
      </c>
      <c r="F191" s="202" t="s">
        <v>1156</v>
      </c>
      <c r="G191" s="202" t="s">
        <v>1404</v>
      </c>
      <c r="H191" s="203" t="s">
        <v>1405</v>
      </c>
      <c r="I191" s="204" t="s">
        <v>1406</v>
      </c>
      <c r="K191" s="165"/>
    </row>
    <row r="192">
      <c r="A192" s="202" t="s">
        <v>430</v>
      </c>
      <c r="B192" s="20" t="s">
        <v>642</v>
      </c>
      <c r="C192" s="20" t="s">
        <v>1407</v>
      </c>
      <c r="D192" s="20" t="s">
        <v>1408</v>
      </c>
      <c r="E192" s="20" t="s">
        <v>90</v>
      </c>
      <c r="F192" s="202" t="s">
        <v>1156</v>
      </c>
      <c r="H192" s="165"/>
      <c r="I192" s="171"/>
      <c r="K192" s="165"/>
    </row>
    <row r="193">
      <c r="A193" s="202" t="s">
        <v>430</v>
      </c>
      <c r="B193" s="20" t="s">
        <v>643</v>
      </c>
      <c r="C193" s="20" t="s">
        <v>1409</v>
      </c>
      <c r="D193" s="20" t="s">
        <v>1410</v>
      </c>
      <c r="E193" s="20" t="s">
        <v>90</v>
      </c>
      <c r="F193" s="202" t="s">
        <v>1156</v>
      </c>
      <c r="H193" s="165"/>
      <c r="I193" s="171"/>
      <c r="K193" s="165"/>
    </row>
    <row r="194">
      <c r="A194" s="202" t="s">
        <v>430</v>
      </c>
      <c r="B194" s="20" t="s">
        <v>644</v>
      </c>
      <c r="C194" s="20" t="s">
        <v>1411</v>
      </c>
      <c r="D194" s="20" t="s">
        <v>1412</v>
      </c>
      <c r="E194" s="20" t="s">
        <v>90</v>
      </c>
      <c r="F194" s="202" t="s">
        <v>1156</v>
      </c>
      <c r="G194" s="202" t="s">
        <v>1413</v>
      </c>
      <c r="H194" s="203" t="s">
        <v>1414</v>
      </c>
      <c r="I194" s="204" t="s">
        <v>1415</v>
      </c>
      <c r="K194" s="165"/>
    </row>
    <row r="195">
      <c r="A195" s="202" t="s">
        <v>430</v>
      </c>
      <c r="B195" s="20" t="s">
        <v>647</v>
      </c>
      <c r="C195" s="20" t="s">
        <v>1416</v>
      </c>
      <c r="D195" s="20" t="s">
        <v>1417</v>
      </c>
      <c r="E195" s="20" t="s">
        <v>1137</v>
      </c>
      <c r="F195" s="202" t="s">
        <v>1150</v>
      </c>
      <c r="H195" s="203" t="s">
        <v>1418</v>
      </c>
      <c r="I195" s="205" t="s">
        <v>1419</v>
      </c>
      <c r="K195" s="165"/>
    </row>
    <row r="196">
      <c r="A196" s="202" t="s">
        <v>430</v>
      </c>
      <c r="B196" s="20" t="s">
        <v>648</v>
      </c>
      <c r="C196" s="20" t="s">
        <v>1420</v>
      </c>
      <c r="D196" s="20" t="s">
        <v>1421</v>
      </c>
      <c r="E196" s="20" t="s">
        <v>90</v>
      </c>
      <c r="F196" s="202" t="s">
        <v>1156</v>
      </c>
      <c r="H196" s="203" t="s">
        <v>1422</v>
      </c>
      <c r="I196" s="205" t="s">
        <v>1423</v>
      </c>
      <c r="K196" s="165"/>
    </row>
    <row r="197">
      <c r="A197" s="202" t="s">
        <v>430</v>
      </c>
      <c r="B197" s="20" t="s">
        <v>651</v>
      </c>
      <c r="C197" s="20" t="s">
        <v>1424</v>
      </c>
      <c r="D197" s="20" t="s">
        <v>1425</v>
      </c>
      <c r="E197" s="20" t="s">
        <v>90</v>
      </c>
      <c r="F197" s="202" t="s">
        <v>1156</v>
      </c>
      <c r="H197" s="165"/>
      <c r="I197" s="171"/>
      <c r="K197" s="165"/>
    </row>
    <row r="198">
      <c r="A198" s="202" t="s">
        <v>430</v>
      </c>
      <c r="B198" s="20" t="s">
        <v>653</v>
      </c>
      <c r="C198" s="20" t="s">
        <v>1426</v>
      </c>
      <c r="D198" s="20" t="s">
        <v>1427</v>
      </c>
      <c r="E198" s="20" t="s">
        <v>1137</v>
      </c>
      <c r="F198" s="202" t="s">
        <v>1150</v>
      </c>
      <c r="H198" s="203" t="s">
        <v>1428</v>
      </c>
      <c r="I198" s="204" t="s">
        <v>1429</v>
      </c>
      <c r="K198" s="165"/>
    </row>
    <row r="199">
      <c r="A199" s="202" t="s">
        <v>430</v>
      </c>
      <c r="B199" s="20" t="s">
        <v>656</v>
      </c>
      <c r="C199" s="20" t="s">
        <v>1430</v>
      </c>
      <c r="D199" s="20" t="s">
        <v>1431</v>
      </c>
      <c r="E199" s="20" t="s">
        <v>90</v>
      </c>
      <c r="F199" s="202" t="s">
        <v>1156</v>
      </c>
      <c r="H199" s="165"/>
      <c r="I199" s="171"/>
      <c r="K199" s="165"/>
    </row>
    <row r="200">
      <c r="A200" s="202" t="s">
        <v>430</v>
      </c>
      <c r="B200" s="20" t="s">
        <v>657</v>
      </c>
      <c r="C200" s="20" t="s">
        <v>1432</v>
      </c>
      <c r="D200" s="20" t="s">
        <v>1433</v>
      </c>
      <c r="E200" s="20" t="s">
        <v>1153</v>
      </c>
      <c r="F200" s="202" t="s">
        <v>1156</v>
      </c>
      <c r="H200" s="165"/>
      <c r="I200" s="171"/>
      <c r="K200" s="165"/>
    </row>
    <row r="201">
      <c r="A201" s="202" t="s">
        <v>430</v>
      </c>
      <c r="B201" s="20" t="s">
        <v>657</v>
      </c>
      <c r="C201" s="20" t="s">
        <v>1434</v>
      </c>
      <c r="D201" s="20" t="s">
        <v>1435</v>
      </c>
      <c r="E201" s="20" t="s">
        <v>1153</v>
      </c>
      <c r="F201" s="202" t="s">
        <v>1156</v>
      </c>
      <c r="H201" s="165"/>
      <c r="I201" s="171"/>
      <c r="K201" s="165"/>
    </row>
    <row r="202">
      <c r="A202" s="202" t="s">
        <v>430</v>
      </c>
      <c r="B202" s="20" t="s">
        <v>658</v>
      </c>
      <c r="C202" s="20" t="s">
        <v>1436</v>
      </c>
      <c r="D202" s="20" t="s">
        <v>1437</v>
      </c>
      <c r="E202" s="20" t="s">
        <v>90</v>
      </c>
      <c r="F202" s="202" t="s">
        <v>1156</v>
      </c>
      <c r="G202" s="202" t="s">
        <v>111</v>
      </c>
      <c r="H202" s="165"/>
      <c r="I202" s="171"/>
      <c r="K202" s="165"/>
    </row>
    <row r="203">
      <c r="A203" s="202" t="s">
        <v>430</v>
      </c>
      <c r="B203" s="20" t="s">
        <v>661</v>
      </c>
      <c r="C203" s="20" t="s">
        <v>1438</v>
      </c>
      <c r="D203" s="20" t="s">
        <v>1439</v>
      </c>
      <c r="E203" s="20" t="s">
        <v>90</v>
      </c>
      <c r="F203" s="202" t="s">
        <v>1156</v>
      </c>
      <c r="G203" s="202" t="s">
        <v>111</v>
      </c>
      <c r="H203" s="165"/>
      <c r="I203" s="171"/>
      <c r="K203" s="165"/>
    </row>
    <row r="204">
      <c r="A204" s="202" t="s">
        <v>430</v>
      </c>
      <c r="B204" s="20" t="s">
        <v>664</v>
      </c>
      <c r="C204" s="20" t="s">
        <v>1440</v>
      </c>
      <c r="D204" s="20" t="s">
        <v>1441</v>
      </c>
      <c r="E204" s="20" t="s">
        <v>90</v>
      </c>
      <c r="F204" s="202" t="s">
        <v>1156</v>
      </c>
      <c r="G204" s="202" t="s">
        <v>111</v>
      </c>
      <c r="H204" s="165"/>
      <c r="I204" s="171"/>
      <c r="K204" s="165"/>
    </row>
    <row r="205">
      <c r="A205" s="202" t="s">
        <v>430</v>
      </c>
      <c r="B205" s="20" t="s">
        <v>665</v>
      </c>
      <c r="C205" s="20" t="s">
        <v>1442</v>
      </c>
      <c r="D205" s="20" t="s">
        <v>1443</v>
      </c>
      <c r="E205" s="20" t="s">
        <v>1444</v>
      </c>
      <c r="F205" s="202" t="s">
        <v>1156</v>
      </c>
      <c r="H205" s="165"/>
      <c r="I205" s="171"/>
      <c r="K205" s="165"/>
    </row>
    <row r="206">
      <c r="A206" s="202" t="s">
        <v>430</v>
      </c>
      <c r="B206" s="20" t="s">
        <v>666</v>
      </c>
      <c r="C206" s="20" t="s">
        <v>1445</v>
      </c>
      <c r="D206" s="20" t="s">
        <v>1446</v>
      </c>
      <c r="E206" s="20" t="s">
        <v>1153</v>
      </c>
      <c r="F206" s="202" t="s">
        <v>1156</v>
      </c>
      <c r="H206" s="165"/>
      <c r="I206" s="171"/>
      <c r="K206" s="165"/>
    </row>
    <row r="207">
      <c r="A207" s="202" t="s">
        <v>430</v>
      </c>
      <c r="B207" s="20" t="s">
        <v>666</v>
      </c>
      <c r="C207" s="20" t="s">
        <v>1434</v>
      </c>
      <c r="D207" s="20" t="s">
        <v>1435</v>
      </c>
      <c r="E207" s="20" t="s">
        <v>1153</v>
      </c>
      <c r="F207" s="202" t="s">
        <v>1156</v>
      </c>
      <c r="H207" s="165"/>
      <c r="I207" s="171"/>
      <c r="K207" s="165"/>
    </row>
    <row r="208">
      <c r="A208" s="202" t="s">
        <v>430</v>
      </c>
      <c r="B208" s="20" t="s">
        <v>667</v>
      </c>
      <c r="C208" s="20" t="s">
        <v>1436</v>
      </c>
      <c r="D208" s="20" t="s">
        <v>1437</v>
      </c>
      <c r="E208" s="20" t="s">
        <v>90</v>
      </c>
      <c r="F208" s="202" t="s">
        <v>1156</v>
      </c>
      <c r="G208" s="202" t="s">
        <v>111</v>
      </c>
      <c r="H208" s="165"/>
      <c r="I208" s="171"/>
      <c r="K208" s="165"/>
    </row>
    <row r="209">
      <c r="A209" s="202" t="s">
        <v>430</v>
      </c>
      <c r="B209" s="20" t="s">
        <v>669</v>
      </c>
      <c r="C209" s="20" t="s">
        <v>1438</v>
      </c>
      <c r="D209" s="20" t="s">
        <v>1439</v>
      </c>
      <c r="E209" s="20" t="s">
        <v>90</v>
      </c>
      <c r="F209" s="202" t="s">
        <v>1156</v>
      </c>
      <c r="G209" s="202" t="s">
        <v>111</v>
      </c>
      <c r="H209" s="165"/>
      <c r="I209" s="171"/>
      <c r="K209" s="165"/>
    </row>
    <row r="210">
      <c r="A210" s="202" t="s">
        <v>430</v>
      </c>
      <c r="B210" s="20" t="s">
        <v>671</v>
      </c>
      <c r="C210" s="20" t="s">
        <v>1440</v>
      </c>
      <c r="D210" s="20" t="s">
        <v>1441</v>
      </c>
      <c r="E210" s="20" t="s">
        <v>90</v>
      </c>
      <c r="F210" s="202" t="s">
        <v>1156</v>
      </c>
      <c r="G210" s="202" t="s">
        <v>111</v>
      </c>
      <c r="H210" s="165"/>
      <c r="I210" s="171"/>
      <c r="K210" s="165"/>
    </row>
    <row r="211">
      <c r="A211" s="202" t="s">
        <v>430</v>
      </c>
      <c r="B211" s="20" t="s">
        <v>672</v>
      </c>
      <c r="C211" s="20" t="s">
        <v>1442</v>
      </c>
      <c r="D211" s="20" t="s">
        <v>1443</v>
      </c>
      <c r="E211" s="20" t="s">
        <v>1444</v>
      </c>
      <c r="F211" s="202" t="s">
        <v>1156</v>
      </c>
      <c r="H211" s="165"/>
      <c r="I211" s="171"/>
      <c r="K211" s="165"/>
    </row>
    <row r="212">
      <c r="A212" s="202" t="s">
        <v>430</v>
      </c>
      <c r="B212" s="20" t="s">
        <v>673</v>
      </c>
      <c r="C212" s="20" t="s">
        <v>1447</v>
      </c>
      <c r="D212" s="20" t="s">
        <v>1448</v>
      </c>
      <c r="E212" s="20" t="s">
        <v>1449</v>
      </c>
      <c r="F212" s="202" t="s">
        <v>1156</v>
      </c>
      <c r="H212" s="165"/>
      <c r="I212" s="171"/>
      <c r="K212" s="165"/>
    </row>
    <row r="213">
      <c r="A213" s="202" t="s">
        <v>430</v>
      </c>
      <c r="B213" s="20" t="s">
        <v>674</v>
      </c>
      <c r="C213" s="20" t="s">
        <v>1450</v>
      </c>
      <c r="D213" s="20" t="s">
        <v>1451</v>
      </c>
      <c r="E213" s="20" t="s">
        <v>90</v>
      </c>
      <c r="F213" s="202" t="s">
        <v>1156</v>
      </c>
      <c r="H213" s="165"/>
      <c r="I213" s="171"/>
      <c r="K213" s="165"/>
    </row>
    <row r="214">
      <c r="A214" s="202" t="s">
        <v>430</v>
      </c>
      <c r="B214" s="20" t="s">
        <v>676</v>
      </c>
      <c r="C214" s="20" t="s">
        <v>1452</v>
      </c>
      <c r="D214" s="20" t="s">
        <v>1453</v>
      </c>
      <c r="E214" s="20" t="s">
        <v>1153</v>
      </c>
      <c r="F214" s="202" t="s">
        <v>1156</v>
      </c>
      <c r="H214" s="165"/>
      <c r="I214" s="171"/>
      <c r="K214" s="165"/>
    </row>
    <row r="215">
      <c r="A215" s="202" t="s">
        <v>430</v>
      </c>
      <c r="B215" s="20" t="s">
        <v>676</v>
      </c>
      <c r="C215" s="20" t="s">
        <v>1434</v>
      </c>
      <c r="D215" s="20" t="s">
        <v>1435</v>
      </c>
      <c r="E215" s="20" t="s">
        <v>1153</v>
      </c>
      <c r="F215" s="202" t="s">
        <v>1156</v>
      </c>
      <c r="H215" s="165"/>
      <c r="I215" s="171"/>
      <c r="K215" s="165"/>
    </row>
    <row r="216">
      <c r="A216" s="202" t="s">
        <v>430</v>
      </c>
      <c r="B216" s="20" t="s">
        <v>677</v>
      </c>
      <c r="C216" s="20" t="s">
        <v>1436</v>
      </c>
      <c r="D216" s="20" t="s">
        <v>1437</v>
      </c>
      <c r="E216" s="20" t="s">
        <v>90</v>
      </c>
      <c r="F216" s="202" t="s">
        <v>1156</v>
      </c>
      <c r="G216" s="202" t="s">
        <v>111</v>
      </c>
      <c r="H216" s="165"/>
      <c r="I216" s="171"/>
      <c r="K216" s="165"/>
    </row>
    <row r="217">
      <c r="A217" s="202" t="s">
        <v>430</v>
      </c>
      <c r="B217" s="20" t="s">
        <v>680</v>
      </c>
      <c r="C217" s="20" t="s">
        <v>1438</v>
      </c>
      <c r="D217" s="20" t="s">
        <v>1439</v>
      </c>
      <c r="E217" s="20" t="s">
        <v>90</v>
      </c>
      <c r="F217" s="202" t="s">
        <v>1156</v>
      </c>
      <c r="G217" s="202" t="s">
        <v>111</v>
      </c>
      <c r="H217" s="165"/>
      <c r="I217" s="171"/>
      <c r="K217" s="165"/>
    </row>
    <row r="218">
      <c r="A218" s="202" t="s">
        <v>430</v>
      </c>
      <c r="B218" s="20" t="s">
        <v>682</v>
      </c>
      <c r="C218" s="20" t="s">
        <v>1440</v>
      </c>
      <c r="D218" s="20" t="s">
        <v>1441</v>
      </c>
      <c r="E218" s="20" t="s">
        <v>90</v>
      </c>
      <c r="F218" s="202" t="s">
        <v>1156</v>
      </c>
      <c r="G218" s="202" t="s">
        <v>111</v>
      </c>
      <c r="H218" s="165"/>
      <c r="I218" s="171"/>
      <c r="K218" s="165"/>
    </row>
    <row r="219">
      <c r="A219" s="202" t="s">
        <v>430</v>
      </c>
      <c r="B219" s="20" t="s">
        <v>683</v>
      </c>
      <c r="C219" s="20" t="s">
        <v>1442</v>
      </c>
      <c r="D219" s="20" t="s">
        <v>1443</v>
      </c>
      <c r="E219" s="20" t="s">
        <v>1444</v>
      </c>
      <c r="F219" s="202" t="s">
        <v>1156</v>
      </c>
      <c r="H219" s="165"/>
      <c r="I219" s="171"/>
      <c r="K219" s="165"/>
    </row>
    <row r="220">
      <c r="A220" s="202" t="s">
        <v>430</v>
      </c>
      <c r="B220" s="20" t="s">
        <v>684</v>
      </c>
      <c r="C220" s="20" t="s">
        <v>1454</v>
      </c>
      <c r="D220" s="20" t="s">
        <v>1455</v>
      </c>
      <c r="E220" s="20" t="s">
        <v>1153</v>
      </c>
      <c r="F220" s="202" t="s">
        <v>1156</v>
      </c>
      <c r="H220" s="165"/>
      <c r="I220" s="171"/>
      <c r="K220" s="165"/>
    </row>
    <row r="221">
      <c r="A221" s="202" t="s">
        <v>430</v>
      </c>
      <c r="B221" s="20" t="s">
        <v>684</v>
      </c>
      <c r="C221" s="20" t="s">
        <v>1434</v>
      </c>
      <c r="D221" s="20" t="s">
        <v>1435</v>
      </c>
      <c r="E221" s="20" t="s">
        <v>1153</v>
      </c>
      <c r="F221" s="202" t="s">
        <v>1156</v>
      </c>
      <c r="H221" s="165"/>
      <c r="I221" s="171"/>
      <c r="K221" s="165"/>
    </row>
    <row r="222">
      <c r="A222" s="202" t="s">
        <v>430</v>
      </c>
      <c r="B222" s="20" t="s">
        <v>685</v>
      </c>
      <c r="C222" s="20" t="s">
        <v>1436</v>
      </c>
      <c r="D222" s="20" t="s">
        <v>1437</v>
      </c>
      <c r="E222" s="20" t="s">
        <v>90</v>
      </c>
      <c r="F222" s="202" t="s">
        <v>1156</v>
      </c>
      <c r="G222" s="202" t="s">
        <v>111</v>
      </c>
      <c r="H222" s="165"/>
      <c r="I222" s="171"/>
      <c r="K222" s="165"/>
    </row>
    <row r="223">
      <c r="A223" s="202" t="s">
        <v>430</v>
      </c>
      <c r="B223" s="20" t="s">
        <v>687</v>
      </c>
      <c r="C223" s="20" t="s">
        <v>1438</v>
      </c>
      <c r="D223" s="20" t="s">
        <v>1439</v>
      </c>
      <c r="E223" s="20" t="s">
        <v>90</v>
      </c>
      <c r="F223" s="202" t="s">
        <v>1156</v>
      </c>
      <c r="G223" s="202" t="s">
        <v>111</v>
      </c>
      <c r="H223" s="165"/>
      <c r="I223" s="171"/>
      <c r="K223" s="165"/>
    </row>
    <row r="224">
      <c r="A224" s="202" t="s">
        <v>430</v>
      </c>
      <c r="B224" s="20" t="s">
        <v>688</v>
      </c>
      <c r="C224" s="20" t="s">
        <v>1440</v>
      </c>
      <c r="D224" s="20" t="s">
        <v>1441</v>
      </c>
      <c r="E224" s="20" t="s">
        <v>90</v>
      </c>
      <c r="F224" s="202" t="s">
        <v>1156</v>
      </c>
      <c r="G224" s="202" t="s">
        <v>111</v>
      </c>
      <c r="H224" s="165"/>
      <c r="I224" s="171"/>
      <c r="K224" s="165"/>
    </row>
    <row r="225">
      <c r="A225" s="202" t="s">
        <v>430</v>
      </c>
      <c r="B225" s="20" t="s">
        <v>689</v>
      </c>
      <c r="C225" s="20" t="s">
        <v>1442</v>
      </c>
      <c r="D225" s="20" t="s">
        <v>1443</v>
      </c>
      <c r="E225" s="20" t="s">
        <v>1444</v>
      </c>
      <c r="F225" s="202" t="s">
        <v>1156</v>
      </c>
      <c r="H225" s="165"/>
      <c r="I225" s="171"/>
      <c r="K225" s="165"/>
    </row>
    <row r="226">
      <c r="A226" s="202" t="s">
        <v>430</v>
      </c>
      <c r="B226" s="20" t="s">
        <v>690</v>
      </c>
      <c r="C226" s="20" t="s">
        <v>1456</v>
      </c>
      <c r="D226" s="20" t="s">
        <v>1457</v>
      </c>
      <c r="E226" s="20" t="s">
        <v>1444</v>
      </c>
      <c r="F226" s="202" t="s">
        <v>1156</v>
      </c>
      <c r="H226" s="165"/>
      <c r="I226" s="171"/>
      <c r="K226" s="165"/>
    </row>
    <row r="227">
      <c r="A227" s="202" t="s">
        <v>430</v>
      </c>
      <c r="B227" s="20" t="s">
        <v>484</v>
      </c>
      <c r="C227" s="20" t="s">
        <v>1458</v>
      </c>
      <c r="D227" s="20" t="s">
        <v>1459</v>
      </c>
      <c r="E227" s="20" t="s">
        <v>1137</v>
      </c>
      <c r="F227" s="202" t="s">
        <v>1150</v>
      </c>
      <c r="H227" s="165"/>
      <c r="I227" s="171"/>
      <c r="K227" s="165"/>
    </row>
    <row r="228">
      <c r="B228" s="20" t="s">
        <v>484</v>
      </c>
      <c r="C228" s="20" t="s">
        <v>1210</v>
      </c>
      <c r="D228" s="20" t="s">
        <v>1211</v>
      </c>
      <c r="E228" s="20" t="s">
        <v>1153</v>
      </c>
      <c r="H228" s="165"/>
      <c r="I228" s="171"/>
      <c r="K228" s="165"/>
    </row>
    <row r="229">
      <c r="A229" s="202" t="s">
        <v>430</v>
      </c>
      <c r="B229" s="20" t="s">
        <v>692</v>
      </c>
      <c r="C229" s="20" t="s">
        <v>1212</v>
      </c>
      <c r="D229" s="20" t="s">
        <v>1213</v>
      </c>
      <c r="E229" s="20" t="s">
        <v>90</v>
      </c>
      <c r="F229" s="202" t="s">
        <v>1156</v>
      </c>
      <c r="H229" s="165"/>
      <c r="I229" s="171"/>
      <c r="K229" s="165"/>
    </row>
    <row r="230">
      <c r="A230" s="202" t="s">
        <v>430</v>
      </c>
      <c r="B230" s="20" t="s">
        <v>694</v>
      </c>
      <c r="C230" s="20" t="s">
        <v>1214</v>
      </c>
      <c r="D230" s="20" t="s">
        <v>1215</v>
      </c>
      <c r="E230" s="20" t="s">
        <v>1168</v>
      </c>
      <c r="F230" s="202" t="s">
        <v>1156</v>
      </c>
      <c r="H230" s="165"/>
      <c r="I230" s="171"/>
      <c r="K230" s="165"/>
    </row>
    <row r="231">
      <c r="A231" s="202" t="s">
        <v>430</v>
      </c>
      <c r="B231" s="20" t="s">
        <v>1460</v>
      </c>
      <c r="C231" s="20" t="s">
        <v>1159</v>
      </c>
      <c r="D231" s="20" t="s">
        <v>1217</v>
      </c>
      <c r="E231" s="20" t="s">
        <v>1153</v>
      </c>
      <c r="F231" s="202" t="s">
        <v>1156</v>
      </c>
      <c r="H231" s="203" t="s">
        <v>1130</v>
      </c>
      <c r="I231" s="204"/>
      <c r="J231" s="202">
        <v>1.1</v>
      </c>
      <c r="K231" s="20" t="s">
        <v>1218</v>
      </c>
    </row>
    <row r="232">
      <c r="A232" s="202" t="s">
        <v>430</v>
      </c>
      <c r="B232" s="20" t="s">
        <v>1460</v>
      </c>
      <c r="C232" s="20" t="s">
        <v>1161</v>
      </c>
      <c r="D232" s="20" t="s">
        <v>1162</v>
      </c>
      <c r="E232" s="20" t="s">
        <v>1153</v>
      </c>
      <c r="F232" s="202" t="s">
        <v>1156</v>
      </c>
      <c r="H232" s="165"/>
      <c r="I232" s="171"/>
      <c r="J232" s="202">
        <v>1.1</v>
      </c>
      <c r="K232" s="165"/>
    </row>
    <row r="233">
      <c r="A233" s="202" t="s">
        <v>430</v>
      </c>
      <c r="B233" s="20" t="s">
        <v>1461</v>
      </c>
      <c r="C233" s="20" t="s">
        <v>1163</v>
      </c>
      <c r="D233" s="20" t="s">
        <v>1164</v>
      </c>
      <c r="E233" s="20" t="s">
        <v>90</v>
      </c>
      <c r="F233" s="202" t="s">
        <v>1156</v>
      </c>
      <c r="H233" s="203" t="s">
        <v>1165</v>
      </c>
      <c r="I233" s="204"/>
      <c r="J233" s="202">
        <v>1.1</v>
      </c>
      <c r="K233" s="165"/>
    </row>
    <row r="234">
      <c r="A234" s="202" t="s">
        <v>430</v>
      </c>
      <c r="B234" s="20" t="s">
        <v>1462</v>
      </c>
      <c r="C234" s="20" t="s">
        <v>1166</v>
      </c>
      <c r="D234" s="20" t="s">
        <v>1167</v>
      </c>
      <c r="E234" s="20" t="s">
        <v>1168</v>
      </c>
      <c r="F234" s="202" t="s">
        <v>1156</v>
      </c>
      <c r="H234" s="165"/>
      <c r="I234" s="171"/>
      <c r="J234" s="202">
        <v>1.1</v>
      </c>
      <c r="K234" s="165"/>
    </row>
    <row r="235">
      <c r="A235" s="202" t="s">
        <v>430</v>
      </c>
      <c r="B235" s="20" t="s">
        <v>1463</v>
      </c>
      <c r="C235" s="20" t="s">
        <v>1169</v>
      </c>
      <c r="D235" s="20" t="s">
        <v>1170</v>
      </c>
      <c r="E235" s="20" t="s">
        <v>90</v>
      </c>
      <c r="F235" s="202" t="s">
        <v>1156</v>
      </c>
      <c r="H235" s="165"/>
      <c r="I235" s="171"/>
      <c r="J235" s="202">
        <v>1.1</v>
      </c>
      <c r="K235" s="165"/>
    </row>
    <row r="236">
      <c r="A236" s="202" t="s">
        <v>430</v>
      </c>
      <c r="B236" s="20" t="s">
        <v>1464</v>
      </c>
      <c r="C236" s="20" t="s">
        <v>1171</v>
      </c>
      <c r="D236" s="20" t="s">
        <v>1172</v>
      </c>
      <c r="E236" s="20" t="s">
        <v>90</v>
      </c>
      <c r="F236" s="202" t="s">
        <v>1156</v>
      </c>
      <c r="G236" s="202" t="s">
        <v>1173</v>
      </c>
      <c r="H236" s="203" t="s">
        <v>1174</v>
      </c>
      <c r="I236" s="204"/>
      <c r="J236" s="202">
        <v>1.1</v>
      </c>
      <c r="K236" s="165"/>
    </row>
    <row r="237">
      <c r="A237" s="202" t="s">
        <v>430</v>
      </c>
      <c r="B237" s="20" t="s">
        <v>1465</v>
      </c>
      <c r="C237" s="20" t="s">
        <v>1177</v>
      </c>
      <c r="D237" s="20" t="s">
        <v>1224</v>
      </c>
      <c r="E237" s="20" t="s">
        <v>1153</v>
      </c>
      <c r="F237" s="202" t="s">
        <v>1156</v>
      </c>
      <c r="H237" s="165"/>
      <c r="I237" s="171"/>
      <c r="J237" s="202">
        <v>1.1</v>
      </c>
      <c r="K237" s="20" t="s">
        <v>1225</v>
      </c>
    </row>
    <row r="238">
      <c r="A238" s="202" t="s">
        <v>430</v>
      </c>
      <c r="B238" s="20" t="s">
        <v>1465</v>
      </c>
      <c r="C238" s="20" t="s">
        <v>1177</v>
      </c>
      <c r="D238" s="20" t="s">
        <v>1179</v>
      </c>
      <c r="E238" s="20" t="s">
        <v>1153</v>
      </c>
      <c r="F238" s="202" t="s">
        <v>1156</v>
      </c>
      <c r="H238" s="165"/>
      <c r="I238" s="171"/>
      <c r="J238" s="202">
        <v>1.1</v>
      </c>
      <c r="K238" s="165"/>
    </row>
    <row r="239">
      <c r="A239" s="202" t="s">
        <v>430</v>
      </c>
      <c r="B239" s="20" t="s">
        <v>1466</v>
      </c>
      <c r="C239" s="20" t="s">
        <v>1180</v>
      </c>
      <c r="D239" s="20" t="s">
        <v>1181</v>
      </c>
      <c r="E239" s="20" t="s">
        <v>90</v>
      </c>
      <c r="F239" s="202" t="s">
        <v>1156</v>
      </c>
      <c r="H239" s="165"/>
      <c r="I239" s="171"/>
      <c r="J239" s="202">
        <v>1.1</v>
      </c>
      <c r="K239" s="165"/>
    </row>
    <row r="240">
      <c r="A240" s="202" t="s">
        <v>430</v>
      </c>
      <c r="B240" s="20" t="s">
        <v>1467</v>
      </c>
      <c r="C240" s="20" t="s">
        <v>1182</v>
      </c>
      <c r="D240" s="20" t="s">
        <v>1183</v>
      </c>
      <c r="E240" s="20" t="s">
        <v>90</v>
      </c>
      <c r="F240" s="202" t="s">
        <v>1156</v>
      </c>
      <c r="H240" s="165"/>
      <c r="I240" s="171"/>
      <c r="J240" s="202">
        <v>1.1</v>
      </c>
      <c r="K240" s="165"/>
    </row>
    <row r="241">
      <c r="A241" s="202" t="s">
        <v>430</v>
      </c>
      <c r="B241" s="20" t="s">
        <v>1468</v>
      </c>
      <c r="C241" s="20" t="s">
        <v>1184</v>
      </c>
      <c r="D241" s="20" t="s">
        <v>1185</v>
      </c>
      <c r="E241" s="20" t="s">
        <v>90</v>
      </c>
      <c r="F241" s="202" t="s">
        <v>1156</v>
      </c>
      <c r="H241" s="165"/>
      <c r="I241" s="171"/>
      <c r="J241" s="202">
        <v>1.1</v>
      </c>
      <c r="K241" s="165"/>
    </row>
    <row r="242">
      <c r="A242" s="202" t="s">
        <v>430</v>
      </c>
      <c r="B242" s="20" t="s">
        <v>1469</v>
      </c>
      <c r="C242" s="20" t="s">
        <v>1186</v>
      </c>
      <c r="D242" s="20" t="s">
        <v>1187</v>
      </c>
      <c r="E242" s="20" t="s">
        <v>90</v>
      </c>
      <c r="F242" s="202" t="s">
        <v>1156</v>
      </c>
      <c r="H242" s="165"/>
      <c r="I242" s="171"/>
      <c r="J242" s="202">
        <v>1.1</v>
      </c>
      <c r="K242" s="165"/>
    </row>
    <row r="243">
      <c r="A243" s="202" t="s">
        <v>430</v>
      </c>
      <c r="B243" s="20" t="s">
        <v>1470</v>
      </c>
      <c r="C243" s="20" t="s">
        <v>1188</v>
      </c>
      <c r="D243" s="20" t="s">
        <v>1189</v>
      </c>
      <c r="E243" s="20" t="s">
        <v>90</v>
      </c>
      <c r="F243" s="202" t="s">
        <v>1156</v>
      </c>
      <c r="H243" s="165"/>
      <c r="I243" s="171"/>
      <c r="J243" s="202">
        <v>1.1</v>
      </c>
      <c r="K243" s="165"/>
    </row>
    <row r="244">
      <c r="A244" s="202" t="s">
        <v>430</v>
      </c>
      <c r="B244" s="20" t="s">
        <v>1471</v>
      </c>
      <c r="C244" s="20" t="s">
        <v>1175</v>
      </c>
      <c r="D244" s="20" t="s">
        <v>1232</v>
      </c>
      <c r="E244" s="20" t="s">
        <v>1137</v>
      </c>
      <c r="F244" s="202" t="s">
        <v>1150</v>
      </c>
      <c r="H244" s="203" t="s">
        <v>1130</v>
      </c>
      <c r="I244" s="204"/>
      <c r="J244" s="202">
        <v>1.1</v>
      </c>
      <c r="K244" s="20" t="s">
        <v>1233</v>
      </c>
    </row>
    <row r="245">
      <c r="B245" s="20" t="s">
        <v>1471</v>
      </c>
      <c r="C245" s="20" t="s">
        <v>1161</v>
      </c>
      <c r="D245" s="20" t="s">
        <v>1162</v>
      </c>
      <c r="E245" s="20" t="s">
        <v>1153</v>
      </c>
      <c r="H245" s="165"/>
      <c r="I245" s="171"/>
      <c r="K245" s="165"/>
    </row>
    <row r="246">
      <c r="A246" s="202" t="s">
        <v>430</v>
      </c>
      <c r="B246" s="20" t="s">
        <v>1472</v>
      </c>
      <c r="C246" s="20" t="s">
        <v>1163</v>
      </c>
      <c r="D246" s="20" t="s">
        <v>1164</v>
      </c>
      <c r="E246" s="20" t="s">
        <v>90</v>
      </c>
      <c r="F246" s="202" t="s">
        <v>1156</v>
      </c>
      <c r="H246" s="203" t="s">
        <v>1165</v>
      </c>
      <c r="I246" s="204"/>
      <c r="J246" s="202">
        <v>1.1</v>
      </c>
      <c r="K246" s="165"/>
    </row>
    <row r="247">
      <c r="A247" s="202" t="s">
        <v>430</v>
      </c>
      <c r="B247" s="20" t="s">
        <v>1473</v>
      </c>
      <c r="C247" s="20" t="s">
        <v>1166</v>
      </c>
      <c r="D247" s="20" t="s">
        <v>1167</v>
      </c>
      <c r="E247" s="20" t="s">
        <v>1168</v>
      </c>
      <c r="F247" s="202" t="s">
        <v>1156</v>
      </c>
      <c r="H247" s="165"/>
      <c r="I247" s="171"/>
      <c r="J247" s="202">
        <v>1.1</v>
      </c>
      <c r="K247" s="165"/>
    </row>
    <row r="248">
      <c r="A248" s="202" t="s">
        <v>430</v>
      </c>
      <c r="B248" s="20" t="s">
        <v>1474</v>
      </c>
      <c r="C248" s="20" t="s">
        <v>1169</v>
      </c>
      <c r="D248" s="20" t="s">
        <v>1170</v>
      </c>
      <c r="E248" s="20" t="s">
        <v>90</v>
      </c>
      <c r="F248" s="202" t="s">
        <v>1156</v>
      </c>
      <c r="H248" s="165"/>
      <c r="I248" s="171"/>
      <c r="J248" s="202">
        <v>1.1</v>
      </c>
      <c r="K248" s="165"/>
    </row>
    <row r="249">
      <c r="A249" s="202" t="s">
        <v>430</v>
      </c>
      <c r="B249" s="20" t="s">
        <v>1475</v>
      </c>
      <c r="C249" s="20" t="s">
        <v>1171</v>
      </c>
      <c r="D249" s="20" t="s">
        <v>1172</v>
      </c>
      <c r="E249" s="20" t="s">
        <v>90</v>
      </c>
      <c r="F249" s="202" t="s">
        <v>1156</v>
      </c>
      <c r="G249" s="202" t="s">
        <v>1173</v>
      </c>
      <c r="H249" s="203" t="s">
        <v>1174</v>
      </c>
      <c r="I249" s="204"/>
      <c r="J249" s="202">
        <v>1.1</v>
      </c>
      <c r="K249" s="165"/>
    </row>
    <row r="250">
      <c r="A250" s="202" t="s">
        <v>430</v>
      </c>
      <c r="B250" s="20" t="s">
        <v>1476</v>
      </c>
      <c r="C250" s="20" t="s">
        <v>1190</v>
      </c>
      <c r="D250" s="20" t="s">
        <v>1224</v>
      </c>
      <c r="E250" s="20" t="s">
        <v>1153</v>
      </c>
      <c r="F250" s="202" t="s">
        <v>1156</v>
      </c>
      <c r="H250" s="165"/>
      <c r="I250" s="171"/>
      <c r="J250" s="202">
        <v>1.1</v>
      </c>
      <c r="K250" s="20" t="s">
        <v>1239</v>
      </c>
    </row>
    <row r="251">
      <c r="A251" s="202" t="s">
        <v>430</v>
      </c>
      <c r="B251" s="20" t="s">
        <v>1476</v>
      </c>
      <c r="C251" s="20" t="s">
        <v>1190</v>
      </c>
      <c r="D251" s="20" t="s">
        <v>1192</v>
      </c>
      <c r="E251" s="20" t="s">
        <v>1153</v>
      </c>
      <c r="F251" s="202" t="s">
        <v>1156</v>
      </c>
      <c r="H251" s="165"/>
      <c r="I251" s="171"/>
      <c r="J251" s="202">
        <v>1.1</v>
      </c>
      <c r="K251" s="165"/>
    </row>
    <row r="252">
      <c r="A252" s="202" t="s">
        <v>430</v>
      </c>
      <c r="B252" s="20" t="s">
        <v>1477</v>
      </c>
      <c r="C252" s="20" t="s">
        <v>1193</v>
      </c>
      <c r="D252" s="20" t="s">
        <v>1194</v>
      </c>
      <c r="E252" s="20" t="s">
        <v>90</v>
      </c>
      <c r="F252" s="202" t="s">
        <v>1156</v>
      </c>
      <c r="H252" s="165"/>
      <c r="I252" s="171"/>
      <c r="J252" s="202">
        <v>1.1</v>
      </c>
      <c r="K252" s="165"/>
    </row>
    <row r="253">
      <c r="A253" s="202" t="s">
        <v>430</v>
      </c>
      <c r="B253" s="20" t="s">
        <v>1478</v>
      </c>
      <c r="C253" s="20" t="s">
        <v>1195</v>
      </c>
      <c r="D253" s="20" t="s">
        <v>1196</v>
      </c>
      <c r="E253" s="20" t="s">
        <v>90</v>
      </c>
      <c r="F253" s="202" t="s">
        <v>1156</v>
      </c>
      <c r="H253" s="165"/>
      <c r="I253" s="171"/>
      <c r="J253" s="202">
        <v>1.1</v>
      </c>
      <c r="K253" s="165"/>
    </row>
    <row r="254">
      <c r="A254" s="202" t="s">
        <v>430</v>
      </c>
      <c r="B254" s="20" t="s">
        <v>1479</v>
      </c>
      <c r="C254" s="20" t="s">
        <v>1197</v>
      </c>
      <c r="D254" s="20" t="s">
        <v>1198</v>
      </c>
      <c r="E254" s="20" t="s">
        <v>90</v>
      </c>
      <c r="F254" s="202" t="s">
        <v>1156</v>
      </c>
      <c r="H254" s="165"/>
      <c r="I254" s="171"/>
      <c r="J254" s="202">
        <v>1.1</v>
      </c>
      <c r="K254" s="165"/>
    </row>
    <row r="255">
      <c r="A255" s="202" t="s">
        <v>430</v>
      </c>
      <c r="B255" s="20" t="s">
        <v>1480</v>
      </c>
      <c r="C255" s="20" t="s">
        <v>1199</v>
      </c>
      <c r="D255" s="20" t="s">
        <v>1200</v>
      </c>
      <c r="E255" s="20" t="s">
        <v>90</v>
      </c>
      <c r="F255" s="202" t="s">
        <v>1156</v>
      </c>
      <c r="H255" s="165"/>
      <c r="I255" s="171"/>
      <c r="J255" s="202">
        <v>1.1</v>
      </c>
      <c r="K255" s="165"/>
    </row>
    <row r="256">
      <c r="A256" s="202" t="s">
        <v>430</v>
      </c>
      <c r="B256" s="20" t="s">
        <v>1481</v>
      </c>
      <c r="C256" s="20" t="s">
        <v>378</v>
      </c>
      <c r="D256" s="20" t="s">
        <v>1201</v>
      </c>
      <c r="E256" s="20" t="s">
        <v>90</v>
      </c>
      <c r="F256" s="202" t="s">
        <v>1156</v>
      </c>
      <c r="G256" s="202" t="s">
        <v>1173</v>
      </c>
      <c r="H256" s="165"/>
      <c r="I256" s="171"/>
      <c r="J256" s="202">
        <v>1.1</v>
      </c>
      <c r="K256" s="165"/>
    </row>
    <row r="257">
      <c r="A257" s="202" t="s">
        <v>430</v>
      </c>
      <c r="B257" s="20" t="s">
        <v>696</v>
      </c>
      <c r="C257" s="20" t="s">
        <v>1277</v>
      </c>
      <c r="D257" s="20" t="s">
        <v>1482</v>
      </c>
      <c r="E257" s="20" t="s">
        <v>1137</v>
      </c>
      <c r="F257" s="202" t="s">
        <v>1150</v>
      </c>
      <c r="H257" s="203" t="s">
        <v>1284</v>
      </c>
      <c r="I257" s="204"/>
      <c r="K257" s="165"/>
    </row>
    <row r="258">
      <c r="B258" s="20" t="s">
        <v>696</v>
      </c>
      <c r="C258" s="20" t="s">
        <v>1279</v>
      </c>
      <c r="D258" s="20" t="s">
        <v>1280</v>
      </c>
      <c r="E258" s="20" t="s">
        <v>1153</v>
      </c>
      <c r="H258" s="165"/>
      <c r="I258" s="171"/>
      <c r="K258" s="165"/>
    </row>
    <row r="259">
      <c r="A259" s="202" t="s">
        <v>430</v>
      </c>
      <c r="B259" s="20" t="s">
        <v>697</v>
      </c>
      <c r="C259" s="20" t="s">
        <v>1166</v>
      </c>
      <c r="D259" s="20" t="s">
        <v>1281</v>
      </c>
      <c r="E259" s="20" t="s">
        <v>1168</v>
      </c>
      <c r="F259" s="202" t="s">
        <v>1129</v>
      </c>
      <c r="H259" s="165"/>
      <c r="I259" s="171"/>
      <c r="K259" s="165"/>
    </row>
    <row r="260">
      <c r="A260" s="202" t="s">
        <v>430</v>
      </c>
      <c r="B260" s="20" t="s">
        <v>699</v>
      </c>
      <c r="C260" s="20" t="s">
        <v>1282</v>
      </c>
      <c r="D260" s="20" t="s">
        <v>1283</v>
      </c>
      <c r="E260" s="20" t="s">
        <v>90</v>
      </c>
      <c r="F260" s="202" t="s">
        <v>1156</v>
      </c>
      <c r="H260" s="203" t="s">
        <v>1284</v>
      </c>
      <c r="I260" s="204" t="s">
        <v>1285</v>
      </c>
      <c r="K260" s="165"/>
    </row>
    <row r="261">
      <c r="A261" s="202" t="s">
        <v>430</v>
      </c>
      <c r="B261" s="20" t="s">
        <v>700</v>
      </c>
      <c r="C261" s="20" t="s">
        <v>416</v>
      </c>
      <c r="D261" s="20" t="s">
        <v>1286</v>
      </c>
      <c r="E261" s="20" t="s">
        <v>90</v>
      </c>
      <c r="F261" s="202" t="s">
        <v>1156</v>
      </c>
      <c r="H261" s="165"/>
      <c r="I261" s="171"/>
      <c r="K261" s="165"/>
    </row>
    <row r="262">
      <c r="A262" s="202" t="s">
        <v>430</v>
      </c>
      <c r="B262" s="20" t="s">
        <v>701</v>
      </c>
      <c r="C262" s="20" t="s">
        <v>362</v>
      </c>
      <c r="D262" s="20" t="s">
        <v>1287</v>
      </c>
      <c r="E262" s="20" t="s">
        <v>90</v>
      </c>
      <c r="F262" s="202" t="s">
        <v>1156</v>
      </c>
      <c r="H262" s="165"/>
      <c r="I262" s="171"/>
      <c r="K262" s="165"/>
    </row>
    <row r="263">
      <c r="A263" s="202" t="s">
        <v>430</v>
      </c>
      <c r="B263" s="20" t="s">
        <v>702</v>
      </c>
      <c r="C263" s="20" t="s">
        <v>378</v>
      </c>
      <c r="D263" s="20" t="s">
        <v>1288</v>
      </c>
      <c r="E263" s="20" t="s">
        <v>90</v>
      </c>
      <c r="F263" s="202" t="s">
        <v>1156</v>
      </c>
      <c r="G263" s="202" t="s">
        <v>1173</v>
      </c>
      <c r="H263" s="165"/>
      <c r="I263" s="171"/>
      <c r="K263" s="165"/>
    </row>
    <row r="264">
      <c r="A264" s="202" t="s">
        <v>430</v>
      </c>
      <c r="B264" s="20" t="s">
        <v>703</v>
      </c>
      <c r="C264" s="20" t="s">
        <v>1289</v>
      </c>
      <c r="D264" s="20" t="s">
        <v>1290</v>
      </c>
      <c r="E264" s="20" t="s">
        <v>90</v>
      </c>
      <c r="F264" s="202" t="s">
        <v>1156</v>
      </c>
      <c r="G264" s="202" t="s">
        <v>111</v>
      </c>
      <c r="H264" s="165"/>
      <c r="I264" s="171"/>
      <c r="K264" s="165"/>
    </row>
    <row r="265">
      <c r="A265" s="202" t="s">
        <v>430</v>
      </c>
      <c r="B265" s="20" t="s">
        <v>704</v>
      </c>
      <c r="C265" s="20" t="s">
        <v>1291</v>
      </c>
      <c r="D265" s="20" t="s">
        <v>1292</v>
      </c>
      <c r="E265" s="20" t="s">
        <v>90</v>
      </c>
      <c r="F265" s="202" t="s">
        <v>1156</v>
      </c>
      <c r="G265" s="202" t="s">
        <v>111</v>
      </c>
      <c r="H265" s="165"/>
      <c r="I265" s="171"/>
      <c r="K265" s="165"/>
    </row>
    <row r="266">
      <c r="A266" s="202" t="s">
        <v>430</v>
      </c>
      <c r="B266" s="20" t="s">
        <v>705</v>
      </c>
      <c r="C266" s="20" t="s">
        <v>1293</v>
      </c>
      <c r="D266" s="20" t="s">
        <v>1294</v>
      </c>
      <c r="E266" s="20" t="s">
        <v>90</v>
      </c>
      <c r="F266" s="202" t="s">
        <v>1156</v>
      </c>
      <c r="H266" s="203" t="s">
        <v>1295</v>
      </c>
      <c r="I266" s="204"/>
      <c r="K266" s="165"/>
    </row>
    <row r="267">
      <c r="A267" s="202" t="s">
        <v>430</v>
      </c>
      <c r="B267" s="20" t="s">
        <v>706</v>
      </c>
      <c r="C267" s="20" t="s">
        <v>1296</v>
      </c>
      <c r="D267" s="20" t="s">
        <v>1297</v>
      </c>
      <c r="E267" s="20" t="s">
        <v>90</v>
      </c>
      <c r="F267" s="202" t="s">
        <v>1156</v>
      </c>
      <c r="H267" s="20" t="s">
        <v>1298</v>
      </c>
      <c r="I267" s="204"/>
      <c r="K267" s="165"/>
    </row>
    <row r="268">
      <c r="A268" s="202" t="s">
        <v>430</v>
      </c>
      <c r="B268" s="20" t="s">
        <v>707</v>
      </c>
      <c r="C268" s="20" t="s">
        <v>1483</v>
      </c>
      <c r="D268" s="20" t="s">
        <v>1484</v>
      </c>
      <c r="E268" s="20" t="s">
        <v>1137</v>
      </c>
      <c r="F268" s="202" t="s">
        <v>1150</v>
      </c>
      <c r="H268" s="165"/>
      <c r="I268" s="171"/>
      <c r="K268" s="165"/>
    </row>
    <row r="269">
      <c r="B269" s="20" t="s">
        <v>707</v>
      </c>
      <c r="C269" s="20" t="s">
        <v>1301</v>
      </c>
      <c r="D269" s="20" t="s">
        <v>1302</v>
      </c>
      <c r="E269" s="20" t="s">
        <v>1153</v>
      </c>
      <c r="H269" s="165"/>
      <c r="I269" s="171"/>
      <c r="K269" s="165"/>
    </row>
    <row r="270">
      <c r="A270" s="202" t="s">
        <v>430</v>
      </c>
      <c r="B270" s="20" t="s">
        <v>708</v>
      </c>
      <c r="C270" s="20" t="s">
        <v>1166</v>
      </c>
      <c r="D270" s="20" t="s">
        <v>1303</v>
      </c>
      <c r="E270" s="20" t="s">
        <v>1168</v>
      </c>
      <c r="F270" s="202" t="s">
        <v>1129</v>
      </c>
      <c r="H270" s="165"/>
      <c r="I270" s="171"/>
      <c r="K270" s="165"/>
    </row>
    <row r="271">
      <c r="A271" s="202" t="s">
        <v>430</v>
      </c>
      <c r="B271" s="20" t="s">
        <v>709</v>
      </c>
      <c r="C271" s="20" t="s">
        <v>416</v>
      </c>
      <c r="D271" s="20" t="s">
        <v>1304</v>
      </c>
      <c r="E271" s="20" t="s">
        <v>90</v>
      </c>
      <c r="F271" s="202" t="s">
        <v>1156</v>
      </c>
      <c r="H271" s="165"/>
      <c r="I271" s="171"/>
      <c r="K271" s="165"/>
    </row>
    <row r="272">
      <c r="A272" s="202" t="s">
        <v>430</v>
      </c>
      <c r="B272" s="20" t="s">
        <v>710</v>
      </c>
      <c r="C272" s="20" t="s">
        <v>1305</v>
      </c>
      <c r="D272" s="20" t="s">
        <v>1306</v>
      </c>
      <c r="E272" s="20" t="s">
        <v>90</v>
      </c>
      <c r="F272" s="202" t="s">
        <v>1156</v>
      </c>
      <c r="H272" s="203" t="s">
        <v>1307</v>
      </c>
      <c r="I272" s="204"/>
      <c r="K272" s="165"/>
    </row>
    <row r="273">
      <c r="A273" s="202" t="s">
        <v>430</v>
      </c>
      <c r="B273" s="20" t="s">
        <v>711</v>
      </c>
      <c r="C273" s="20" t="s">
        <v>362</v>
      </c>
      <c r="D273" s="20" t="s">
        <v>1308</v>
      </c>
      <c r="E273" s="20" t="s">
        <v>90</v>
      </c>
      <c r="F273" s="202" t="s">
        <v>1156</v>
      </c>
      <c r="H273" s="165"/>
      <c r="I273" s="171"/>
      <c r="K273" s="165"/>
    </row>
    <row r="274">
      <c r="A274" s="202" t="s">
        <v>430</v>
      </c>
      <c r="B274" s="20" t="s">
        <v>712</v>
      </c>
      <c r="C274" s="20" t="s">
        <v>1309</v>
      </c>
      <c r="D274" s="20" t="s">
        <v>1310</v>
      </c>
      <c r="E274" s="20" t="s">
        <v>90</v>
      </c>
      <c r="F274" s="202" t="s">
        <v>1156</v>
      </c>
      <c r="H274" s="165"/>
      <c r="I274" s="171"/>
      <c r="K274" s="165"/>
    </row>
    <row r="275">
      <c r="A275" s="202" t="s">
        <v>430</v>
      </c>
      <c r="B275" s="20" t="s">
        <v>713</v>
      </c>
      <c r="C275" s="20" t="s">
        <v>1311</v>
      </c>
      <c r="D275" s="20" t="s">
        <v>1312</v>
      </c>
      <c r="E275" s="20" t="s">
        <v>90</v>
      </c>
      <c r="F275" s="202" t="s">
        <v>1156</v>
      </c>
      <c r="G275" s="202" t="s">
        <v>111</v>
      </c>
      <c r="H275" s="165"/>
      <c r="I275" s="171"/>
      <c r="K275" s="165"/>
    </row>
    <row r="276">
      <c r="A276" s="202" t="s">
        <v>430</v>
      </c>
      <c r="B276" s="20" t="s">
        <v>714</v>
      </c>
      <c r="C276" s="20" t="s">
        <v>1313</v>
      </c>
      <c r="D276" s="20" t="s">
        <v>1314</v>
      </c>
      <c r="E276" s="20" t="s">
        <v>90</v>
      </c>
      <c r="F276" s="202" t="s">
        <v>1156</v>
      </c>
      <c r="G276" s="202" t="s">
        <v>111</v>
      </c>
      <c r="H276" s="165"/>
      <c r="I276" s="171"/>
      <c r="K276" s="165"/>
    </row>
    <row r="277">
      <c r="A277" s="202" t="s">
        <v>430</v>
      </c>
      <c r="B277" s="20" t="s">
        <v>715</v>
      </c>
      <c r="C277" s="20" t="s">
        <v>1291</v>
      </c>
      <c r="D277" s="20" t="s">
        <v>1315</v>
      </c>
      <c r="E277" s="20" t="s">
        <v>90</v>
      </c>
      <c r="F277" s="202" t="s">
        <v>1156</v>
      </c>
      <c r="G277" s="202" t="s">
        <v>111</v>
      </c>
      <c r="H277" s="165"/>
      <c r="I277" s="171"/>
      <c r="K277" s="165"/>
    </row>
    <row r="278">
      <c r="A278" s="202" t="s">
        <v>430</v>
      </c>
      <c r="B278" s="20" t="s">
        <v>716</v>
      </c>
      <c r="C278" s="20" t="s">
        <v>1316</v>
      </c>
      <c r="D278" s="20" t="s">
        <v>1317</v>
      </c>
      <c r="E278" s="20" t="s">
        <v>90</v>
      </c>
      <c r="F278" s="202" t="s">
        <v>1156</v>
      </c>
      <c r="G278" s="202" t="s">
        <v>1318</v>
      </c>
      <c r="H278" s="203" t="s">
        <v>1319</v>
      </c>
      <c r="I278" s="204"/>
      <c r="K278" s="165"/>
    </row>
    <row r="279">
      <c r="A279" s="202" t="s">
        <v>430</v>
      </c>
      <c r="B279" s="20" t="s">
        <v>1485</v>
      </c>
      <c r="C279" s="20" t="s">
        <v>1277</v>
      </c>
      <c r="D279" s="20" t="s">
        <v>1321</v>
      </c>
      <c r="E279" s="20" t="s">
        <v>1137</v>
      </c>
      <c r="F279" s="202" t="s">
        <v>1150</v>
      </c>
      <c r="H279" s="165"/>
      <c r="I279" s="171"/>
      <c r="J279" s="202">
        <v>1.1</v>
      </c>
      <c r="K279" s="20" t="s">
        <v>1322</v>
      </c>
    </row>
    <row r="280">
      <c r="B280" s="20" t="s">
        <v>1485</v>
      </c>
      <c r="C280" s="20" t="s">
        <v>1279</v>
      </c>
      <c r="D280" s="20" t="s">
        <v>1280</v>
      </c>
      <c r="E280" s="20" t="s">
        <v>1153</v>
      </c>
      <c r="H280" s="165"/>
      <c r="I280" s="171"/>
      <c r="K280" s="165"/>
    </row>
    <row r="281">
      <c r="A281" s="202" t="s">
        <v>430</v>
      </c>
      <c r="B281" s="20" t="s">
        <v>1486</v>
      </c>
      <c r="C281" s="20" t="s">
        <v>1166</v>
      </c>
      <c r="D281" s="20" t="s">
        <v>1281</v>
      </c>
      <c r="E281" s="20" t="s">
        <v>1168</v>
      </c>
      <c r="F281" s="202" t="s">
        <v>1129</v>
      </c>
      <c r="H281" s="165"/>
      <c r="I281" s="171"/>
      <c r="J281" s="202">
        <v>1.1</v>
      </c>
      <c r="K281" s="165"/>
    </row>
    <row r="282">
      <c r="A282" s="202" t="s">
        <v>430</v>
      </c>
      <c r="B282" s="20" t="s">
        <v>1487</v>
      </c>
      <c r="C282" s="20" t="s">
        <v>1282</v>
      </c>
      <c r="D282" s="20" t="s">
        <v>1283</v>
      </c>
      <c r="E282" s="20" t="s">
        <v>90</v>
      </c>
      <c r="F282" s="202" t="s">
        <v>1156</v>
      </c>
      <c r="H282" s="203" t="s">
        <v>1284</v>
      </c>
      <c r="I282" s="204" t="s">
        <v>1285</v>
      </c>
      <c r="J282" s="202">
        <v>1.1</v>
      </c>
      <c r="K282" s="165"/>
    </row>
    <row r="283">
      <c r="A283" s="202" t="s">
        <v>430</v>
      </c>
      <c r="B283" s="20" t="s">
        <v>1488</v>
      </c>
      <c r="C283" s="20" t="s">
        <v>416</v>
      </c>
      <c r="D283" s="20" t="s">
        <v>1286</v>
      </c>
      <c r="E283" s="20" t="s">
        <v>90</v>
      </c>
      <c r="F283" s="202" t="s">
        <v>1156</v>
      </c>
      <c r="H283" s="165"/>
      <c r="I283" s="171"/>
      <c r="J283" s="202">
        <v>1.1</v>
      </c>
      <c r="K283" s="165"/>
    </row>
    <row r="284">
      <c r="A284" s="202" t="s">
        <v>430</v>
      </c>
      <c r="B284" s="20" t="s">
        <v>1489</v>
      </c>
      <c r="C284" s="20" t="s">
        <v>362</v>
      </c>
      <c r="D284" s="20" t="s">
        <v>1287</v>
      </c>
      <c r="E284" s="20" t="s">
        <v>90</v>
      </c>
      <c r="F284" s="202" t="s">
        <v>1156</v>
      </c>
      <c r="H284" s="165"/>
      <c r="I284" s="171"/>
      <c r="J284" s="202">
        <v>1.1</v>
      </c>
      <c r="K284" s="165"/>
    </row>
    <row r="285">
      <c r="A285" s="202" t="s">
        <v>430</v>
      </c>
      <c r="B285" s="20" t="s">
        <v>1490</v>
      </c>
      <c r="C285" s="20" t="s">
        <v>378</v>
      </c>
      <c r="D285" s="20" t="s">
        <v>1288</v>
      </c>
      <c r="E285" s="20" t="s">
        <v>90</v>
      </c>
      <c r="F285" s="202" t="s">
        <v>1156</v>
      </c>
      <c r="G285" s="202" t="s">
        <v>1173</v>
      </c>
      <c r="H285" s="165"/>
      <c r="I285" s="171"/>
      <c r="J285" s="202">
        <v>1.1</v>
      </c>
      <c r="K285" s="165"/>
    </row>
    <row r="286">
      <c r="A286" s="202" t="s">
        <v>430</v>
      </c>
      <c r="B286" s="20" t="s">
        <v>1491</v>
      </c>
      <c r="C286" s="20" t="s">
        <v>1289</v>
      </c>
      <c r="D286" s="20" t="s">
        <v>1290</v>
      </c>
      <c r="E286" s="20" t="s">
        <v>90</v>
      </c>
      <c r="F286" s="202" t="s">
        <v>1156</v>
      </c>
      <c r="G286" s="202" t="s">
        <v>111</v>
      </c>
      <c r="H286" s="165"/>
      <c r="I286" s="171"/>
      <c r="J286" s="202">
        <v>1.1</v>
      </c>
      <c r="K286" s="165"/>
    </row>
    <row r="287">
      <c r="A287" s="202" t="s">
        <v>430</v>
      </c>
      <c r="B287" s="20" t="s">
        <v>1492</v>
      </c>
      <c r="C287" s="20" t="s">
        <v>1291</v>
      </c>
      <c r="D287" s="20" t="s">
        <v>1292</v>
      </c>
      <c r="E287" s="20" t="s">
        <v>90</v>
      </c>
      <c r="F287" s="202" t="s">
        <v>1156</v>
      </c>
      <c r="G287" s="202" t="s">
        <v>111</v>
      </c>
      <c r="H287" s="165"/>
      <c r="I287" s="171"/>
      <c r="J287" s="202">
        <v>1.1</v>
      </c>
      <c r="K287" s="165"/>
    </row>
    <row r="288">
      <c r="A288" s="202" t="s">
        <v>430</v>
      </c>
      <c r="B288" s="20" t="s">
        <v>1493</v>
      </c>
      <c r="C288" s="20" t="s">
        <v>1293</v>
      </c>
      <c r="D288" s="20" t="s">
        <v>1294</v>
      </c>
      <c r="E288" s="20" t="s">
        <v>90</v>
      </c>
      <c r="F288" s="202" t="s">
        <v>1156</v>
      </c>
      <c r="H288" s="203" t="s">
        <v>1295</v>
      </c>
      <c r="I288" s="204"/>
      <c r="J288" s="202">
        <v>1.1</v>
      </c>
      <c r="K288" s="165"/>
    </row>
    <row r="289">
      <c r="A289" s="202" t="s">
        <v>430</v>
      </c>
      <c r="B289" s="20" t="s">
        <v>1494</v>
      </c>
      <c r="C289" s="20" t="s">
        <v>1296</v>
      </c>
      <c r="D289" s="20" t="s">
        <v>1297</v>
      </c>
      <c r="E289" s="20" t="s">
        <v>90</v>
      </c>
      <c r="F289" s="202" t="s">
        <v>1156</v>
      </c>
      <c r="H289" s="20" t="s">
        <v>1298</v>
      </c>
      <c r="I289" s="204"/>
      <c r="J289" s="202">
        <v>1.1</v>
      </c>
      <c r="K289" s="165"/>
    </row>
    <row r="290">
      <c r="A290" s="202" t="s">
        <v>430</v>
      </c>
      <c r="B290" s="20" t="s">
        <v>717</v>
      </c>
      <c r="C290" s="20" t="s">
        <v>1495</v>
      </c>
      <c r="D290" s="20" t="s">
        <v>1496</v>
      </c>
      <c r="E290" s="20" t="s">
        <v>1137</v>
      </c>
      <c r="F290" s="202" t="s">
        <v>1150</v>
      </c>
      <c r="H290" s="165"/>
      <c r="I290" s="171"/>
      <c r="K290" s="165"/>
    </row>
    <row r="291">
      <c r="B291" s="20" t="s">
        <v>717</v>
      </c>
      <c r="C291" s="20" t="s">
        <v>1497</v>
      </c>
      <c r="D291" s="20" t="s">
        <v>1498</v>
      </c>
      <c r="E291" s="20" t="s">
        <v>1153</v>
      </c>
      <c r="H291" s="165"/>
      <c r="I291" s="171"/>
      <c r="K291" s="165"/>
    </row>
    <row r="292">
      <c r="A292" s="202" t="s">
        <v>430</v>
      </c>
      <c r="B292" s="20" t="s">
        <v>718</v>
      </c>
      <c r="C292" s="20" t="s">
        <v>1499</v>
      </c>
      <c r="D292" s="20" t="s">
        <v>1500</v>
      </c>
      <c r="E292" s="20" t="s">
        <v>90</v>
      </c>
      <c r="F292" s="202" t="s">
        <v>1156</v>
      </c>
      <c r="G292" s="202" t="s">
        <v>111</v>
      </c>
      <c r="H292" s="165"/>
      <c r="I292" s="171"/>
      <c r="K292" s="165"/>
    </row>
    <row r="293">
      <c r="A293" s="202" t="s">
        <v>430</v>
      </c>
      <c r="B293" s="20" t="s">
        <v>719</v>
      </c>
      <c r="C293" s="20" t="s">
        <v>1247</v>
      </c>
      <c r="D293" s="20" t="s">
        <v>1501</v>
      </c>
      <c r="E293" s="20" t="s">
        <v>90</v>
      </c>
      <c r="F293" s="202" t="s">
        <v>1156</v>
      </c>
      <c r="H293" s="165"/>
      <c r="I293" s="171"/>
      <c r="K293" s="165"/>
    </row>
    <row r="294">
      <c r="A294" s="202" t="s">
        <v>430</v>
      </c>
      <c r="B294" s="20" t="s">
        <v>720</v>
      </c>
      <c r="C294" s="20" t="s">
        <v>1166</v>
      </c>
      <c r="D294" s="20" t="s">
        <v>1502</v>
      </c>
      <c r="E294" s="20" t="s">
        <v>90</v>
      </c>
      <c r="F294" s="202" t="s">
        <v>1156</v>
      </c>
      <c r="H294" s="165"/>
      <c r="I294" s="171"/>
      <c r="K294" s="165"/>
    </row>
    <row r="295">
      <c r="A295" s="202" t="s">
        <v>430</v>
      </c>
      <c r="B295" s="20" t="s">
        <v>721</v>
      </c>
      <c r="C295" s="20" t="s">
        <v>362</v>
      </c>
      <c r="D295" s="20" t="s">
        <v>1503</v>
      </c>
      <c r="E295" s="20" t="s">
        <v>90</v>
      </c>
      <c r="F295" s="202" t="s">
        <v>1156</v>
      </c>
      <c r="H295" s="165"/>
      <c r="I295" s="171"/>
      <c r="K295" s="165"/>
    </row>
    <row r="296">
      <c r="A296" s="202" t="s">
        <v>430</v>
      </c>
      <c r="B296" s="20" t="s">
        <v>722</v>
      </c>
      <c r="C296" s="20" t="s">
        <v>1504</v>
      </c>
      <c r="D296" s="20" t="s">
        <v>1505</v>
      </c>
      <c r="E296" s="20" t="s">
        <v>90</v>
      </c>
      <c r="F296" s="202" t="s">
        <v>1156</v>
      </c>
      <c r="H296" s="165"/>
      <c r="I296" s="171"/>
      <c r="K296" s="165"/>
    </row>
    <row r="297">
      <c r="A297" s="202" t="s">
        <v>430</v>
      </c>
      <c r="B297" s="20" t="s">
        <v>723</v>
      </c>
      <c r="C297" s="20" t="s">
        <v>1506</v>
      </c>
      <c r="D297" s="20" t="s">
        <v>1507</v>
      </c>
      <c r="E297" s="20" t="s">
        <v>90</v>
      </c>
      <c r="F297" s="202" t="s">
        <v>1156</v>
      </c>
      <c r="H297" s="165"/>
      <c r="I297" s="171"/>
      <c r="K297" s="165"/>
    </row>
    <row r="298">
      <c r="A298" s="202" t="s">
        <v>430</v>
      </c>
      <c r="B298" s="20" t="s">
        <v>1508</v>
      </c>
      <c r="C298" s="20" t="s">
        <v>1509</v>
      </c>
      <c r="D298" s="20" t="s">
        <v>1510</v>
      </c>
      <c r="E298" s="20" t="s">
        <v>1137</v>
      </c>
      <c r="F298" s="202" t="s">
        <v>1150</v>
      </c>
      <c r="H298" s="165"/>
      <c r="I298" s="171"/>
      <c r="J298" s="202">
        <v>1.1</v>
      </c>
      <c r="K298" s="20" t="s">
        <v>1511</v>
      </c>
    </row>
    <row r="299">
      <c r="A299" s="202" t="s">
        <v>430</v>
      </c>
      <c r="B299" s="20" t="s">
        <v>1512</v>
      </c>
      <c r="C299" s="20" t="s">
        <v>1513</v>
      </c>
      <c r="D299" s="20" t="s">
        <v>1514</v>
      </c>
      <c r="E299" s="20" t="s">
        <v>90</v>
      </c>
      <c r="F299" s="202" t="s">
        <v>1156</v>
      </c>
      <c r="H299" s="165"/>
      <c r="I299" s="171"/>
      <c r="J299" s="202">
        <v>1.1</v>
      </c>
      <c r="K299" s="165"/>
    </row>
    <row r="300">
      <c r="A300" s="202" t="s">
        <v>430</v>
      </c>
      <c r="B300" s="20" t="s">
        <v>1515</v>
      </c>
      <c r="C300" s="20" t="s">
        <v>1516</v>
      </c>
      <c r="D300" s="20" t="s">
        <v>1517</v>
      </c>
      <c r="E300" s="20" t="s">
        <v>1518</v>
      </c>
      <c r="F300" s="202" t="s">
        <v>1156</v>
      </c>
      <c r="H300" s="165"/>
      <c r="I300" s="171"/>
      <c r="J300" s="202">
        <v>1.1</v>
      </c>
      <c r="K300" s="165"/>
    </row>
    <row r="301">
      <c r="A301" s="202" t="s">
        <v>430</v>
      </c>
      <c r="B301" s="20" t="s">
        <v>1519</v>
      </c>
      <c r="C301" s="20" t="s">
        <v>1497</v>
      </c>
      <c r="D301" s="20" t="s">
        <v>1520</v>
      </c>
      <c r="E301" s="20" t="s">
        <v>1153</v>
      </c>
      <c r="F301" s="202" t="s">
        <v>1156</v>
      </c>
      <c r="H301" s="165"/>
      <c r="I301" s="171"/>
      <c r="J301" s="202">
        <v>1.1</v>
      </c>
      <c r="K301" s="20" t="s">
        <v>1521</v>
      </c>
    </row>
    <row r="302">
      <c r="A302" s="202" t="s">
        <v>430</v>
      </c>
      <c r="B302" s="20" t="s">
        <v>1519</v>
      </c>
      <c r="C302" s="20" t="s">
        <v>1497</v>
      </c>
      <c r="D302" s="20" t="s">
        <v>1498</v>
      </c>
      <c r="E302" s="20" t="s">
        <v>1153</v>
      </c>
      <c r="F302" s="202" t="s">
        <v>1156</v>
      </c>
      <c r="H302" s="165"/>
      <c r="I302" s="171"/>
      <c r="J302" s="202">
        <v>1.1</v>
      </c>
      <c r="K302" s="165"/>
    </row>
    <row r="303">
      <c r="A303" s="202" t="s">
        <v>430</v>
      </c>
      <c r="B303" s="20" t="s">
        <v>1522</v>
      </c>
      <c r="C303" s="20" t="s">
        <v>1499</v>
      </c>
      <c r="D303" s="20" t="s">
        <v>1500</v>
      </c>
      <c r="E303" s="20" t="s">
        <v>90</v>
      </c>
      <c r="F303" s="202" t="s">
        <v>1156</v>
      </c>
      <c r="G303" s="202" t="s">
        <v>111</v>
      </c>
      <c r="H303" s="165"/>
      <c r="I303" s="171"/>
      <c r="J303" s="202">
        <v>1.1</v>
      </c>
      <c r="K303" s="165"/>
    </row>
    <row r="304">
      <c r="A304" s="202" t="s">
        <v>430</v>
      </c>
      <c r="B304" s="20" t="s">
        <v>1523</v>
      </c>
      <c r="C304" s="20" t="s">
        <v>1247</v>
      </c>
      <c r="D304" s="20" t="s">
        <v>1501</v>
      </c>
      <c r="E304" s="20" t="s">
        <v>90</v>
      </c>
      <c r="F304" s="202" t="s">
        <v>1156</v>
      </c>
      <c r="H304" s="165"/>
      <c r="I304" s="171"/>
      <c r="J304" s="202">
        <v>1.1</v>
      </c>
      <c r="K304" s="165"/>
    </row>
    <row r="305">
      <c r="A305" s="202" t="s">
        <v>430</v>
      </c>
      <c r="B305" s="20" t="s">
        <v>1524</v>
      </c>
      <c r="C305" s="20" t="s">
        <v>1166</v>
      </c>
      <c r="D305" s="20" t="s">
        <v>1502</v>
      </c>
      <c r="E305" s="20" t="s">
        <v>90</v>
      </c>
      <c r="F305" s="202" t="s">
        <v>1156</v>
      </c>
      <c r="H305" s="165"/>
      <c r="I305" s="171"/>
      <c r="J305" s="202">
        <v>1.1</v>
      </c>
      <c r="K305" s="165"/>
    </row>
    <row r="306">
      <c r="A306" s="202" t="s">
        <v>430</v>
      </c>
      <c r="B306" s="20" t="s">
        <v>1525</v>
      </c>
      <c r="C306" s="20" t="s">
        <v>362</v>
      </c>
      <c r="D306" s="20" t="s">
        <v>1503</v>
      </c>
      <c r="E306" s="20" t="s">
        <v>90</v>
      </c>
      <c r="F306" s="202" t="s">
        <v>1156</v>
      </c>
      <c r="H306" s="165"/>
      <c r="I306" s="171"/>
      <c r="J306" s="202">
        <v>1.1</v>
      </c>
      <c r="K306" s="165"/>
    </row>
    <row r="307">
      <c r="A307" s="202" t="s">
        <v>430</v>
      </c>
      <c r="B307" s="20" t="s">
        <v>1526</v>
      </c>
      <c r="C307" s="20" t="s">
        <v>1504</v>
      </c>
      <c r="D307" s="20" t="s">
        <v>1505</v>
      </c>
      <c r="E307" s="20" t="s">
        <v>90</v>
      </c>
      <c r="F307" s="202" t="s">
        <v>1156</v>
      </c>
      <c r="H307" s="165"/>
      <c r="I307" s="171"/>
      <c r="J307" s="202">
        <v>1.1</v>
      </c>
      <c r="K307" s="165"/>
    </row>
    <row r="308">
      <c r="A308" s="202" t="s">
        <v>430</v>
      </c>
      <c r="B308" s="20" t="s">
        <v>1527</v>
      </c>
      <c r="C308" s="20" t="s">
        <v>1506</v>
      </c>
      <c r="D308" s="20" t="s">
        <v>1507</v>
      </c>
      <c r="E308" s="20" t="s">
        <v>90</v>
      </c>
      <c r="F308" s="202" t="s">
        <v>1156</v>
      </c>
      <c r="H308" s="165"/>
      <c r="I308" s="171"/>
      <c r="J308" s="202">
        <v>1.1</v>
      </c>
      <c r="K308" s="165"/>
    </row>
    <row r="309">
      <c r="A309" s="202" t="s">
        <v>430</v>
      </c>
      <c r="B309" s="20" t="s">
        <v>1528</v>
      </c>
      <c r="C309" s="20" t="s">
        <v>1509</v>
      </c>
      <c r="D309" s="20" t="s">
        <v>1510</v>
      </c>
      <c r="E309" s="20" t="s">
        <v>1137</v>
      </c>
      <c r="F309" s="202" t="s">
        <v>1150</v>
      </c>
      <c r="H309" s="165"/>
      <c r="I309" s="171"/>
      <c r="J309" s="202">
        <v>1.1</v>
      </c>
      <c r="K309" s="20" t="s">
        <v>1511</v>
      </c>
    </row>
    <row r="310">
      <c r="A310" s="202" t="s">
        <v>430</v>
      </c>
      <c r="B310" s="20" t="s">
        <v>1529</v>
      </c>
      <c r="C310" s="20" t="s">
        <v>1513</v>
      </c>
      <c r="D310" s="20" t="s">
        <v>1514</v>
      </c>
      <c r="E310" s="20" t="s">
        <v>90</v>
      </c>
      <c r="F310" s="202" t="s">
        <v>1156</v>
      </c>
      <c r="H310" s="165"/>
      <c r="I310" s="171"/>
      <c r="J310" s="202">
        <v>1.1</v>
      </c>
      <c r="K310" s="165"/>
    </row>
    <row r="311">
      <c r="A311" s="202" t="s">
        <v>430</v>
      </c>
      <c r="B311" s="20" t="s">
        <v>1530</v>
      </c>
      <c r="C311" s="20" t="s">
        <v>1516</v>
      </c>
      <c r="D311" s="20" t="s">
        <v>1517</v>
      </c>
      <c r="E311" s="20" t="s">
        <v>1518</v>
      </c>
      <c r="F311" s="202" t="s">
        <v>1156</v>
      </c>
      <c r="H311" s="165"/>
      <c r="I311" s="171"/>
      <c r="J311" s="202">
        <v>1.1</v>
      </c>
      <c r="K311" s="165"/>
    </row>
    <row r="312">
      <c r="B312" s="20" t="s">
        <v>1531</v>
      </c>
      <c r="C312" s="20" t="s">
        <v>1532</v>
      </c>
      <c r="D312" s="20" t="s">
        <v>853</v>
      </c>
      <c r="E312" s="20" t="s">
        <v>1137</v>
      </c>
      <c r="F312" s="202" t="s">
        <v>1150</v>
      </c>
      <c r="H312" s="165"/>
      <c r="I312" s="171"/>
      <c r="K312" s="165"/>
    </row>
    <row r="313">
      <c r="B313" s="20" t="s">
        <v>1531</v>
      </c>
      <c r="C313" s="20" t="s">
        <v>36</v>
      </c>
      <c r="D313" s="20" t="s">
        <v>1533</v>
      </c>
      <c r="E313" s="20" t="s">
        <v>1153</v>
      </c>
      <c r="H313" s="165"/>
      <c r="I313" s="171"/>
      <c r="K313" s="165"/>
    </row>
    <row r="314">
      <c r="A314" s="202" t="s">
        <v>1531</v>
      </c>
      <c r="B314" s="20" t="s">
        <v>854</v>
      </c>
      <c r="C314" s="20" t="s">
        <v>1534</v>
      </c>
      <c r="D314" s="20" t="s">
        <v>1535</v>
      </c>
      <c r="E314" s="20" t="s">
        <v>1168</v>
      </c>
      <c r="F314" s="202" t="s">
        <v>1129</v>
      </c>
      <c r="H314" s="203" t="s">
        <v>1130</v>
      </c>
      <c r="I314" s="204"/>
      <c r="K314" s="165"/>
    </row>
    <row r="315">
      <c r="A315" s="202" t="s">
        <v>1531</v>
      </c>
      <c r="B315" s="20" t="s">
        <v>857</v>
      </c>
      <c r="C315" s="20" t="s">
        <v>416</v>
      </c>
      <c r="D315" s="20" t="s">
        <v>1536</v>
      </c>
      <c r="E315" s="20" t="s">
        <v>90</v>
      </c>
      <c r="F315" s="202" t="s">
        <v>1156</v>
      </c>
      <c r="H315" s="165"/>
      <c r="I315" s="171"/>
      <c r="K315" s="165"/>
    </row>
    <row r="316">
      <c r="A316" s="202" t="s">
        <v>1531</v>
      </c>
      <c r="B316" s="20" t="s">
        <v>860</v>
      </c>
      <c r="C316" s="20" t="s">
        <v>362</v>
      </c>
      <c r="D316" s="20" t="s">
        <v>1537</v>
      </c>
      <c r="E316" s="20" t="s">
        <v>90</v>
      </c>
      <c r="F316" s="202" t="s">
        <v>1156</v>
      </c>
      <c r="H316" s="165"/>
      <c r="I316" s="171"/>
      <c r="K316" s="165"/>
    </row>
    <row r="317">
      <c r="A317" s="202" t="s">
        <v>1531</v>
      </c>
      <c r="B317" s="20" t="s">
        <v>861</v>
      </c>
      <c r="C317" s="20" t="s">
        <v>1538</v>
      </c>
      <c r="D317" s="20" t="s">
        <v>1539</v>
      </c>
      <c r="E317" s="20" t="s">
        <v>90</v>
      </c>
      <c r="F317" s="202" t="s">
        <v>1156</v>
      </c>
      <c r="G317" s="202" t="s">
        <v>1540</v>
      </c>
      <c r="H317" s="203" t="s">
        <v>1541</v>
      </c>
      <c r="I317" s="204" t="s">
        <v>1542</v>
      </c>
      <c r="K317" s="165"/>
    </row>
    <row r="318">
      <c r="A318" s="202" t="s">
        <v>1531</v>
      </c>
      <c r="B318" s="20" t="s">
        <v>864</v>
      </c>
      <c r="C318" s="20" t="s">
        <v>1543</v>
      </c>
      <c r="D318" s="20" t="s">
        <v>1544</v>
      </c>
      <c r="E318" s="20" t="s">
        <v>90</v>
      </c>
      <c r="F318" s="202" t="s">
        <v>1156</v>
      </c>
      <c r="G318" s="202" t="s">
        <v>111</v>
      </c>
      <c r="H318" s="165"/>
      <c r="I318" s="171"/>
      <c r="K318" s="165"/>
    </row>
    <row r="319">
      <c r="A319" s="202" t="s">
        <v>1531</v>
      </c>
      <c r="B319" s="20" t="s">
        <v>866</v>
      </c>
      <c r="C319" s="20" t="s">
        <v>1259</v>
      </c>
      <c r="D319" s="20" t="s">
        <v>1545</v>
      </c>
      <c r="E319" s="20" t="s">
        <v>1153</v>
      </c>
      <c r="F319" s="202" t="s">
        <v>1156</v>
      </c>
      <c r="H319" s="165"/>
      <c r="I319" s="171"/>
      <c r="K319" s="165"/>
    </row>
    <row r="320">
      <c r="A320" s="202" t="s">
        <v>1531</v>
      </c>
      <c r="B320" s="20" t="s">
        <v>866</v>
      </c>
      <c r="C320" s="20" t="s">
        <v>1259</v>
      </c>
      <c r="D320" s="20" t="s">
        <v>1260</v>
      </c>
      <c r="E320" s="20" t="s">
        <v>1153</v>
      </c>
      <c r="F320" s="202" t="s">
        <v>1156</v>
      </c>
      <c r="H320" s="165"/>
      <c r="I320" s="171"/>
      <c r="K320" s="165"/>
    </row>
    <row r="321">
      <c r="A321" s="202" t="s">
        <v>1531</v>
      </c>
      <c r="B321" s="20" t="s">
        <v>867</v>
      </c>
      <c r="C321" s="20" t="s">
        <v>1257</v>
      </c>
      <c r="D321" s="20" t="s">
        <v>1261</v>
      </c>
      <c r="E321" s="20" t="s">
        <v>1262</v>
      </c>
      <c r="F321" s="202" t="s">
        <v>1156</v>
      </c>
      <c r="H321" s="165"/>
      <c r="I321" s="171"/>
      <c r="K321" s="165"/>
    </row>
    <row r="322">
      <c r="A322" s="202" t="s">
        <v>1531</v>
      </c>
      <c r="B322" s="20" t="s">
        <v>868</v>
      </c>
      <c r="C322" s="20" t="s">
        <v>1263</v>
      </c>
      <c r="D322" s="20" t="s">
        <v>1264</v>
      </c>
      <c r="E322" s="20" t="s">
        <v>90</v>
      </c>
      <c r="F322" s="202" t="s">
        <v>1156</v>
      </c>
      <c r="G322" s="202" t="s">
        <v>1265</v>
      </c>
      <c r="H322" s="203" t="s">
        <v>1266</v>
      </c>
      <c r="I322" s="204"/>
      <c r="K322" s="165"/>
    </row>
    <row r="323">
      <c r="A323" s="202" t="s">
        <v>1531</v>
      </c>
      <c r="B323" s="20" t="s">
        <v>501</v>
      </c>
      <c r="C323" s="20" t="s">
        <v>1546</v>
      </c>
      <c r="D323" s="20" t="s">
        <v>1547</v>
      </c>
      <c r="E323" s="20" t="s">
        <v>1137</v>
      </c>
      <c r="F323" s="202" t="s">
        <v>1150</v>
      </c>
      <c r="H323" s="165"/>
      <c r="I323" s="171"/>
      <c r="K323" s="165"/>
    </row>
    <row r="324">
      <c r="B324" s="20" t="s">
        <v>501</v>
      </c>
      <c r="C324" s="20" t="s">
        <v>1210</v>
      </c>
      <c r="D324" s="20" t="s">
        <v>1211</v>
      </c>
      <c r="E324" s="20" t="s">
        <v>1153</v>
      </c>
      <c r="H324" s="165"/>
      <c r="I324" s="171"/>
      <c r="K324" s="165"/>
    </row>
    <row r="325">
      <c r="A325" s="202" t="s">
        <v>1531</v>
      </c>
      <c r="B325" s="20" t="s">
        <v>869</v>
      </c>
      <c r="C325" s="20" t="s">
        <v>1212</v>
      </c>
      <c r="D325" s="20" t="s">
        <v>1213</v>
      </c>
      <c r="E325" s="20" t="s">
        <v>90</v>
      </c>
      <c r="F325" s="202" t="s">
        <v>1156</v>
      </c>
      <c r="H325" s="165"/>
      <c r="I325" s="171"/>
      <c r="K325" s="165"/>
    </row>
    <row r="326">
      <c r="A326" s="202" t="s">
        <v>1531</v>
      </c>
      <c r="B326" s="20" t="s">
        <v>871</v>
      </c>
      <c r="C326" s="20" t="s">
        <v>1214</v>
      </c>
      <c r="D326" s="20" t="s">
        <v>1215</v>
      </c>
      <c r="E326" s="20" t="s">
        <v>1168</v>
      </c>
      <c r="F326" s="202" t="s">
        <v>1156</v>
      </c>
      <c r="H326" s="165"/>
      <c r="I326" s="171"/>
      <c r="K326" s="165"/>
    </row>
    <row r="327">
      <c r="A327" s="202" t="s">
        <v>1531</v>
      </c>
      <c r="B327" s="20" t="s">
        <v>1548</v>
      </c>
      <c r="C327" s="20" t="s">
        <v>1159</v>
      </c>
      <c r="D327" s="20" t="s">
        <v>1217</v>
      </c>
      <c r="E327" s="20" t="s">
        <v>1153</v>
      </c>
      <c r="F327" s="202" t="s">
        <v>1156</v>
      </c>
      <c r="H327" s="203" t="s">
        <v>1130</v>
      </c>
      <c r="I327" s="204"/>
      <c r="J327" s="202">
        <v>1.1</v>
      </c>
      <c r="K327" s="20" t="s">
        <v>1218</v>
      </c>
    </row>
    <row r="328">
      <c r="A328" s="202" t="s">
        <v>1531</v>
      </c>
      <c r="B328" s="20" t="s">
        <v>1548</v>
      </c>
      <c r="C328" s="20" t="s">
        <v>1161</v>
      </c>
      <c r="D328" s="20" t="s">
        <v>1162</v>
      </c>
      <c r="E328" s="20" t="s">
        <v>1153</v>
      </c>
      <c r="F328" s="202" t="s">
        <v>1156</v>
      </c>
      <c r="H328" s="165"/>
      <c r="I328" s="171"/>
      <c r="J328" s="202">
        <v>1.1</v>
      </c>
      <c r="K328" s="165"/>
    </row>
    <row r="329">
      <c r="A329" s="202" t="s">
        <v>1531</v>
      </c>
      <c r="B329" s="20" t="s">
        <v>1549</v>
      </c>
      <c r="C329" s="20" t="s">
        <v>1163</v>
      </c>
      <c r="D329" s="20" t="s">
        <v>1164</v>
      </c>
      <c r="E329" s="20" t="s">
        <v>90</v>
      </c>
      <c r="F329" s="202" t="s">
        <v>1156</v>
      </c>
      <c r="H329" s="203" t="s">
        <v>1165</v>
      </c>
      <c r="I329" s="204"/>
      <c r="J329" s="202">
        <v>1.1</v>
      </c>
      <c r="K329" s="165"/>
    </row>
    <row r="330">
      <c r="A330" s="202" t="s">
        <v>1531</v>
      </c>
      <c r="B330" s="20" t="s">
        <v>1550</v>
      </c>
      <c r="C330" s="20" t="s">
        <v>1166</v>
      </c>
      <c r="D330" s="20" t="s">
        <v>1167</v>
      </c>
      <c r="E330" s="20" t="s">
        <v>1168</v>
      </c>
      <c r="F330" s="202" t="s">
        <v>1156</v>
      </c>
      <c r="H330" s="165"/>
      <c r="I330" s="171"/>
      <c r="J330" s="202">
        <v>1.1</v>
      </c>
      <c r="K330" s="165"/>
    </row>
    <row r="331">
      <c r="A331" s="202" t="s">
        <v>1531</v>
      </c>
      <c r="B331" s="20" t="s">
        <v>1551</v>
      </c>
      <c r="C331" s="20" t="s">
        <v>1169</v>
      </c>
      <c r="D331" s="20" t="s">
        <v>1170</v>
      </c>
      <c r="E331" s="20" t="s">
        <v>90</v>
      </c>
      <c r="F331" s="202" t="s">
        <v>1156</v>
      </c>
      <c r="H331" s="165"/>
      <c r="I331" s="171"/>
      <c r="J331" s="202">
        <v>1.1</v>
      </c>
      <c r="K331" s="165"/>
    </row>
    <row r="332">
      <c r="A332" s="202" t="s">
        <v>1531</v>
      </c>
      <c r="B332" s="20" t="s">
        <v>1552</v>
      </c>
      <c r="C332" s="20" t="s">
        <v>1171</v>
      </c>
      <c r="D332" s="20" t="s">
        <v>1172</v>
      </c>
      <c r="E332" s="20" t="s">
        <v>90</v>
      </c>
      <c r="F332" s="202" t="s">
        <v>1156</v>
      </c>
      <c r="G332" s="202" t="s">
        <v>1173</v>
      </c>
      <c r="H332" s="203" t="s">
        <v>1174</v>
      </c>
      <c r="I332" s="204"/>
      <c r="J332" s="202">
        <v>1.1</v>
      </c>
      <c r="K332" s="165"/>
    </row>
    <row r="333">
      <c r="A333" s="202" t="s">
        <v>1531</v>
      </c>
      <c r="B333" s="20" t="s">
        <v>1553</v>
      </c>
      <c r="C333" s="20" t="s">
        <v>1177</v>
      </c>
      <c r="D333" s="20" t="s">
        <v>1224</v>
      </c>
      <c r="E333" s="20" t="s">
        <v>1153</v>
      </c>
      <c r="F333" s="202" t="s">
        <v>1156</v>
      </c>
      <c r="H333" s="165"/>
      <c r="I333" s="171"/>
      <c r="J333" s="202">
        <v>1.1</v>
      </c>
      <c r="K333" s="20" t="s">
        <v>1225</v>
      </c>
    </row>
    <row r="334">
      <c r="A334" s="202" t="s">
        <v>1531</v>
      </c>
      <c r="B334" s="20" t="s">
        <v>1553</v>
      </c>
      <c r="C334" s="20" t="s">
        <v>1177</v>
      </c>
      <c r="D334" s="20" t="s">
        <v>1179</v>
      </c>
      <c r="E334" s="20" t="s">
        <v>1153</v>
      </c>
      <c r="F334" s="202" t="s">
        <v>1156</v>
      </c>
      <c r="H334" s="165"/>
      <c r="I334" s="171"/>
      <c r="J334" s="202">
        <v>1.1</v>
      </c>
      <c r="K334" s="165"/>
    </row>
    <row r="335">
      <c r="A335" s="202" t="s">
        <v>1531</v>
      </c>
      <c r="B335" s="20" t="s">
        <v>1554</v>
      </c>
      <c r="C335" s="20" t="s">
        <v>1180</v>
      </c>
      <c r="D335" s="20" t="s">
        <v>1181</v>
      </c>
      <c r="E335" s="20" t="s">
        <v>90</v>
      </c>
      <c r="F335" s="202" t="s">
        <v>1156</v>
      </c>
      <c r="H335" s="165"/>
      <c r="I335" s="171"/>
      <c r="J335" s="202">
        <v>1.1</v>
      </c>
      <c r="K335" s="165"/>
    </row>
    <row r="336">
      <c r="A336" s="202" t="s">
        <v>1531</v>
      </c>
      <c r="B336" s="20" t="s">
        <v>1555</v>
      </c>
      <c r="C336" s="20" t="s">
        <v>1182</v>
      </c>
      <c r="D336" s="20" t="s">
        <v>1183</v>
      </c>
      <c r="E336" s="20" t="s">
        <v>90</v>
      </c>
      <c r="F336" s="202" t="s">
        <v>1156</v>
      </c>
      <c r="H336" s="165"/>
      <c r="I336" s="171"/>
      <c r="J336" s="202">
        <v>1.1</v>
      </c>
      <c r="K336" s="165"/>
    </row>
    <row r="337">
      <c r="A337" s="202" t="s">
        <v>1531</v>
      </c>
      <c r="B337" s="20" t="s">
        <v>1556</v>
      </c>
      <c r="C337" s="20" t="s">
        <v>1184</v>
      </c>
      <c r="D337" s="20" t="s">
        <v>1185</v>
      </c>
      <c r="E337" s="20" t="s">
        <v>90</v>
      </c>
      <c r="F337" s="202" t="s">
        <v>1156</v>
      </c>
      <c r="H337" s="165"/>
      <c r="I337" s="171"/>
      <c r="J337" s="202">
        <v>1.1</v>
      </c>
      <c r="K337" s="165"/>
    </row>
    <row r="338">
      <c r="A338" s="202" t="s">
        <v>1531</v>
      </c>
      <c r="B338" s="20" t="s">
        <v>1557</v>
      </c>
      <c r="C338" s="20" t="s">
        <v>1186</v>
      </c>
      <c r="D338" s="20" t="s">
        <v>1187</v>
      </c>
      <c r="E338" s="20" t="s">
        <v>90</v>
      </c>
      <c r="F338" s="202" t="s">
        <v>1156</v>
      </c>
      <c r="H338" s="165"/>
      <c r="I338" s="171"/>
      <c r="J338" s="202">
        <v>1.1</v>
      </c>
      <c r="K338" s="165"/>
    </row>
    <row r="339">
      <c r="A339" s="202" t="s">
        <v>1531</v>
      </c>
      <c r="B339" s="20" t="s">
        <v>1558</v>
      </c>
      <c r="C339" s="20" t="s">
        <v>1188</v>
      </c>
      <c r="D339" s="20" t="s">
        <v>1189</v>
      </c>
      <c r="E339" s="20" t="s">
        <v>90</v>
      </c>
      <c r="F339" s="202" t="s">
        <v>1156</v>
      </c>
      <c r="H339" s="165"/>
      <c r="I339" s="171"/>
      <c r="J339" s="202">
        <v>1.1</v>
      </c>
      <c r="K339" s="165"/>
    </row>
    <row r="340">
      <c r="A340" s="202" t="s">
        <v>1531</v>
      </c>
      <c r="B340" s="20" t="s">
        <v>1559</v>
      </c>
      <c r="C340" s="20" t="s">
        <v>1175</v>
      </c>
      <c r="D340" s="20" t="s">
        <v>1232</v>
      </c>
      <c r="E340" s="20" t="s">
        <v>1137</v>
      </c>
      <c r="F340" s="202" t="s">
        <v>1150</v>
      </c>
      <c r="H340" s="203" t="s">
        <v>1130</v>
      </c>
      <c r="I340" s="204"/>
      <c r="J340" s="202">
        <v>1.1</v>
      </c>
      <c r="K340" s="20" t="s">
        <v>1233</v>
      </c>
    </row>
    <row r="341">
      <c r="B341" s="20" t="s">
        <v>1559</v>
      </c>
      <c r="C341" s="20" t="s">
        <v>1161</v>
      </c>
      <c r="D341" s="20" t="s">
        <v>1162</v>
      </c>
      <c r="E341" s="20" t="s">
        <v>1153</v>
      </c>
      <c r="H341" s="165"/>
      <c r="I341" s="171"/>
      <c r="K341" s="165"/>
    </row>
    <row r="342">
      <c r="A342" s="202" t="s">
        <v>1531</v>
      </c>
      <c r="B342" s="20" t="s">
        <v>1560</v>
      </c>
      <c r="C342" s="20" t="s">
        <v>1163</v>
      </c>
      <c r="D342" s="20" t="s">
        <v>1164</v>
      </c>
      <c r="E342" s="20" t="s">
        <v>90</v>
      </c>
      <c r="F342" s="202" t="s">
        <v>1156</v>
      </c>
      <c r="H342" s="203" t="s">
        <v>1165</v>
      </c>
      <c r="I342" s="204"/>
      <c r="J342" s="202">
        <v>1.1</v>
      </c>
      <c r="K342" s="165"/>
    </row>
    <row r="343">
      <c r="A343" s="202" t="s">
        <v>1531</v>
      </c>
      <c r="B343" s="20" t="s">
        <v>1561</v>
      </c>
      <c r="C343" s="20" t="s">
        <v>1166</v>
      </c>
      <c r="D343" s="20" t="s">
        <v>1167</v>
      </c>
      <c r="E343" s="20" t="s">
        <v>1168</v>
      </c>
      <c r="F343" s="202" t="s">
        <v>1156</v>
      </c>
      <c r="H343" s="165"/>
      <c r="I343" s="171"/>
      <c r="J343" s="202">
        <v>1.1</v>
      </c>
      <c r="K343" s="165"/>
    </row>
    <row r="344">
      <c r="A344" s="202" t="s">
        <v>1531</v>
      </c>
      <c r="B344" s="20" t="s">
        <v>1562</v>
      </c>
      <c r="C344" s="20" t="s">
        <v>1169</v>
      </c>
      <c r="D344" s="20" t="s">
        <v>1170</v>
      </c>
      <c r="E344" s="20" t="s">
        <v>90</v>
      </c>
      <c r="F344" s="202" t="s">
        <v>1156</v>
      </c>
      <c r="H344" s="165"/>
      <c r="I344" s="171"/>
      <c r="J344" s="202">
        <v>1.1</v>
      </c>
      <c r="K344" s="165"/>
    </row>
    <row r="345">
      <c r="A345" s="202" t="s">
        <v>1531</v>
      </c>
      <c r="B345" s="20" t="s">
        <v>1563</v>
      </c>
      <c r="C345" s="20" t="s">
        <v>1171</v>
      </c>
      <c r="D345" s="20" t="s">
        <v>1172</v>
      </c>
      <c r="E345" s="20" t="s">
        <v>90</v>
      </c>
      <c r="F345" s="202" t="s">
        <v>1156</v>
      </c>
      <c r="G345" s="202" t="s">
        <v>1173</v>
      </c>
      <c r="H345" s="203" t="s">
        <v>1174</v>
      </c>
      <c r="I345" s="204"/>
      <c r="J345" s="202">
        <v>1.1</v>
      </c>
      <c r="K345" s="165"/>
    </row>
    <row r="346">
      <c r="A346" s="202" t="s">
        <v>1531</v>
      </c>
      <c r="B346" s="20" t="s">
        <v>1564</v>
      </c>
      <c r="C346" s="20" t="s">
        <v>1190</v>
      </c>
      <c r="D346" s="20" t="s">
        <v>1224</v>
      </c>
      <c r="E346" s="20" t="s">
        <v>1153</v>
      </c>
      <c r="F346" s="202" t="s">
        <v>1156</v>
      </c>
      <c r="H346" s="165"/>
      <c r="I346" s="171"/>
      <c r="J346" s="202">
        <v>1.1</v>
      </c>
      <c r="K346" s="20" t="s">
        <v>1239</v>
      </c>
    </row>
    <row r="347">
      <c r="A347" s="202" t="s">
        <v>1531</v>
      </c>
      <c r="B347" s="20" t="s">
        <v>1564</v>
      </c>
      <c r="C347" s="20" t="s">
        <v>1190</v>
      </c>
      <c r="D347" s="20" t="s">
        <v>1192</v>
      </c>
      <c r="E347" s="20" t="s">
        <v>1153</v>
      </c>
      <c r="F347" s="202" t="s">
        <v>1156</v>
      </c>
      <c r="H347" s="165"/>
      <c r="I347" s="171"/>
      <c r="J347" s="202">
        <v>1.1</v>
      </c>
      <c r="K347" s="165"/>
    </row>
    <row r="348">
      <c r="A348" s="202" t="s">
        <v>1531</v>
      </c>
      <c r="B348" s="20" t="s">
        <v>1565</v>
      </c>
      <c r="C348" s="20" t="s">
        <v>1193</v>
      </c>
      <c r="D348" s="20" t="s">
        <v>1194</v>
      </c>
      <c r="E348" s="20" t="s">
        <v>90</v>
      </c>
      <c r="F348" s="202" t="s">
        <v>1156</v>
      </c>
      <c r="H348" s="165"/>
      <c r="I348" s="171"/>
      <c r="J348" s="202">
        <v>1.1</v>
      </c>
      <c r="K348" s="165"/>
    </row>
    <row r="349">
      <c r="A349" s="202" t="s">
        <v>1531</v>
      </c>
      <c r="B349" s="20" t="s">
        <v>1566</v>
      </c>
      <c r="C349" s="20" t="s">
        <v>1195</v>
      </c>
      <c r="D349" s="20" t="s">
        <v>1196</v>
      </c>
      <c r="E349" s="20" t="s">
        <v>90</v>
      </c>
      <c r="F349" s="202" t="s">
        <v>1156</v>
      </c>
      <c r="H349" s="165"/>
      <c r="I349" s="171"/>
      <c r="J349" s="202">
        <v>1.1</v>
      </c>
      <c r="K349" s="165"/>
    </row>
    <row r="350">
      <c r="A350" s="202" t="s">
        <v>1531</v>
      </c>
      <c r="B350" s="20" t="s">
        <v>1567</v>
      </c>
      <c r="C350" s="20" t="s">
        <v>1197</v>
      </c>
      <c r="D350" s="20" t="s">
        <v>1198</v>
      </c>
      <c r="E350" s="20" t="s">
        <v>90</v>
      </c>
      <c r="F350" s="202" t="s">
        <v>1156</v>
      </c>
      <c r="H350" s="165"/>
      <c r="I350" s="171"/>
      <c r="J350" s="202">
        <v>1.1</v>
      </c>
      <c r="K350" s="165"/>
    </row>
    <row r="351">
      <c r="A351" s="202" t="s">
        <v>1531</v>
      </c>
      <c r="B351" s="20" t="s">
        <v>1568</v>
      </c>
      <c r="C351" s="20" t="s">
        <v>1199</v>
      </c>
      <c r="D351" s="20" t="s">
        <v>1200</v>
      </c>
      <c r="E351" s="20" t="s">
        <v>90</v>
      </c>
      <c r="F351" s="202" t="s">
        <v>1156</v>
      </c>
      <c r="H351" s="165"/>
      <c r="I351" s="171"/>
      <c r="J351" s="202">
        <v>1.1</v>
      </c>
      <c r="K351" s="165"/>
    </row>
    <row r="352">
      <c r="A352" s="202" t="s">
        <v>1531</v>
      </c>
      <c r="B352" s="20" t="s">
        <v>1569</v>
      </c>
      <c r="C352" s="20" t="s">
        <v>378</v>
      </c>
      <c r="D352" s="20" t="s">
        <v>1201</v>
      </c>
      <c r="E352" s="20" t="s">
        <v>90</v>
      </c>
      <c r="F352" s="202" t="s">
        <v>1156</v>
      </c>
      <c r="G352" s="202" t="s">
        <v>1173</v>
      </c>
      <c r="H352" s="165"/>
      <c r="I352" s="171"/>
      <c r="J352" s="202">
        <v>1.1</v>
      </c>
      <c r="K352" s="165"/>
    </row>
    <row r="353">
      <c r="A353" s="202" t="s">
        <v>1531</v>
      </c>
      <c r="B353" s="20" t="s">
        <v>873</v>
      </c>
      <c r="C353" s="20" t="s">
        <v>1570</v>
      </c>
      <c r="D353" s="20" t="s">
        <v>1571</v>
      </c>
      <c r="E353" s="20" t="s">
        <v>1137</v>
      </c>
      <c r="F353" s="202" t="s">
        <v>1150</v>
      </c>
      <c r="H353" s="165"/>
      <c r="I353" s="171"/>
      <c r="K353" s="165"/>
    </row>
    <row r="354">
      <c r="B354" s="20" t="s">
        <v>873</v>
      </c>
      <c r="C354" s="20" t="s">
        <v>207</v>
      </c>
      <c r="D354" s="20" t="s">
        <v>1374</v>
      </c>
      <c r="E354" s="20" t="s">
        <v>1153</v>
      </c>
      <c r="H354" s="165"/>
      <c r="I354" s="171"/>
      <c r="K354" s="165"/>
    </row>
    <row r="355">
      <c r="A355" s="202" t="s">
        <v>1531</v>
      </c>
      <c r="B355" s="20" t="s">
        <v>874</v>
      </c>
      <c r="C355" s="20" t="s">
        <v>1166</v>
      </c>
      <c r="D355" s="20" t="s">
        <v>1375</v>
      </c>
      <c r="E355" s="20" t="s">
        <v>1168</v>
      </c>
      <c r="F355" s="202" t="s">
        <v>1129</v>
      </c>
      <c r="H355" s="165"/>
      <c r="I355" s="171"/>
      <c r="K355" s="165"/>
    </row>
    <row r="356">
      <c r="A356" s="202" t="s">
        <v>1531</v>
      </c>
      <c r="B356" s="20" t="s">
        <v>875</v>
      </c>
      <c r="C356" s="20" t="s">
        <v>362</v>
      </c>
      <c r="D356" s="20" t="s">
        <v>1376</v>
      </c>
      <c r="E356" s="20" t="s">
        <v>90</v>
      </c>
      <c r="F356" s="202" t="s">
        <v>1156</v>
      </c>
      <c r="H356" s="165"/>
      <c r="I356" s="171"/>
      <c r="K356" s="165"/>
    </row>
    <row r="357">
      <c r="A357" s="202" t="s">
        <v>1531</v>
      </c>
      <c r="B357" s="20" t="s">
        <v>876</v>
      </c>
      <c r="C357" s="20" t="s">
        <v>1377</v>
      </c>
      <c r="D357" s="20" t="s">
        <v>1378</v>
      </c>
      <c r="E357" s="20" t="s">
        <v>1153</v>
      </c>
      <c r="F357" s="202" t="s">
        <v>1156</v>
      </c>
      <c r="H357" s="165"/>
      <c r="I357" s="171"/>
      <c r="K357" s="165"/>
    </row>
    <row r="358">
      <c r="A358" s="202" t="s">
        <v>1531</v>
      </c>
      <c r="B358" s="20" t="s">
        <v>876</v>
      </c>
      <c r="C358" s="20" t="s">
        <v>1377</v>
      </c>
      <c r="D358" s="20" t="s">
        <v>1379</v>
      </c>
      <c r="E358" s="20" t="s">
        <v>1153</v>
      </c>
      <c r="F358" s="202" t="s">
        <v>1156</v>
      </c>
      <c r="H358" s="165"/>
      <c r="I358" s="171"/>
      <c r="K358" s="165"/>
    </row>
    <row r="359">
      <c r="A359" s="202" t="s">
        <v>1531</v>
      </c>
      <c r="B359" s="20" t="s">
        <v>877</v>
      </c>
      <c r="C359" s="20" t="s">
        <v>1163</v>
      </c>
      <c r="D359" s="20" t="s">
        <v>1380</v>
      </c>
      <c r="E359" s="20" t="s">
        <v>90</v>
      </c>
      <c r="F359" s="202" t="s">
        <v>1156</v>
      </c>
      <c r="H359" s="203" t="s">
        <v>1381</v>
      </c>
      <c r="I359" s="204" t="s">
        <v>1382</v>
      </c>
      <c r="K359" s="165"/>
    </row>
    <row r="360">
      <c r="A360" s="202" t="s">
        <v>1531</v>
      </c>
      <c r="B360" s="20" t="s">
        <v>878</v>
      </c>
      <c r="C360" s="20" t="s">
        <v>1166</v>
      </c>
      <c r="D360" s="20" t="s">
        <v>1383</v>
      </c>
      <c r="E360" s="20" t="s">
        <v>1168</v>
      </c>
      <c r="F360" s="202" t="s">
        <v>1156</v>
      </c>
      <c r="H360" s="165"/>
      <c r="I360" s="171"/>
      <c r="K360" s="165"/>
    </row>
    <row r="361">
      <c r="A361" s="202" t="s">
        <v>1531</v>
      </c>
      <c r="B361" s="20" t="s">
        <v>879</v>
      </c>
      <c r="C361" s="20" t="s">
        <v>362</v>
      </c>
      <c r="D361" s="20" t="s">
        <v>1384</v>
      </c>
      <c r="E361" s="20" t="s">
        <v>90</v>
      </c>
      <c r="F361" s="202" t="s">
        <v>1156</v>
      </c>
      <c r="H361" s="165"/>
      <c r="I361" s="171"/>
      <c r="K361" s="165"/>
    </row>
    <row r="362">
      <c r="A362" s="202" t="s">
        <v>1531</v>
      </c>
      <c r="B362" s="20" t="s">
        <v>880</v>
      </c>
      <c r="C362" s="20" t="s">
        <v>1171</v>
      </c>
      <c r="D362" s="20" t="s">
        <v>1385</v>
      </c>
      <c r="E362" s="20" t="s">
        <v>90</v>
      </c>
      <c r="F362" s="202" t="s">
        <v>1156</v>
      </c>
      <c r="G362" s="202" t="s">
        <v>1173</v>
      </c>
      <c r="H362" s="165"/>
      <c r="I362" s="171"/>
      <c r="K362" s="165"/>
    </row>
    <row r="363">
      <c r="A363" s="202" t="s">
        <v>1531</v>
      </c>
      <c r="B363" s="20" t="s">
        <v>881</v>
      </c>
      <c r="C363" s="20" t="s">
        <v>1386</v>
      </c>
      <c r="D363" s="20" t="s">
        <v>1387</v>
      </c>
      <c r="E363" s="20" t="s">
        <v>1137</v>
      </c>
      <c r="F363" s="202" t="s">
        <v>1150</v>
      </c>
      <c r="H363" s="165"/>
      <c r="I363" s="171"/>
      <c r="K363" s="165"/>
    </row>
    <row r="364">
      <c r="B364" s="20" t="s">
        <v>881</v>
      </c>
      <c r="C364" s="20" t="s">
        <v>1377</v>
      </c>
      <c r="D364" s="20" t="s">
        <v>1379</v>
      </c>
      <c r="E364" s="20" t="s">
        <v>1153</v>
      </c>
      <c r="H364" s="165"/>
      <c r="I364" s="171"/>
      <c r="K364" s="165"/>
    </row>
    <row r="365">
      <c r="A365" s="202" t="s">
        <v>1531</v>
      </c>
      <c r="B365" s="20" t="s">
        <v>882</v>
      </c>
      <c r="C365" s="20" t="s">
        <v>1163</v>
      </c>
      <c r="D365" s="20" t="s">
        <v>1380</v>
      </c>
      <c r="E365" s="20" t="s">
        <v>90</v>
      </c>
      <c r="F365" s="202" t="s">
        <v>1156</v>
      </c>
      <c r="H365" s="203" t="s">
        <v>1381</v>
      </c>
      <c r="I365" s="204"/>
      <c r="K365" s="165"/>
    </row>
    <row r="366">
      <c r="A366" s="202" t="s">
        <v>1531</v>
      </c>
      <c r="B366" s="20" t="s">
        <v>883</v>
      </c>
      <c r="C366" s="20" t="s">
        <v>1166</v>
      </c>
      <c r="D366" s="20" t="s">
        <v>1383</v>
      </c>
      <c r="E366" s="20" t="s">
        <v>1168</v>
      </c>
      <c r="F366" s="202" t="s">
        <v>1156</v>
      </c>
      <c r="H366" s="165"/>
      <c r="I366" s="171"/>
      <c r="K366" s="165"/>
    </row>
    <row r="367">
      <c r="A367" s="202" t="s">
        <v>1531</v>
      </c>
      <c r="B367" s="20" t="s">
        <v>884</v>
      </c>
      <c r="C367" s="20" t="s">
        <v>362</v>
      </c>
      <c r="D367" s="20" t="s">
        <v>1384</v>
      </c>
      <c r="E367" s="20" t="s">
        <v>90</v>
      </c>
      <c r="F367" s="202" t="s">
        <v>1156</v>
      </c>
      <c r="H367" s="165"/>
      <c r="I367" s="171"/>
      <c r="K367" s="165"/>
    </row>
    <row r="368">
      <c r="A368" s="202" t="s">
        <v>1531</v>
      </c>
      <c r="B368" s="20" t="s">
        <v>885</v>
      </c>
      <c r="C368" s="20" t="s">
        <v>1171</v>
      </c>
      <c r="D368" s="20" t="s">
        <v>1385</v>
      </c>
      <c r="E368" s="20" t="s">
        <v>90</v>
      </c>
      <c r="F368" s="202" t="s">
        <v>1156</v>
      </c>
      <c r="G368" s="202" t="s">
        <v>1173</v>
      </c>
      <c r="H368" s="165"/>
      <c r="I368" s="171"/>
      <c r="K368" s="165"/>
    </row>
    <row r="369">
      <c r="A369" s="202" t="s">
        <v>1531</v>
      </c>
      <c r="B369" s="20" t="s">
        <v>886</v>
      </c>
      <c r="C369" s="20" t="s">
        <v>1388</v>
      </c>
      <c r="D369" s="20" t="s">
        <v>1389</v>
      </c>
      <c r="E369" s="20" t="s">
        <v>1262</v>
      </c>
      <c r="F369" s="202" t="s">
        <v>1156</v>
      </c>
      <c r="H369" s="165"/>
      <c r="I369" s="171"/>
      <c r="K369" s="165"/>
    </row>
    <row r="370">
      <c r="A370" s="202" t="s">
        <v>1531</v>
      </c>
      <c r="B370" s="20" t="s">
        <v>887</v>
      </c>
      <c r="C370" s="20" t="s">
        <v>1390</v>
      </c>
      <c r="D370" s="20" t="s">
        <v>1391</v>
      </c>
      <c r="E370" s="20" t="s">
        <v>1153</v>
      </c>
      <c r="F370" s="202" t="s">
        <v>1156</v>
      </c>
      <c r="H370" s="165"/>
      <c r="I370" s="171"/>
      <c r="K370" s="165"/>
    </row>
    <row r="371">
      <c r="A371" s="202" t="s">
        <v>1531</v>
      </c>
      <c r="B371" s="20" t="s">
        <v>888</v>
      </c>
      <c r="C371" s="20" t="s">
        <v>1163</v>
      </c>
      <c r="D371" s="20" t="s">
        <v>1392</v>
      </c>
      <c r="E371" s="20" t="s">
        <v>90</v>
      </c>
      <c r="F371" s="202" t="s">
        <v>1156</v>
      </c>
      <c r="H371" s="203" t="s">
        <v>1393</v>
      </c>
      <c r="I371" s="204" t="s">
        <v>1394</v>
      </c>
      <c r="K371" s="165"/>
    </row>
    <row r="372">
      <c r="A372" s="202" t="s">
        <v>1531</v>
      </c>
      <c r="B372" s="20" t="s">
        <v>889</v>
      </c>
      <c r="C372" s="20" t="s">
        <v>1166</v>
      </c>
      <c r="D372" s="20" t="s">
        <v>1395</v>
      </c>
      <c r="E372" s="20" t="s">
        <v>90</v>
      </c>
      <c r="F372" s="202" t="s">
        <v>1156</v>
      </c>
      <c r="H372" s="203" t="s">
        <v>1393</v>
      </c>
      <c r="I372" s="204"/>
      <c r="K372" s="165"/>
    </row>
    <row r="373">
      <c r="A373" s="202" t="s">
        <v>1531</v>
      </c>
      <c r="B373" s="20" t="s">
        <v>890</v>
      </c>
      <c r="C373" s="20" t="s">
        <v>1193</v>
      </c>
      <c r="D373" s="20" t="s">
        <v>1396</v>
      </c>
      <c r="E373" s="20" t="s">
        <v>90</v>
      </c>
      <c r="F373" s="202" t="s">
        <v>1156</v>
      </c>
      <c r="H373" s="165"/>
      <c r="I373" s="171"/>
      <c r="K373" s="165"/>
    </row>
    <row r="374">
      <c r="A374" s="202" t="s">
        <v>1531</v>
      </c>
      <c r="B374" s="20" t="s">
        <v>891</v>
      </c>
      <c r="C374" s="20" t="s">
        <v>1259</v>
      </c>
      <c r="D374" s="20" t="s">
        <v>1397</v>
      </c>
      <c r="E374" s="20" t="s">
        <v>1153</v>
      </c>
      <c r="F374" s="202" t="s">
        <v>1156</v>
      </c>
      <c r="H374" s="165"/>
      <c r="I374" s="171"/>
      <c r="K374" s="165"/>
    </row>
    <row r="375">
      <c r="A375" s="202" t="s">
        <v>1531</v>
      </c>
      <c r="B375" s="20" t="s">
        <v>891</v>
      </c>
      <c r="C375" s="20" t="s">
        <v>1259</v>
      </c>
      <c r="D375" s="20" t="s">
        <v>1260</v>
      </c>
      <c r="E375" s="20" t="s">
        <v>1153</v>
      </c>
      <c r="F375" s="202" t="s">
        <v>1156</v>
      </c>
      <c r="H375" s="165"/>
      <c r="I375" s="171"/>
      <c r="K375" s="165"/>
    </row>
    <row r="376">
      <c r="A376" s="202" t="s">
        <v>1531</v>
      </c>
      <c r="B376" s="20" t="s">
        <v>892</v>
      </c>
      <c r="C376" s="20" t="s">
        <v>1257</v>
      </c>
      <c r="D376" s="20" t="s">
        <v>1261</v>
      </c>
      <c r="E376" s="20" t="s">
        <v>1262</v>
      </c>
      <c r="F376" s="202" t="s">
        <v>1156</v>
      </c>
      <c r="H376" s="165"/>
      <c r="I376" s="171"/>
      <c r="K376" s="165"/>
    </row>
    <row r="377">
      <c r="A377" s="202" t="s">
        <v>1531</v>
      </c>
      <c r="B377" s="20" t="s">
        <v>893</v>
      </c>
      <c r="C377" s="20" t="s">
        <v>1263</v>
      </c>
      <c r="D377" s="20" t="s">
        <v>1264</v>
      </c>
      <c r="E377" s="20" t="s">
        <v>90</v>
      </c>
      <c r="F377" s="202" t="s">
        <v>1156</v>
      </c>
      <c r="G377" s="202" t="s">
        <v>1265</v>
      </c>
      <c r="H377" s="203" t="s">
        <v>1266</v>
      </c>
      <c r="I377" s="204"/>
      <c r="K377" s="165"/>
    </row>
    <row r="378">
      <c r="A378" s="202" t="s">
        <v>1531</v>
      </c>
      <c r="B378" s="20" t="s">
        <v>894</v>
      </c>
      <c r="C378" s="20" t="s">
        <v>1171</v>
      </c>
      <c r="D378" s="20" t="s">
        <v>1398</v>
      </c>
      <c r="E378" s="20" t="s">
        <v>90</v>
      </c>
      <c r="F378" s="202" t="s">
        <v>1156</v>
      </c>
      <c r="G378" s="202" t="s">
        <v>1173</v>
      </c>
      <c r="H378" s="165"/>
      <c r="I378" s="171"/>
      <c r="K378" s="165"/>
    </row>
    <row r="379">
      <c r="A379" s="202" t="s">
        <v>1531</v>
      </c>
      <c r="B379" s="20" t="s">
        <v>895</v>
      </c>
      <c r="C379" s="20" t="s">
        <v>1454</v>
      </c>
      <c r="D379" s="20" t="s">
        <v>1572</v>
      </c>
      <c r="E379" s="20" t="s">
        <v>1153</v>
      </c>
      <c r="F379" s="202" t="s">
        <v>1156</v>
      </c>
      <c r="H379" s="165"/>
      <c r="I379" s="171"/>
      <c r="K379" s="165"/>
    </row>
    <row r="380">
      <c r="A380" s="202" t="s">
        <v>1531</v>
      </c>
      <c r="B380" s="20" t="s">
        <v>895</v>
      </c>
      <c r="C380" s="20" t="s">
        <v>1434</v>
      </c>
      <c r="D380" s="20" t="s">
        <v>1435</v>
      </c>
      <c r="E380" s="20" t="s">
        <v>1153</v>
      </c>
      <c r="F380" s="202" t="s">
        <v>1156</v>
      </c>
      <c r="H380" s="165"/>
      <c r="I380" s="171"/>
      <c r="K380" s="165"/>
    </row>
    <row r="381">
      <c r="A381" s="202" t="s">
        <v>1531</v>
      </c>
      <c r="B381" s="20" t="s">
        <v>896</v>
      </c>
      <c r="C381" s="20" t="s">
        <v>1436</v>
      </c>
      <c r="D381" s="20" t="s">
        <v>1437</v>
      </c>
      <c r="E381" s="20" t="s">
        <v>90</v>
      </c>
      <c r="F381" s="202" t="s">
        <v>1156</v>
      </c>
      <c r="G381" s="202" t="s">
        <v>111</v>
      </c>
      <c r="H381" s="165"/>
      <c r="I381" s="171"/>
      <c r="K381" s="165"/>
    </row>
    <row r="382">
      <c r="A382" s="202" t="s">
        <v>1531</v>
      </c>
      <c r="B382" s="20" t="s">
        <v>901</v>
      </c>
      <c r="C382" s="20" t="s">
        <v>1438</v>
      </c>
      <c r="D382" s="20" t="s">
        <v>1439</v>
      </c>
      <c r="E382" s="20" t="s">
        <v>90</v>
      </c>
      <c r="F382" s="202" t="s">
        <v>1156</v>
      </c>
      <c r="G382" s="202" t="s">
        <v>111</v>
      </c>
      <c r="H382" s="165"/>
      <c r="I382" s="171"/>
      <c r="K382" s="165"/>
    </row>
    <row r="383">
      <c r="A383" s="202" t="s">
        <v>1531</v>
      </c>
      <c r="B383" s="20" t="s">
        <v>904</v>
      </c>
      <c r="C383" s="20" t="s">
        <v>1440</v>
      </c>
      <c r="D383" s="20" t="s">
        <v>1441</v>
      </c>
      <c r="E383" s="20" t="s">
        <v>90</v>
      </c>
      <c r="F383" s="202" t="s">
        <v>1156</v>
      </c>
      <c r="G383" s="202" t="s">
        <v>111</v>
      </c>
      <c r="H383" s="165"/>
      <c r="I383" s="171"/>
      <c r="K383" s="165"/>
    </row>
    <row r="384">
      <c r="A384" s="202" t="s">
        <v>1531</v>
      </c>
      <c r="B384" s="20" t="s">
        <v>905</v>
      </c>
      <c r="C384" s="20" t="s">
        <v>1442</v>
      </c>
      <c r="D384" s="20" t="s">
        <v>1443</v>
      </c>
      <c r="E384" s="20" t="s">
        <v>1444</v>
      </c>
      <c r="F384" s="202" t="s">
        <v>1156</v>
      </c>
      <c r="H384" s="165"/>
      <c r="I384" s="171"/>
      <c r="K384" s="165"/>
    </row>
    <row r="385">
      <c r="A385" s="202" t="s">
        <v>1531</v>
      </c>
      <c r="B385" s="20" t="s">
        <v>906</v>
      </c>
      <c r="C385" s="20" t="s">
        <v>1277</v>
      </c>
      <c r="D385" s="20" t="s">
        <v>1573</v>
      </c>
      <c r="E385" s="20" t="s">
        <v>1137</v>
      </c>
      <c r="F385" s="202" t="s">
        <v>1150</v>
      </c>
      <c r="H385" s="165"/>
      <c r="I385" s="171"/>
      <c r="K385" s="165"/>
    </row>
    <row r="386">
      <c r="B386" s="20" t="s">
        <v>906</v>
      </c>
      <c r="C386" s="20" t="s">
        <v>1279</v>
      </c>
      <c r="D386" s="20" t="s">
        <v>1280</v>
      </c>
      <c r="E386" s="20" t="s">
        <v>1153</v>
      </c>
      <c r="H386" s="165"/>
      <c r="I386" s="171"/>
      <c r="K386" s="165"/>
    </row>
    <row r="387">
      <c r="A387" s="202" t="s">
        <v>1531</v>
      </c>
      <c r="B387" s="20" t="s">
        <v>907</v>
      </c>
      <c r="C387" s="20" t="s">
        <v>1166</v>
      </c>
      <c r="D387" s="20" t="s">
        <v>1281</v>
      </c>
      <c r="E387" s="20" t="s">
        <v>1168</v>
      </c>
      <c r="F387" s="202" t="s">
        <v>1129</v>
      </c>
      <c r="H387" s="165"/>
      <c r="I387" s="171"/>
      <c r="K387" s="165"/>
    </row>
    <row r="388">
      <c r="A388" s="202" t="s">
        <v>1531</v>
      </c>
      <c r="B388" s="20" t="s">
        <v>909</v>
      </c>
      <c r="C388" s="20" t="s">
        <v>1282</v>
      </c>
      <c r="D388" s="20" t="s">
        <v>1283</v>
      </c>
      <c r="E388" s="20" t="s">
        <v>90</v>
      </c>
      <c r="F388" s="202" t="s">
        <v>1156</v>
      </c>
      <c r="H388" s="203" t="s">
        <v>1284</v>
      </c>
      <c r="I388" s="204" t="s">
        <v>1285</v>
      </c>
      <c r="K388" s="165"/>
    </row>
    <row r="389">
      <c r="A389" s="202" t="s">
        <v>1531</v>
      </c>
      <c r="B389" s="20" t="s">
        <v>910</v>
      </c>
      <c r="C389" s="20" t="s">
        <v>416</v>
      </c>
      <c r="D389" s="20" t="s">
        <v>1286</v>
      </c>
      <c r="E389" s="20" t="s">
        <v>90</v>
      </c>
      <c r="F389" s="202" t="s">
        <v>1156</v>
      </c>
      <c r="H389" s="165"/>
      <c r="I389" s="171"/>
      <c r="K389" s="165"/>
    </row>
    <row r="390">
      <c r="A390" s="202" t="s">
        <v>1531</v>
      </c>
      <c r="B390" s="20" t="s">
        <v>911</v>
      </c>
      <c r="C390" s="20" t="s">
        <v>362</v>
      </c>
      <c r="D390" s="20" t="s">
        <v>1287</v>
      </c>
      <c r="E390" s="20" t="s">
        <v>90</v>
      </c>
      <c r="F390" s="202" t="s">
        <v>1156</v>
      </c>
      <c r="H390" s="165"/>
      <c r="I390" s="171"/>
      <c r="K390" s="165"/>
    </row>
    <row r="391">
      <c r="A391" s="202" t="s">
        <v>1531</v>
      </c>
      <c r="B391" s="20" t="s">
        <v>912</v>
      </c>
      <c r="C391" s="20" t="s">
        <v>378</v>
      </c>
      <c r="D391" s="20" t="s">
        <v>1288</v>
      </c>
      <c r="E391" s="20" t="s">
        <v>90</v>
      </c>
      <c r="F391" s="202" t="s">
        <v>1156</v>
      </c>
      <c r="G391" s="202" t="s">
        <v>1173</v>
      </c>
      <c r="H391" s="165"/>
      <c r="I391" s="171"/>
      <c r="K391" s="165"/>
    </row>
    <row r="392">
      <c r="A392" s="202" t="s">
        <v>1531</v>
      </c>
      <c r="B392" s="20" t="s">
        <v>913</v>
      </c>
      <c r="C392" s="20" t="s">
        <v>1289</v>
      </c>
      <c r="D392" s="20" t="s">
        <v>1290</v>
      </c>
      <c r="E392" s="20" t="s">
        <v>90</v>
      </c>
      <c r="F392" s="202" t="s">
        <v>1156</v>
      </c>
      <c r="G392" s="202" t="s">
        <v>111</v>
      </c>
      <c r="H392" s="165"/>
      <c r="I392" s="171"/>
      <c r="K392" s="165"/>
    </row>
    <row r="393">
      <c r="A393" s="202" t="s">
        <v>1531</v>
      </c>
      <c r="B393" s="20" t="s">
        <v>914</v>
      </c>
      <c r="C393" s="20" t="s">
        <v>1291</v>
      </c>
      <c r="D393" s="20" t="s">
        <v>1292</v>
      </c>
      <c r="E393" s="20" t="s">
        <v>90</v>
      </c>
      <c r="F393" s="202" t="s">
        <v>1156</v>
      </c>
      <c r="G393" s="202" t="s">
        <v>111</v>
      </c>
      <c r="H393" s="165"/>
      <c r="I393" s="171"/>
      <c r="K393" s="165"/>
    </row>
    <row r="394">
      <c r="A394" s="202" t="s">
        <v>1531</v>
      </c>
      <c r="B394" s="20" t="s">
        <v>915</v>
      </c>
      <c r="C394" s="20" t="s">
        <v>1293</v>
      </c>
      <c r="D394" s="20" t="s">
        <v>1294</v>
      </c>
      <c r="E394" s="20" t="s">
        <v>90</v>
      </c>
      <c r="F394" s="202" t="s">
        <v>1156</v>
      </c>
      <c r="H394" s="203" t="s">
        <v>1295</v>
      </c>
      <c r="I394" s="204"/>
      <c r="K394" s="165"/>
    </row>
    <row r="395">
      <c r="A395" s="202" t="s">
        <v>1531</v>
      </c>
      <c r="B395" s="20" t="s">
        <v>916</v>
      </c>
      <c r="C395" s="20" t="s">
        <v>1296</v>
      </c>
      <c r="D395" s="20" t="s">
        <v>1297</v>
      </c>
      <c r="E395" s="20" t="s">
        <v>90</v>
      </c>
      <c r="F395" s="202" t="s">
        <v>1156</v>
      </c>
      <c r="H395" s="20" t="s">
        <v>1298</v>
      </c>
      <c r="I395" s="204"/>
      <c r="K395" s="165"/>
    </row>
    <row r="396">
      <c r="A396" s="202" t="s">
        <v>1531</v>
      </c>
      <c r="B396" s="20" t="s">
        <v>917</v>
      </c>
      <c r="C396" s="20" t="s">
        <v>1495</v>
      </c>
      <c r="D396" s="20" t="s">
        <v>1574</v>
      </c>
      <c r="E396" s="20" t="s">
        <v>1137</v>
      </c>
      <c r="F396" s="202" t="s">
        <v>1150</v>
      </c>
      <c r="H396" s="165"/>
      <c r="I396" s="171"/>
      <c r="K396" s="165"/>
    </row>
    <row r="397">
      <c r="B397" s="20" t="s">
        <v>917</v>
      </c>
      <c r="C397" s="20" t="s">
        <v>1497</v>
      </c>
      <c r="D397" s="20" t="s">
        <v>1498</v>
      </c>
      <c r="E397" s="20" t="s">
        <v>1153</v>
      </c>
      <c r="H397" s="165"/>
      <c r="I397" s="171"/>
      <c r="K397" s="165"/>
    </row>
    <row r="398">
      <c r="A398" s="202" t="s">
        <v>1531</v>
      </c>
      <c r="B398" s="20" t="s">
        <v>918</v>
      </c>
      <c r="C398" s="20" t="s">
        <v>1499</v>
      </c>
      <c r="D398" s="20" t="s">
        <v>1500</v>
      </c>
      <c r="E398" s="20" t="s">
        <v>90</v>
      </c>
      <c r="F398" s="202" t="s">
        <v>1156</v>
      </c>
      <c r="G398" s="202" t="s">
        <v>111</v>
      </c>
      <c r="H398" s="165"/>
      <c r="I398" s="171"/>
      <c r="K398" s="165"/>
    </row>
    <row r="399">
      <c r="A399" s="202" t="s">
        <v>1531</v>
      </c>
      <c r="B399" s="20" t="s">
        <v>919</v>
      </c>
      <c r="C399" s="20" t="s">
        <v>1247</v>
      </c>
      <c r="D399" s="20" t="s">
        <v>1501</v>
      </c>
      <c r="E399" s="20" t="s">
        <v>90</v>
      </c>
      <c r="F399" s="202" t="s">
        <v>1156</v>
      </c>
      <c r="H399" s="165"/>
      <c r="I399" s="171"/>
      <c r="K399" s="165"/>
    </row>
    <row r="400">
      <c r="A400" s="202" t="s">
        <v>1531</v>
      </c>
      <c r="B400" s="20" t="s">
        <v>920</v>
      </c>
      <c r="C400" s="20" t="s">
        <v>1166</v>
      </c>
      <c r="D400" s="20" t="s">
        <v>1502</v>
      </c>
      <c r="E400" s="20" t="s">
        <v>90</v>
      </c>
      <c r="F400" s="202" t="s">
        <v>1156</v>
      </c>
      <c r="H400" s="165"/>
      <c r="I400" s="171"/>
      <c r="K400" s="165"/>
    </row>
    <row r="401">
      <c r="A401" s="202" t="s">
        <v>1531</v>
      </c>
      <c r="B401" s="20" t="s">
        <v>921</v>
      </c>
      <c r="C401" s="20" t="s">
        <v>362</v>
      </c>
      <c r="D401" s="20" t="s">
        <v>1503</v>
      </c>
      <c r="E401" s="20" t="s">
        <v>90</v>
      </c>
      <c r="F401" s="202" t="s">
        <v>1156</v>
      </c>
      <c r="H401" s="165"/>
      <c r="I401" s="171"/>
      <c r="K401" s="165"/>
    </row>
    <row r="402">
      <c r="A402" s="202" t="s">
        <v>1531</v>
      </c>
      <c r="B402" s="20" t="s">
        <v>922</v>
      </c>
      <c r="C402" s="20" t="s">
        <v>1504</v>
      </c>
      <c r="D402" s="20" t="s">
        <v>1505</v>
      </c>
      <c r="E402" s="20" t="s">
        <v>90</v>
      </c>
      <c r="F402" s="202" t="s">
        <v>1156</v>
      </c>
      <c r="H402" s="165"/>
      <c r="I402" s="171"/>
      <c r="K402" s="165"/>
    </row>
    <row r="403">
      <c r="A403" s="202" t="s">
        <v>1531</v>
      </c>
      <c r="B403" s="20" t="s">
        <v>923</v>
      </c>
      <c r="C403" s="20" t="s">
        <v>1506</v>
      </c>
      <c r="D403" s="20" t="s">
        <v>1507</v>
      </c>
      <c r="E403" s="20" t="s">
        <v>90</v>
      </c>
      <c r="F403" s="202" t="s">
        <v>1156</v>
      </c>
      <c r="H403" s="165"/>
      <c r="I403" s="171"/>
      <c r="K403" s="165"/>
    </row>
    <row r="404">
      <c r="A404" s="202" t="s">
        <v>1531</v>
      </c>
      <c r="B404" s="20" t="s">
        <v>1575</v>
      </c>
      <c r="C404" s="20" t="s">
        <v>1509</v>
      </c>
      <c r="D404" s="20" t="s">
        <v>1510</v>
      </c>
      <c r="E404" s="20" t="s">
        <v>1137</v>
      </c>
      <c r="F404" s="202" t="s">
        <v>1150</v>
      </c>
      <c r="H404" s="165"/>
      <c r="I404" s="171"/>
      <c r="J404" s="202">
        <v>1.1</v>
      </c>
      <c r="K404" s="20" t="s">
        <v>1511</v>
      </c>
    </row>
    <row r="405">
      <c r="A405" s="202" t="s">
        <v>1531</v>
      </c>
      <c r="B405" s="20" t="s">
        <v>1576</v>
      </c>
      <c r="C405" s="20" t="s">
        <v>1513</v>
      </c>
      <c r="D405" s="20" t="s">
        <v>1514</v>
      </c>
      <c r="E405" s="20" t="s">
        <v>90</v>
      </c>
      <c r="F405" s="202" t="s">
        <v>1156</v>
      </c>
      <c r="H405" s="165"/>
      <c r="I405" s="171"/>
      <c r="J405" s="202">
        <v>1.1</v>
      </c>
      <c r="K405" s="165"/>
    </row>
    <row r="406">
      <c r="A406" s="202" t="s">
        <v>1531</v>
      </c>
      <c r="B406" s="20" t="s">
        <v>1577</v>
      </c>
      <c r="C406" s="20" t="s">
        <v>1516</v>
      </c>
      <c r="D406" s="20" t="s">
        <v>1517</v>
      </c>
      <c r="E406" s="20" t="s">
        <v>1518</v>
      </c>
      <c r="F406" s="202" t="s">
        <v>1156</v>
      </c>
      <c r="H406" s="165"/>
      <c r="I406" s="171"/>
      <c r="J406" s="202">
        <v>1.1</v>
      </c>
      <c r="K406" s="165"/>
    </row>
    <row r="407">
      <c r="A407" s="202" t="s">
        <v>1531</v>
      </c>
      <c r="B407" s="20" t="s">
        <v>1578</v>
      </c>
      <c r="C407" s="20" t="s">
        <v>1497</v>
      </c>
      <c r="D407" s="20" t="s">
        <v>1520</v>
      </c>
      <c r="E407" s="20" t="s">
        <v>1153</v>
      </c>
      <c r="F407" s="202" t="s">
        <v>1156</v>
      </c>
      <c r="H407" s="165"/>
      <c r="I407" s="171"/>
      <c r="J407" s="202">
        <v>1.1</v>
      </c>
      <c r="K407" s="20" t="s">
        <v>1521</v>
      </c>
    </row>
    <row r="408">
      <c r="A408" s="202" t="s">
        <v>1531</v>
      </c>
      <c r="B408" s="20" t="s">
        <v>1578</v>
      </c>
      <c r="C408" s="20" t="s">
        <v>1497</v>
      </c>
      <c r="D408" s="20" t="s">
        <v>1498</v>
      </c>
      <c r="E408" s="20" t="s">
        <v>1153</v>
      </c>
      <c r="F408" s="202" t="s">
        <v>1156</v>
      </c>
      <c r="H408" s="165"/>
      <c r="I408" s="171"/>
      <c r="J408" s="202">
        <v>1.1</v>
      </c>
      <c r="K408" s="165"/>
    </row>
    <row r="409">
      <c r="A409" s="202" t="s">
        <v>1531</v>
      </c>
      <c r="B409" s="20" t="s">
        <v>1579</v>
      </c>
      <c r="C409" s="20" t="s">
        <v>1499</v>
      </c>
      <c r="D409" s="20" t="s">
        <v>1500</v>
      </c>
      <c r="E409" s="20" t="s">
        <v>90</v>
      </c>
      <c r="F409" s="202" t="s">
        <v>1156</v>
      </c>
      <c r="G409" s="202" t="s">
        <v>111</v>
      </c>
      <c r="H409" s="165"/>
      <c r="I409" s="171"/>
      <c r="J409" s="202">
        <v>1.1</v>
      </c>
      <c r="K409" s="165"/>
    </row>
    <row r="410">
      <c r="A410" s="202" t="s">
        <v>1531</v>
      </c>
      <c r="B410" s="20" t="s">
        <v>1580</v>
      </c>
      <c r="C410" s="20" t="s">
        <v>1247</v>
      </c>
      <c r="D410" s="20" t="s">
        <v>1501</v>
      </c>
      <c r="E410" s="20" t="s">
        <v>90</v>
      </c>
      <c r="F410" s="202" t="s">
        <v>1156</v>
      </c>
      <c r="H410" s="165"/>
      <c r="I410" s="171"/>
      <c r="J410" s="202">
        <v>1.1</v>
      </c>
      <c r="K410" s="165"/>
    </row>
    <row r="411">
      <c r="A411" s="202" t="s">
        <v>1531</v>
      </c>
      <c r="B411" s="20" t="s">
        <v>1581</v>
      </c>
      <c r="C411" s="20" t="s">
        <v>1166</v>
      </c>
      <c r="D411" s="20" t="s">
        <v>1502</v>
      </c>
      <c r="E411" s="20" t="s">
        <v>90</v>
      </c>
      <c r="F411" s="202" t="s">
        <v>1156</v>
      </c>
      <c r="H411" s="165"/>
      <c r="I411" s="171"/>
      <c r="J411" s="202">
        <v>1.1</v>
      </c>
      <c r="K411" s="165"/>
    </row>
    <row r="412">
      <c r="A412" s="202" t="s">
        <v>1531</v>
      </c>
      <c r="B412" s="20" t="s">
        <v>1582</v>
      </c>
      <c r="C412" s="20" t="s">
        <v>362</v>
      </c>
      <c r="D412" s="20" t="s">
        <v>1503</v>
      </c>
      <c r="E412" s="20" t="s">
        <v>90</v>
      </c>
      <c r="F412" s="202" t="s">
        <v>1156</v>
      </c>
      <c r="H412" s="165"/>
      <c r="I412" s="171"/>
      <c r="J412" s="202">
        <v>1.1</v>
      </c>
      <c r="K412" s="165"/>
    </row>
    <row r="413">
      <c r="A413" s="202" t="s">
        <v>1531</v>
      </c>
      <c r="B413" s="20" t="s">
        <v>1583</v>
      </c>
      <c r="C413" s="20" t="s">
        <v>1504</v>
      </c>
      <c r="D413" s="20" t="s">
        <v>1505</v>
      </c>
      <c r="E413" s="20" t="s">
        <v>90</v>
      </c>
      <c r="F413" s="202" t="s">
        <v>1156</v>
      </c>
      <c r="H413" s="165"/>
      <c r="I413" s="171"/>
      <c r="J413" s="202">
        <v>1.1</v>
      </c>
      <c r="K413" s="165"/>
    </row>
    <row r="414">
      <c r="A414" s="202" t="s">
        <v>1531</v>
      </c>
      <c r="B414" s="20" t="s">
        <v>1584</v>
      </c>
      <c r="C414" s="20" t="s">
        <v>1506</v>
      </c>
      <c r="D414" s="20" t="s">
        <v>1507</v>
      </c>
      <c r="E414" s="20" t="s">
        <v>90</v>
      </c>
      <c r="F414" s="202" t="s">
        <v>1156</v>
      </c>
      <c r="H414" s="165"/>
      <c r="I414" s="171"/>
      <c r="J414" s="202">
        <v>1.1</v>
      </c>
      <c r="K414" s="165"/>
    </row>
    <row r="415">
      <c r="A415" s="202" t="s">
        <v>1531</v>
      </c>
      <c r="B415" s="20" t="s">
        <v>1585</v>
      </c>
      <c r="C415" s="20" t="s">
        <v>1509</v>
      </c>
      <c r="D415" s="20" t="s">
        <v>1510</v>
      </c>
      <c r="E415" s="20" t="s">
        <v>1137</v>
      </c>
      <c r="F415" s="202" t="s">
        <v>1150</v>
      </c>
      <c r="H415" s="165"/>
      <c r="I415" s="171"/>
      <c r="J415" s="202">
        <v>1.1</v>
      </c>
      <c r="K415" s="20" t="s">
        <v>1511</v>
      </c>
    </row>
    <row r="416">
      <c r="A416" s="202" t="s">
        <v>1531</v>
      </c>
      <c r="B416" s="20" t="s">
        <v>1586</v>
      </c>
      <c r="C416" s="20" t="s">
        <v>1513</v>
      </c>
      <c r="D416" s="20" t="s">
        <v>1514</v>
      </c>
      <c r="E416" s="20" t="s">
        <v>90</v>
      </c>
      <c r="F416" s="202" t="s">
        <v>1156</v>
      </c>
      <c r="H416" s="165"/>
      <c r="I416" s="171"/>
      <c r="J416" s="202">
        <v>1.1</v>
      </c>
      <c r="K416" s="165"/>
    </row>
    <row r="417">
      <c r="A417" s="202" t="s">
        <v>1531</v>
      </c>
      <c r="B417" s="20" t="s">
        <v>1587</v>
      </c>
      <c r="C417" s="20" t="s">
        <v>1516</v>
      </c>
      <c r="D417" s="20" t="s">
        <v>1517</v>
      </c>
      <c r="E417" s="20" t="s">
        <v>1518</v>
      </c>
      <c r="F417" s="202" t="s">
        <v>1156</v>
      </c>
      <c r="H417" s="165"/>
      <c r="I417" s="171"/>
      <c r="J417" s="202">
        <v>1.1</v>
      </c>
      <c r="K417" s="165"/>
    </row>
    <row r="418">
      <c r="B418" s="20" t="s">
        <v>1588</v>
      </c>
      <c r="C418" s="20" t="s">
        <v>1589</v>
      </c>
      <c r="D418" s="20" t="s">
        <v>944</v>
      </c>
      <c r="E418" s="20" t="s">
        <v>1137</v>
      </c>
      <c r="F418" s="202" t="s">
        <v>1150</v>
      </c>
      <c r="H418" s="165"/>
      <c r="I418" s="171"/>
      <c r="K418" s="165"/>
    </row>
    <row r="419">
      <c r="B419" s="20" t="s">
        <v>1588</v>
      </c>
      <c r="C419" s="20" t="s">
        <v>37</v>
      </c>
      <c r="D419" s="20" t="s">
        <v>1590</v>
      </c>
      <c r="E419" s="20" t="s">
        <v>1153</v>
      </c>
      <c r="H419" s="165"/>
      <c r="I419" s="171"/>
      <c r="K419" s="165"/>
    </row>
    <row r="420">
      <c r="A420" s="202" t="s">
        <v>1588</v>
      </c>
      <c r="B420" s="20" t="s">
        <v>945</v>
      </c>
      <c r="C420" s="20" t="s">
        <v>1591</v>
      </c>
      <c r="D420" s="20" t="s">
        <v>1592</v>
      </c>
      <c r="E420" s="20" t="s">
        <v>1168</v>
      </c>
      <c r="F420" s="202" t="s">
        <v>1129</v>
      </c>
      <c r="H420" s="203" t="s">
        <v>1130</v>
      </c>
      <c r="I420" s="204"/>
      <c r="K420" s="165"/>
    </row>
    <row r="421">
      <c r="A421" s="202" t="s">
        <v>1588</v>
      </c>
      <c r="B421" s="20" t="s">
        <v>947</v>
      </c>
      <c r="C421" s="20" t="s">
        <v>1534</v>
      </c>
      <c r="D421" s="20" t="s">
        <v>1593</v>
      </c>
      <c r="E421" s="20" t="s">
        <v>1168</v>
      </c>
      <c r="F421" s="202" t="s">
        <v>1129</v>
      </c>
      <c r="H421" s="165"/>
      <c r="I421" s="171"/>
      <c r="K421" s="165"/>
    </row>
    <row r="422">
      <c r="A422" s="202" t="s">
        <v>1588</v>
      </c>
      <c r="B422" s="20" t="s">
        <v>949</v>
      </c>
      <c r="C422" s="20" t="s">
        <v>1594</v>
      </c>
      <c r="D422" s="20" t="s">
        <v>1594</v>
      </c>
      <c r="E422" s="20" t="s">
        <v>90</v>
      </c>
      <c r="F422" s="202" t="s">
        <v>1156</v>
      </c>
      <c r="H422" s="165"/>
      <c r="I422" s="171"/>
      <c r="K422" s="165"/>
    </row>
    <row r="423">
      <c r="A423" s="202" t="s">
        <v>1588</v>
      </c>
      <c r="B423" s="20" t="s">
        <v>952</v>
      </c>
      <c r="C423" s="20" t="s">
        <v>1595</v>
      </c>
      <c r="D423" s="20" t="s">
        <v>1595</v>
      </c>
      <c r="E423" s="20" t="s">
        <v>90</v>
      </c>
      <c r="F423" s="202" t="s">
        <v>1156</v>
      </c>
      <c r="H423" s="165"/>
      <c r="I423" s="171"/>
      <c r="K423" s="165"/>
    </row>
    <row r="424">
      <c r="A424" s="202" t="s">
        <v>1588</v>
      </c>
      <c r="B424" s="20" t="s">
        <v>953</v>
      </c>
      <c r="C424" s="20" t="s">
        <v>1596</v>
      </c>
      <c r="D424" s="20" t="s">
        <v>1597</v>
      </c>
      <c r="E424" s="20" t="s">
        <v>90</v>
      </c>
      <c r="F424" s="202" t="s">
        <v>1156</v>
      </c>
      <c r="G424" s="202" t="s">
        <v>1598</v>
      </c>
      <c r="H424" s="203" t="s">
        <v>1599</v>
      </c>
      <c r="I424" s="204" t="s">
        <v>1600</v>
      </c>
      <c r="K424" s="165"/>
    </row>
    <row r="425">
      <c r="A425" s="202" t="s">
        <v>1588</v>
      </c>
      <c r="B425" s="20" t="s">
        <v>956</v>
      </c>
      <c r="C425" s="20" t="s">
        <v>1434</v>
      </c>
      <c r="D425" s="20" t="s">
        <v>1601</v>
      </c>
      <c r="E425" s="20" t="s">
        <v>1153</v>
      </c>
      <c r="F425" s="202" t="s">
        <v>1156</v>
      </c>
      <c r="H425" s="165"/>
      <c r="I425" s="171"/>
      <c r="K425" s="165"/>
    </row>
    <row r="426">
      <c r="A426" s="202" t="s">
        <v>1588</v>
      </c>
      <c r="B426" s="20" t="s">
        <v>956</v>
      </c>
      <c r="C426" s="20" t="s">
        <v>1434</v>
      </c>
      <c r="D426" s="20" t="s">
        <v>1435</v>
      </c>
      <c r="E426" s="20" t="s">
        <v>1153</v>
      </c>
      <c r="F426" s="202" t="s">
        <v>1156</v>
      </c>
      <c r="H426" s="165"/>
      <c r="I426" s="171"/>
      <c r="K426" s="165"/>
    </row>
    <row r="427">
      <c r="A427" s="202" t="s">
        <v>1588</v>
      </c>
      <c r="B427" s="20" t="s">
        <v>957</v>
      </c>
      <c r="C427" s="20" t="s">
        <v>1436</v>
      </c>
      <c r="D427" s="20" t="s">
        <v>1437</v>
      </c>
      <c r="E427" s="20" t="s">
        <v>90</v>
      </c>
      <c r="F427" s="202" t="s">
        <v>1156</v>
      </c>
      <c r="G427" s="202" t="s">
        <v>111</v>
      </c>
      <c r="H427" s="165"/>
      <c r="I427" s="171"/>
      <c r="K427" s="165"/>
    </row>
    <row r="428">
      <c r="A428" s="202" t="s">
        <v>1588</v>
      </c>
      <c r="B428" s="20" t="s">
        <v>959</v>
      </c>
      <c r="C428" s="20" t="s">
        <v>1438</v>
      </c>
      <c r="D428" s="20" t="s">
        <v>1439</v>
      </c>
      <c r="E428" s="20" t="s">
        <v>90</v>
      </c>
      <c r="F428" s="202" t="s">
        <v>1156</v>
      </c>
      <c r="G428" s="202" t="s">
        <v>111</v>
      </c>
      <c r="H428" s="165"/>
      <c r="I428" s="171"/>
      <c r="K428" s="165"/>
    </row>
    <row r="429">
      <c r="A429" s="202" t="s">
        <v>1588</v>
      </c>
      <c r="B429" s="20" t="s">
        <v>961</v>
      </c>
      <c r="C429" s="20" t="s">
        <v>1440</v>
      </c>
      <c r="D429" s="20" t="s">
        <v>1441</v>
      </c>
      <c r="E429" s="20" t="s">
        <v>90</v>
      </c>
      <c r="F429" s="202" t="s">
        <v>1156</v>
      </c>
      <c r="G429" s="202" t="s">
        <v>111</v>
      </c>
      <c r="H429" s="165"/>
      <c r="I429" s="171"/>
      <c r="K429" s="165"/>
    </row>
    <row r="430">
      <c r="A430" s="202" t="s">
        <v>1588</v>
      </c>
      <c r="B430" s="20" t="s">
        <v>962</v>
      </c>
      <c r="C430" s="20" t="s">
        <v>1442</v>
      </c>
      <c r="D430" s="20" t="s">
        <v>1443</v>
      </c>
      <c r="E430" s="20" t="s">
        <v>1444</v>
      </c>
      <c r="F430" s="202" t="s">
        <v>1156</v>
      </c>
      <c r="H430" s="165"/>
      <c r="I430" s="171"/>
      <c r="K430" s="165"/>
    </row>
    <row r="431">
      <c r="A431" s="202" t="s">
        <v>1588</v>
      </c>
      <c r="B431" s="20" t="s">
        <v>963</v>
      </c>
      <c r="C431" s="20" t="s">
        <v>1259</v>
      </c>
      <c r="D431" s="20" t="s">
        <v>1602</v>
      </c>
      <c r="E431" s="20" t="s">
        <v>1153</v>
      </c>
      <c r="F431" s="202" t="s">
        <v>1156</v>
      </c>
      <c r="H431" s="165"/>
      <c r="I431" s="171"/>
      <c r="K431" s="165"/>
    </row>
    <row r="432">
      <c r="A432" s="202" t="s">
        <v>1588</v>
      </c>
      <c r="B432" s="20" t="s">
        <v>963</v>
      </c>
      <c r="C432" s="20" t="s">
        <v>1259</v>
      </c>
      <c r="D432" s="20" t="s">
        <v>1260</v>
      </c>
      <c r="E432" s="20" t="s">
        <v>1153</v>
      </c>
      <c r="F432" s="202" t="s">
        <v>1156</v>
      </c>
      <c r="H432" s="165"/>
      <c r="I432" s="171"/>
      <c r="K432" s="165"/>
    </row>
    <row r="433">
      <c r="A433" s="202" t="s">
        <v>1588</v>
      </c>
      <c r="B433" s="20" t="s">
        <v>964</v>
      </c>
      <c r="C433" s="20" t="s">
        <v>1257</v>
      </c>
      <c r="D433" s="20" t="s">
        <v>1261</v>
      </c>
      <c r="E433" s="20" t="s">
        <v>1262</v>
      </c>
      <c r="F433" s="202" t="s">
        <v>1156</v>
      </c>
      <c r="H433" s="165"/>
      <c r="I433" s="171"/>
      <c r="K433" s="165"/>
    </row>
    <row r="434">
      <c r="A434" s="202" t="s">
        <v>1588</v>
      </c>
      <c r="B434" s="20" t="s">
        <v>967</v>
      </c>
      <c r="C434" s="20" t="s">
        <v>1263</v>
      </c>
      <c r="D434" s="20" t="s">
        <v>1264</v>
      </c>
      <c r="E434" s="20" t="s">
        <v>90</v>
      </c>
      <c r="F434" s="202" t="s">
        <v>1156</v>
      </c>
      <c r="G434" s="202" t="s">
        <v>1265</v>
      </c>
      <c r="H434" s="203" t="s">
        <v>1266</v>
      </c>
      <c r="I434" s="204"/>
      <c r="K434" s="165"/>
    </row>
    <row r="435">
      <c r="A435" s="202" t="s">
        <v>1588</v>
      </c>
      <c r="B435" s="20" t="s">
        <v>968</v>
      </c>
      <c r="C435" s="20" t="s">
        <v>1603</v>
      </c>
      <c r="D435" s="20" t="s">
        <v>1604</v>
      </c>
      <c r="E435" s="20" t="s">
        <v>1137</v>
      </c>
      <c r="F435" s="202" t="s">
        <v>1150</v>
      </c>
      <c r="H435" s="165"/>
      <c r="I435" s="171"/>
      <c r="K435" s="165"/>
    </row>
    <row r="436">
      <c r="B436" s="20" t="s">
        <v>968</v>
      </c>
      <c r="C436" s="20" t="s">
        <v>207</v>
      </c>
      <c r="D436" s="20" t="s">
        <v>1374</v>
      </c>
      <c r="E436" s="20" t="s">
        <v>1153</v>
      </c>
      <c r="H436" s="165"/>
      <c r="I436" s="171"/>
      <c r="K436" s="165"/>
    </row>
    <row r="437">
      <c r="A437" s="202" t="s">
        <v>1588</v>
      </c>
      <c r="B437" s="20" t="s">
        <v>969</v>
      </c>
      <c r="C437" s="20" t="s">
        <v>1166</v>
      </c>
      <c r="D437" s="20" t="s">
        <v>1375</v>
      </c>
      <c r="E437" s="20" t="s">
        <v>1168</v>
      </c>
      <c r="F437" s="202" t="s">
        <v>1129</v>
      </c>
      <c r="H437" s="165"/>
      <c r="I437" s="171"/>
      <c r="K437" s="165"/>
    </row>
    <row r="438">
      <c r="A438" s="202" t="s">
        <v>1588</v>
      </c>
      <c r="B438" s="20" t="s">
        <v>972</v>
      </c>
      <c r="C438" s="20" t="s">
        <v>362</v>
      </c>
      <c r="D438" s="20" t="s">
        <v>1376</v>
      </c>
      <c r="E438" s="20" t="s">
        <v>90</v>
      </c>
      <c r="F438" s="202" t="s">
        <v>1156</v>
      </c>
      <c r="H438" s="165"/>
      <c r="I438" s="171"/>
      <c r="K438" s="165"/>
    </row>
    <row r="439">
      <c r="A439" s="202" t="s">
        <v>1588</v>
      </c>
      <c r="B439" s="20" t="s">
        <v>974</v>
      </c>
      <c r="C439" s="20" t="s">
        <v>1377</v>
      </c>
      <c r="D439" s="20" t="s">
        <v>1378</v>
      </c>
      <c r="E439" s="20" t="s">
        <v>1153</v>
      </c>
      <c r="F439" s="202" t="s">
        <v>1156</v>
      </c>
      <c r="H439" s="165"/>
      <c r="I439" s="171"/>
      <c r="K439" s="165"/>
    </row>
    <row r="440">
      <c r="A440" s="202" t="s">
        <v>1588</v>
      </c>
      <c r="B440" s="20" t="s">
        <v>974</v>
      </c>
      <c r="C440" s="20" t="s">
        <v>1377</v>
      </c>
      <c r="D440" s="20" t="s">
        <v>1379</v>
      </c>
      <c r="E440" s="20" t="s">
        <v>1153</v>
      </c>
      <c r="F440" s="202" t="s">
        <v>1156</v>
      </c>
      <c r="H440" s="165"/>
      <c r="I440" s="171"/>
      <c r="K440" s="165"/>
    </row>
    <row r="441">
      <c r="A441" s="202" t="s">
        <v>1588</v>
      </c>
      <c r="B441" s="20" t="s">
        <v>975</v>
      </c>
      <c r="C441" s="20" t="s">
        <v>1163</v>
      </c>
      <c r="D441" s="20" t="s">
        <v>1380</v>
      </c>
      <c r="E441" s="20" t="s">
        <v>90</v>
      </c>
      <c r="F441" s="202" t="s">
        <v>1156</v>
      </c>
      <c r="H441" s="203" t="s">
        <v>1381</v>
      </c>
      <c r="I441" s="204" t="s">
        <v>1382</v>
      </c>
      <c r="K441" s="165"/>
    </row>
    <row r="442">
      <c r="A442" s="202" t="s">
        <v>1588</v>
      </c>
      <c r="B442" s="20" t="s">
        <v>978</v>
      </c>
      <c r="C442" s="20" t="s">
        <v>1166</v>
      </c>
      <c r="D442" s="20" t="s">
        <v>1383</v>
      </c>
      <c r="E442" s="20" t="s">
        <v>1168</v>
      </c>
      <c r="F442" s="202" t="s">
        <v>1156</v>
      </c>
      <c r="H442" s="165"/>
      <c r="I442" s="171"/>
      <c r="K442" s="165"/>
    </row>
    <row r="443">
      <c r="A443" s="202" t="s">
        <v>1588</v>
      </c>
      <c r="B443" s="20" t="s">
        <v>981</v>
      </c>
      <c r="C443" s="20" t="s">
        <v>362</v>
      </c>
      <c r="D443" s="20" t="s">
        <v>1384</v>
      </c>
      <c r="E443" s="20" t="s">
        <v>90</v>
      </c>
      <c r="F443" s="202" t="s">
        <v>1156</v>
      </c>
      <c r="H443" s="165"/>
      <c r="I443" s="171"/>
      <c r="K443" s="165"/>
    </row>
    <row r="444">
      <c r="A444" s="202" t="s">
        <v>1588</v>
      </c>
      <c r="B444" s="20" t="s">
        <v>984</v>
      </c>
      <c r="C444" s="20" t="s">
        <v>1171</v>
      </c>
      <c r="D444" s="20" t="s">
        <v>1385</v>
      </c>
      <c r="E444" s="20" t="s">
        <v>90</v>
      </c>
      <c r="F444" s="202" t="s">
        <v>1156</v>
      </c>
      <c r="G444" s="202" t="s">
        <v>1173</v>
      </c>
      <c r="H444" s="165"/>
      <c r="I444" s="171"/>
      <c r="K444" s="165"/>
    </row>
    <row r="445">
      <c r="A445" s="202" t="s">
        <v>1588</v>
      </c>
      <c r="B445" s="20" t="s">
        <v>985</v>
      </c>
      <c r="C445" s="20" t="s">
        <v>1386</v>
      </c>
      <c r="D445" s="20" t="s">
        <v>1387</v>
      </c>
      <c r="E445" s="20" t="s">
        <v>1137</v>
      </c>
      <c r="F445" s="202" t="s">
        <v>1150</v>
      </c>
      <c r="H445" s="165"/>
      <c r="I445" s="171"/>
      <c r="K445" s="165"/>
    </row>
    <row r="446">
      <c r="B446" s="20" t="s">
        <v>985</v>
      </c>
      <c r="C446" s="20" t="s">
        <v>1377</v>
      </c>
      <c r="D446" s="20" t="s">
        <v>1379</v>
      </c>
      <c r="E446" s="20" t="s">
        <v>1153</v>
      </c>
      <c r="H446" s="165"/>
      <c r="I446" s="171"/>
      <c r="K446" s="165"/>
    </row>
    <row r="447">
      <c r="A447" s="202" t="s">
        <v>1588</v>
      </c>
      <c r="B447" s="20" t="s">
        <v>986</v>
      </c>
      <c r="C447" s="20" t="s">
        <v>1163</v>
      </c>
      <c r="D447" s="20" t="s">
        <v>1380</v>
      </c>
      <c r="E447" s="20" t="s">
        <v>90</v>
      </c>
      <c r="F447" s="202" t="s">
        <v>1156</v>
      </c>
      <c r="H447" s="203" t="s">
        <v>1381</v>
      </c>
      <c r="I447" s="204"/>
      <c r="K447" s="165"/>
    </row>
    <row r="448">
      <c r="A448" s="202" t="s">
        <v>1588</v>
      </c>
      <c r="B448" s="20" t="s">
        <v>987</v>
      </c>
      <c r="C448" s="20" t="s">
        <v>1166</v>
      </c>
      <c r="D448" s="20" t="s">
        <v>1383</v>
      </c>
      <c r="E448" s="20" t="s">
        <v>1168</v>
      </c>
      <c r="F448" s="202" t="s">
        <v>1156</v>
      </c>
      <c r="H448" s="165"/>
      <c r="I448" s="171"/>
      <c r="K448" s="165"/>
    </row>
    <row r="449">
      <c r="A449" s="202" t="s">
        <v>1588</v>
      </c>
      <c r="B449" s="20" t="s">
        <v>988</v>
      </c>
      <c r="C449" s="20" t="s">
        <v>362</v>
      </c>
      <c r="D449" s="20" t="s">
        <v>1384</v>
      </c>
      <c r="E449" s="20" t="s">
        <v>90</v>
      </c>
      <c r="F449" s="202" t="s">
        <v>1156</v>
      </c>
      <c r="H449" s="165"/>
      <c r="I449" s="171"/>
      <c r="K449" s="165"/>
    </row>
    <row r="450">
      <c r="A450" s="202" t="s">
        <v>1588</v>
      </c>
      <c r="B450" s="20" t="s">
        <v>989</v>
      </c>
      <c r="C450" s="20" t="s">
        <v>1171</v>
      </c>
      <c r="D450" s="20" t="s">
        <v>1385</v>
      </c>
      <c r="E450" s="20" t="s">
        <v>90</v>
      </c>
      <c r="F450" s="202" t="s">
        <v>1156</v>
      </c>
      <c r="G450" s="202" t="s">
        <v>1173</v>
      </c>
      <c r="H450" s="165"/>
      <c r="I450" s="171"/>
      <c r="K450" s="165"/>
    </row>
    <row r="451">
      <c r="A451" s="202" t="s">
        <v>1588</v>
      </c>
      <c r="B451" s="20" t="s">
        <v>990</v>
      </c>
      <c r="C451" s="20" t="s">
        <v>1388</v>
      </c>
      <c r="D451" s="20" t="s">
        <v>1389</v>
      </c>
      <c r="E451" s="20" t="s">
        <v>1262</v>
      </c>
      <c r="F451" s="202" t="s">
        <v>1156</v>
      </c>
      <c r="H451" s="165"/>
      <c r="I451" s="171"/>
      <c r="K451" s="165"/>
    </row>
    <row r="452">
      <c r="A452" s="202" t="s">
        <v>1588</v>
      </c>
      <c r="B452" s="20" t="s">
        <v>993</v>
      </c>
      <c r="C452" s="20" t="s">
        <v>1390</v>
      </c>
      <c r="D452" s="20" t="s">
        <v>1391</v>
      </c>
      <c r="E452" s="20" t="s">
        <v>1153</v>
      </c>
      <c r="F452" s="202" t="s">
        <v>1156</v>
      </c>
      <c r="H452" s="165"/>
      <c r="I452" s="171"/>
      <c r="K452" s="165"/>
    </row>
    <row r="453">
      <c r="A453" s="202" t="s">
        <v>1588</v>
      </c>
      <c r="B453" s="20" t="s">
        <v>994</v>
      </c>
      <c r="C453" s="20" t="s">
        <v>1163</v>
      </c>
      <c r="D453" s="20" t="s">
        <v>1392</v>
      </c>
      <c r="E453" s="20" t="s">
        <v>90</v>
      </c>
      <c r="F453" s="202" t="s">
        <v>1156</v>
      </c>
      <c r="H453" s="203" t="s">
        <v>1393</v>
      </c>
      <c r="I453" s="204" t="s">
        <v>1394</v>
      </c>
      <c r="K453" s="165"/>
    </row>
    <row r="454">
      <c r="A454" s="202" t="s">
        <v>1588</v>
      </c>
      <c r="B454" s="20" t="s">
        <v>997</v>
      </c>
      <c r="C454" s="20" t="s">
        <v>1166</v>
      </c>
      <c r="D454" s="20" t="s">
        <v>1395</v>
      </c>
      <c r="E454" s="20" t="s">
        <v>90</v>
      </c>
      <c r="F454" s="202" t="s">
        <v>1156</v>
      </c>
      <c r="H454" s="203" t="s">
        <v>1393</v>
      </c>
      <c r="I454" s="204"/>
      <c r="K454" s="165"/>
    </row>
    <row r="455">
      <c r="A455" s="202" t="s">
        <v>1588</v>
      </c>
      <c r="B455" s="20" t="s">
        <v>1000</v>
      </c>
      <c r="C455" s="20" t="s">
        <v>1193</v>
      </c>
      <c r="D455" s="20" t="s">
        <v>1396</v>
      </c>
      <c r="E455" s="20" t="s">
        <v>90</v>
      </c>
      <c r="F455" s="202" t="s">
        <v>1156</v>
      </c>
      <c r="H455" s="165"/>
      <c r="I455" s="171"/>
      <c r="K455" s="165"/>
    </row>
    <row r="456">
      <c r="A456" s="202" t="s">
        <v>1588</v>
      </c>
      <c r="B456" s="20" t="s">
        <v>1003</v>
      </c>
      <c r="C456" s="20" t="s">
        <v>1259</v>
      </c>
      <c r="D456" s="20" t="s">
        <v>1397</v>
      </c>
      <c r="E456" s="20" t="s">
        <v>1153</v>
      </c>
      <c r="F456" s="202" t="s">
        <v>1156</v>
      </c>
      <c r="H456" s="165"/>
      <c r="I456" s="171"/>
      <c r="K456" s="165"/>
    </row>
    <row r="457">
      <c r="A457" s="202" t="s">
        <v>1588</v>
      </c>
      <c r="B457" s="20" t="s">
        <v>1003</v>
      </c>
      <c r="C457" s="20" t="s">
        <v>1259</v>
      </c>
      <c r="D457" s="20" t="s">
        <v>1260</v>
      </c>
      <c r="E457" s="20" t="s">
        <v>1153</v>
      </c>
      <c r="F457" s="202" t="s">
        <v>1156</v>
      </c>
      <c r="H457" s="165"/>
      <c r="I457" s="171"/>
      <c r="K457" s="165"/>
    </row>
    <row r="458">
      <c r="A458" s="202" t="s">
        <v>1588</v>
      </c>
      <c r="B458" s="20" t="s">
        <v>1004</v>
      </c>
      <c r="C458" s="20" t="s">
        <v>1257</v>
      </c>
      <c r="D458" s="20" t="s">
        <v>1261</v>
      </c>
      <c r="E458" s="20" t="s">
        <v>1262</v>
      </c>
      <c r="F458" s="202" t="s">
        <v>1156</v>
      </c>
      <c r="H458" s="165"/>
      <c r="I458" s="171"/>
      <c r="K458" s="165"/>
    </row>
    <row r="459">
      <c r="A459" s="202" t="s">
        <v>1588</v>
      </c>
      <c r="B459" s="20" t="s">
        <v>1007</v>
      </c>
      <c r="C459" s="20" t="s">
        <v>1263</v>
      </c>
      <c r="D459" s="20" t="s">
        <v>1264</v>
      </c>
      <c r="E459" s="20" t="s">
        <v>90</v>
      </c>
      <c r="F459" s="202" t="s">
        <v>1156</v>
      </c>
      <c r="G459" s="202" t="s">
        <v>1265</v>
      </c>
      <c r="H459" s="203" t="s">
        <v>1266</v>
      </c>
      <c r="I459" s="204"/>
      <c r="K459" s="165"/>
    </row>
    <row r="460">
      <c r="A460" s="202" t="s">
        <v>1588</v>
      </c>
      <c r="B460" s="20" t="s">
        <v>1008</v>
      </c>
      <c r="C460" s="20" t="s">
        <v>1171</v>
      </c>
      <c r="D460" s="20" t="s">
        <v>1398</v>
      </c>
      <c r="E460" s="20" t="s">
        <v>90</v>
      </c>
      <c r="F460" s="202" t="s">
        <v>1156</v>
      </c>
      <c r="G460" s="202" t="s">
        <v>1173</v>
      </c>
      <c r="H460" s="165"/>
      <c r="I460" s="171"/>
      <c r="K460" s="165"/>
    </row>
    <row r="461">
      <c r="A461" s="202" t="s">
        <v>1588</v>
      </c>
      <c r="B461" s="20" t="s">
        <v>1009</v>
      </c>
      <c r="C461" s="20" t="s">
        <v>1605</v>
      </c>
      <c r="D461" s="20" t="s">
        <v>1606</v>
      </c>
      <c r="E461" s="20" t="s">
        <v>90</v>
      </c>
      <c r="F461" s="202" t="s">
        <v>1156</v>
      </c>
      <c r="G461" s="202" t="s">
        <v>111</v>
      </c>
      <c r="H461" s="165"/>
      <c r="I461" s="171"/>
      <c r="K461" s="165"/>
    </row>
    <row r="462">
      <c r="A462" s="202" t="s">
        <v>1588</v>
      </c>
      <c r="B462" s="20" t="s">
        <v>1010</v>
      </c>
      <c r="C462" s="20" t="s">
        <v>1277</v>
      </c>
      <c r="D462" s="20" t="s">
        <v>1607</v>
      </c>
      <c r="E462" s="20" t="s">
        <v>1137</v>
      </c>
      <c r="F462" s="202" t="s">
        <v>1150</v>
      </c>
      <c r="H462" s="165"/>
      <c r="I462" s="171"/>
      <c r="K462" s="165"/>
    </row>
    <row r="463">
      <c r="B463" s="20" t="s">
        <v>1010</v>
      </c>
      <c r="C463" s="20" t="s">
        <v>1279</v>
      </c>
      <c r="D463" s="20" t="s">
        <v>1280</v>
      </c>
      <c r="E463" s="20" t="s">
        <v>1153</v>
      </c>
      <c r="H463" s="165"/>
      <c r="I463" s="171"/>
      <c r="K463" s="165"/>
    </row>
    <row r="464">
      <c r="A464" s="202" t="s">
        <v>1588</v>
      </c>
      <c r="B464" s="20" t="s">
        <v>1011</v>
      </c>
      <c r="C464" s="20" t="s">
        <v>1166</v>
      </c>
      <c r="D464" s="20" t="s">
        <v>1281</v>
      </c>
      <c r="E464" s="20" t="s">
        <v>1168</v>
      </c>
      <c r="F464" s="202" t="s">
        <v>1129</v>
      </c>
      <c r="H464" s="165"/>
      <c r="I464" s="171"/>
      <c r="K464" s="165"/>
    </row>
    <row r="465">
      <c r="A465" s="202" t="s">
        <v>1588</v>
      </c>
      <c r="B465" s="20" t="s">
        <v>1012</v>
      </c>
      <c r="C465" s="20" t="s">
        <v>1282</v>
      </c>
      <c r="D465" s="20" t="s">
        <v>1283</v>
      </c>
      <c r="E465" s="20" t="s">
        <v>90</v>
      </c>
      <c r="F465" s="202" t="s">
        <v>1156</v>
      </c>
      <c r="H465" s="203" t="s">
        <v>1284</v>
      </c>
      <c r="I465" s="204" t="s">
        <v>1285</v>
      </c>
      <c r="K465" s="165"/>
    </row>
    <row r="466">
      <c r="A466" s="202" t="s">
        <v>1588</v>
      </c>
      <c r="B466" s="20" t="s">
        <v>1013</v>
      </c>
      <c r="C466" s="20" t="s">
        <v>416</v>
      </c>
      <c r="D466" s="20" t="s">
        <v>1286</v>
      </c>
      <c r="E466" s="20" t="s">
        <v>90</v>
      </c>
      <c r="F466" s="202" t="s">
        <v>1156</v>
      </c>
      <c r="H466" s="165"/>
      <c r="I466" s="171"/>
      <c r="K466" s="165"/>
    </row>
    <row r="467">
      <c r="A467" s="202" t="s">
        <v>1588</v>
      </c>
      <c r="B467" s="20" t="s">
        <v>1014</v>
      </c>
      <c r="C467" s="20" t="s">
        <v>362</v>
      </c>
      <c r="D467" s="20" t="s">
        <v>1287</v>
      </c>
      <c r="E467" s="20" t="s">
        <v>90</v>
      </c>
      <c r="F467" s="202" t="s">
        <v>1156</v>
      </c>
      <c r="H467" s="165"/>
      <c r="I467" s="171"/>
      <c r="K467" s="165"/>
    </row>
    <row r="468">
      <c r="A468" s="202" t="s">
        <v>1588</v>
      </c>
      <c r="B468" s="20" t="s">
        <v>1015</v>
      </c>
      <c r="C468" s="20" t="s">
        <v>378</v>
      </c>
      <c r="D468" s="20" t="s">
        <v>1288</v>
      </c>
      <c r="E468" s="20" t="s">
        <v>90</v>
      </c>
      <c r="F468" s="202" t="s">
        <v>1156</v>
      </c>
      <c r="G468" s="202" t="s">
        <v>1173</v>
      </c>
      <c r="H468" s="165"/>
      <c r="I468" s="171"/>
      <c r="K468" s="165"/>
    </row>
    <row r="469">
      <c r="A469" s="202" t="s">
        <v>1588</v>
      </c>
      <c r="B469" s="20" t="s">
        <v>1016</v>
      </c>
      <c r="C469" s="20" t="s">
        <v>1289</v>
      </c>
      <c r="D469" s="20" t="s">
        <v>1290</v>
      </c>
      <c r="E469" s="20" t="s">
        <v>90</v>
      </c>
      <c r="F469" s="202" t="s">
        <v>1156</v>
      </c>
      <c r="G469" s="202" t="s">
        <v>111</v>
      </c>
      <c r="H469" s="165"/>
      <c r="I469" s="171"/>
      <c r="K469" s="165"/>
    </row>
    <row r="470">
      <c r="A470" s="202" t="s">
        <v>1588</v>
      </c>
      <c r="B470" s="20" t="s">
        <v>1017</v>
      </c>
      <c r="C470" s="20" t="s">
        <v>1291</v>
      </c>
      <c r="D470" s="20" t="s">
        <v>1292</v>
      </c>
      <c r="E470" s="20" t="s">
        <v>90</v>
      </c>
      <c r="F470" s="202" t="s">
        <v>1156</v>
      </c>
      <c r="G470" s="202" t="s">
        <v>111</v>
      </c>
      <c r="H470" s="165"/>
      <c r="I470" s="171"/>
      <c r="K470" s="165"/>
    </row>
    <row r="471">
      <c r="A471" s="202" t="s">
        <v>1588</v>
      </c>
      <c r="B471" s="20" t="s">
        <v>1018</v>
      </c>
      <c r="C471" s="20" t="s">
        <v>1293</v>
      </c>
      <c r="D471" s="20" t="s">
        <v>1294</v>
      </c>
      <c r="E471" s="20" t="s">
        <v>90</v>
      </c>
      <c r="F471" s="202" t="s">
        <v>1156</v>
      </c>
      <c r="H471" s="203" t="s">
        <v>1295</v>
      </c>
      <c r="I471" s="204"/>
      <c r="K471" s="165"/>
    </row>
    <row r="472">
      <c r="A472" s="202" t="s">
        <v>1588</v>
      </c>
      <c r="B472" s="20" t="s">
        <v>1019</v>
      </c>
      <c r="C472" s="20" t="s">
        <v>1296</v>
      </c>
      <c r="D472" s="20" t="s">
        <v>1297</v>
      </c>
      <c r="E472" s="20" t="s">
        <v>90</v>
      </c>
      <c r="F472" s="202" t="s">
        <v>1156</v>
      </c>
      <c r="H472" s="20" t="s">
        <v>1298</v>
      </c>
      <c r="I472" s="204"/>
      <c r="K472" s="165"/>
    </row>
    <row r="473">
      <c r="A473" s="202" t="s">
        <v>1588</v>
      </c>
      <c r="B473" s="20" t="s">
        <v>1608</v>
      </c>
      <c r="C473" s="20" t="s">
        <v>1609</v>
      </c>
      <c r="D473" s="20" t="s">
        <v>1610</v>
      </c>
      <c r="E473" s="20" t="s">
        <v>1153</v>
      </c>
      <c r="F473" s="202" t="s">
        <v>1156</v>
      </c>
      <c r="H473" s="165"/>
      <c r="I473" s="171"/>
      <c r="K473" s="165"/>
    </row>
    <row r="474">
      <c r="A474" s="202" t="s">
        <v>1588</v>
      </c>
      <c r="B474" s="20" t="s">
        <v>1608</v>
      </c>
      <c r="C474" s="20" t="s">
        <v>1609</v>
      </c>
      <c r="D474" s="20" t="s">
        <v>1063</v>
      </c>
      <c r="E474" s="20" t="s">
        <v>1153</v>
      </c>
      <c r="F474" s="202" t="s">
        <v>1156</v>
      </c>
      <c r="H474" s="165"/>
      <c r="I474" s="171"/>
      <c r="K474" s="165"/>
    </row>
    <row r="475">
      <c r="A475" s="202" t="s">
        <v>1588</v>
      </c>
      <c r="B475" s="20" t="s">
        <v>1064</v>
      </c>
      <c r="C475" s="20" t="s">
        <v>1611</v>
      </c>
      <c r="D475" s="20" t="s">
        <v>1612</v>
      </c>
      <c r="E475" s="20" t="s">
        <v>1137</v>
      </c>
      <c r="F475" s="202" t="s">
        <v>1150</v>
      </c>
      <c r="H475" s="165"/>
      <c r="I475" s="171"/>
      <c r="K475" s="165"/>
    </row>
    <row r="476">
      <c r="B476" s="20" t="s">
        <v>1064</v>
      </c>
      <c r="C476" s="20" t="s">
        <v>1613</v>
      </c>
      <c r="D476" s="20" t="s">
        <v>1614</v>
      </c>
      <c r="E476" s="20" t="s">
        <v>1153</v>
      </c>
      <c r="H476" s="165"/>
      <c r="I476" s="171"/>
      <c r="K476" s="165"/>
    </row>
    <row r="477">
      <c r="A477" s="202" t="s">
        <v>1588</v>
      </c>
      <c r="B477" s="20" t="s">
        <v>1065</v>
      </c>
      <c r="C477" s="20" t="s">
        <v>1166</v>
      </c>
      <c r="D477" s="20" t="s">
        <v>1615</v>
      </c>
      <c r="E477" s="20" t="s">
        <v>1168</v>
      </c>
      <c r="F477" s="202" t="s">
        <v>1129</v>
      </c>
      <c r="H477" s="165"/>
      <c r="I477" s="171"/>
      <c r="K477" s="165"/>
    </row>
    <row r="478">
      <c r="A478" s="202" t="s">
        <v>1588</v>
      </c>
      <c r="B478" s="20" t="s">
        <v>1067</v>
      </c>
      <c r="C478" s="20" t="s">
        <v>30</v>
      </c>
      <c r="D478" s="20" t="s">
        <v>1616</v>
      </c>
      <c r="E478" s="20" t="s">
        <v>90</v>
      </c>
      <c r="F478" s="202" t="s">
        <v>1156</v>
      </c>
      <c r="G478" s="202" t="s">
        <v>1173</v>
      </c>
      <c r="H478" s="165"/>
      <c r="I478" s="171"/>
      <c r="K478" s="165"/>
    </row>
    <row r="479">
      <c r="A479" s="202" t="s">
        <v>1588</v>
      </c>
      <c r="B479" s="20" t="s">
        <v>1068</v>
      </c>
      <c r="C479" s="20" t="s">
        <v>1617</v>
      </c>
      <c r="D479" s="20" t="s">
        <v>1618</v>
      </c>
      <c r="E479" s="20" t="s">
        <v>90</v>
      </c>
      <c r="F479" s="202" t="s">
        <v>1156</v>
      </c>
      <c r="G479" s="202" t="s">
        <v>111</v>
      </c>
      <c r="H479" s="165"/>
      <c r="I479" s="171"/>
      <c r="K479" s="165"/>
    </row>
    <row r="480">
      <c r="A480" s="202" t="s">
        <v>1588</v>
      </c>
      <c r="B480" s="20" t="s">
        <v>1071</v>
      </c>
      <c r="C480" s="20" t="s">
        <v>1259</v>
      </c>
      <c r="D480" s="20" t="s">
        <v>1619</v>
      </c>
      <c r="E480" s="20" t="s">
        <v>1153</v>
      </c>
      <c r="F480" s="202" t="s">
        <v>1156</v>
      </c>
      <c r="H480" s="165"/>
      <c r="I480" s="171"/>
      <c r="K480" s="165"/>
    </row>
    <row r="481">
      <c r="A481" s="202" t="s">
        <v>1588</v>
      </c>
      <c r="B481" s="20" t="s">
        <v>1071</v>
      </c>
      <c r="C481" s="20" t="s">
        <v>1259</v>
      </c>
      <c r="D481" s="20" t="s">
        <v>1260</v>
      </c>
      <c r="E481" s="20" t="s">
        <v>1153</v>
      </c>
      <c r="F481" s="202" t="s">
        <v>1156</v>
      </c>
      <c r="H481" s="165"/>
      <c r="I481" s="171"/>
      <c r="K481" s="165"/>
    </row>
    <row r="482">
      <c r="A482" s="202" t="s">
        <v>1588</v>
      </c>
      <c r="B482" s="20" t="s">
        <v>1072</v>
      </c>
      <c r="C482" s="20" t="s">
        <v>1257</v>
      </c>
      <c r="D482" s="20" t="s">
        <v>1261</v>
      </c>
      <c r="E482" s="20" t="s">
        <v>1262</v>
      </c>
      <c r="F482" s="202" t="s">
        <v>1156</v>
      </c>
      <c r="H482" s="165"/>
      <c r="I482" s="171"/>
      <c r="K482" s="165"/>
    </row>
    <row r="483">
      <c r="A483" s="202" t="s">
        <v>1588</v>
      </c>
      <c r="B483" s="20" t="s">
        <v>1075</v>
      </c>
      <c r="C483" s="20" t="s">
        <v>1263</v>
      </c>
      <c r="D483" s="20" t="s">
        <v>1264</v>
      </c>
      <c r="E483" s="20" t="s">
        <v>90</v>
      </c>
      <c r="F483" s="202" t="s">
        <v>1156</v>
      </c>
      <c r="G483" s="202" t="s">
        <v>1265</v>
      </c>
      <c r="H483" s="203" t="s">
        <v>1266</v>
      </c>
      <c r="I483" s="204"/>
      <c r="K483" s="165"/>
    </row>
    <row r="484">
      <c r="A484" s="202" t="s">
        <v>1588</v>
      </c>
      <c r="B484" s="20" t="s">
        <v>505</v>
      </c>
      <c r="C484" s="20" t="s">
        <v>1620</v>
      </c>
      <c r="D484" s="20" t="s">
        <v>1621</v>
      </c>
      <c r="E484" s="20" t="s">
        <v>1153</v>
      </c>
      <c r="F484" s="202" t="s">
        <v>1156</v>
      </c>
      <c r="H484" s="165"/>
      <c r="I484" s="171"/>
      <c r="K484" s="165"/>
    </row>
    <row r="485">
      <c r="A485" s="202" t="s">
        <v>1588</v>
      </c>
      <c r="B485" s="20" t="s">
        <v>505</v>
      </c>
      <c r="C485" s="20" t="s">
        <v>1210</v>
      </c>
      <c r="D485" s="20" t="s">
        <v>1211</v>
      </c>
      <c r="E485" s="20" t="s">
        <v>1153</v>
      </c>
      <c r="F485" s="202" t="s">
        <v>1156</v>
      </c>
      <c r="H485" s="165"/>
      <c r="I485" s="171"/>
      <c r="K485" s="165"/>
    </row>
    <row r="486">
      <c r="A486" s="202" t="s">
        <v>1588</v>
      </c>
      <c r="B486" s="20" t="s">
        <v>1076</v>
      </c>
      <c r="C486" s="20" t="s">
        <v>1212</v>
      </c>
      <c r="D486" s="20" t="s">
        <v>1213</v>
      </c>
      <c r="E486" s="20" t="s">
        <v>90</v>
      </c>
      <c r="F486" s="202" t="s">
        <v>1156</v>
      </c>
      <c r="H486" s="165"/>
      <c r="I486" s="171"/>
      <c r="K486" s="165"/>
    </row>
    <row r="487">
      <c r="A487" s="202" t="s">
        <v>1588</v>
      </c>
      <c r="B487" s="20" t="s">
        <v>1077</v>
      </c>
      <c r="C487" s="20" t="s">
        <v>1214</v>
      </c>
      <c r="D487" s="20" t="s">
        <v>1215</v>
      </c>
      <c r="E487" s="20" t="s">
        <v>1168</v>
      </c>
      <c r="F487" s="202" t="s">
        <v>1156</v>
      </c>
      <c r="H487" s="165"/>
      <c r="I487" s="171"/>
      <c r="K487" s="165"/>
    </row>
    <row r="488">
      <c r="A488" s="202" t="s">
        <v>1588</v>
      </c>
      <c r="B488" s="20" t="s">
        <v>1622</v>
      </c>
      <c r="C488" s="20" t="s">
        <v>1159</v>
      </c>
      <c r="D488" s="20" t="s">
        <v>1217</v>
      </c>
      <c r="E488" s="20" t="s">
        <v>1153</v>
      </c>
      <c r="F488" s="202" t="s">
        <v>1156</v>
      </c>
      <c r="H488" s="203" t="s">
        <v>1130</v>
      </c>
      <c r="I488" s="204"/>
      <c r="J488" s="202">
        <v>1.1</v>
      </c>
      <c r="K488" s="20" t="s">
        <v>1218</v>
      </c>
    </row>
    <row r="489">
      <c r="A489" s="202" t="s">
        <v>1588</v>
      </c>
      <c r="B489" s="20" t="s">
        <v>1622</v>
      </c>
      <c r="C489" s="20" t="s">
        <v>1161</v>
      </c>
      <c r="D489" s="20" t="s">
        <v>1162</v>
      </c>
      <c r="E489" s="20" t="s">
        <v>1153</v>
      </c>
      <c r="F489" s="202" t="s">
        <v>1156</v>
      </c>
      <c r="H489" s="165"/>
      <c r="I489" s="171"/>
      <c r="J489" s="202">
        <v>1.1</v>
      </c>
      <c r="K489" s="165"/>
    </row>
    <row r="490">
      <c r="A490" s="202" t="s">
        <v>1588</v>
      </c>
      <c r="B490" s="20" t="s">
        <v>1623</v>
      </c>
      <c r="C490" s="20" t="s">
        <v>1163</v>
      </c>
      <c r="D490" s="20" t="s">
        <v>1164</v>
      </c>
      <c r="E490" s="20" t="s">
        <v>90</v>
      </c>
      <c r="F490" s="202" t="s">
        <v>1156</v>
      </c>
      <c r="H490" s="203" t="s">
        <v>1165</v>
      </c>
      <c r="I490" s="204"/>
      <c r="J490" s="202">
        <v>1.1</v>
      </c>
      <c r="K490" s="165"/>
    </row>
    <row r="491">
      <c r="A491" s="202" t="s">
        <v>1588</v>
      </c>
      <c r="B491" s="20" t="s">
        <v>1624</v>
      </c>
      <c r="C491" s="20" t="s">
        <v>1166</v>
      </c>
      <c r="D491" s="20" t="s">
        <v>1167</v>
      </c>
      <c r="E491" s="20" t="s">
        <v>1168</v>
      </c>
      <c r="F491" s="202" t="s">
        <v>1156</v>
      </c>
      <c r="H491" s="165"/>
      <c r="I491" s="171"/>
      <c r="J491" s="202">
        <v>1.1</v>
      </c>
      <c r="K491" s="165"/>
    </row>
    <row r="492">
      <c r="A492" s="202" t="s">
        <v>1588</v>
      </c>
      <c r="B492" s="20" t="s">
        <v>1625</v>
      </c>
      <c r="C492" s="20" t="s">
        <v>1169</v>
      </c>
      <c r="D492" s="20" t="s">
        <v>1170</v>
      </c>
      <c r="E492" s="20" t="s">
        <v>90</v>
      </c>
      <c r="F492" s="202" t="s">
        <v>1156</v>
      </c>
      <c r="H492" s="165"/>
      <c r="I492" s="171"/>
      <c r="J492" s="202">
        <v>1.1</v>
      </c>
      <c r="K492" s="165"/>
    </row>
    <row r="493">
      <c r="A493" s="202" t="s">
        <v>1588</v>
      </c>
      <c r="B493" s="20" t="s">
        <v>1626</v>
      </c>
      <c r="C493" s="20" t="s">
        <v>1171</v>
      </c>
      <c r="D493" s="20" t="s">
        <v>1172</v>
      </c>
      <c r="E493" s="20" t="s">
        <v>90</v>
      </c>
      <c r="F493" s="202" t="s">
        <v>1156</v>
      </c>
      <c r="G493" s="202" t="s">
        <v>1173</v>
      </c>
      <c r="H493" s="203" t="s">
        <v>1174</v>
      </c>
      <c r="I493" s="204"/>
      <c r="J493" s="202">
        <v>1.1</v>
      </c>
      <c r="K493" s="165"/>
    </row>
    <row r="494">
      <c r="A494" s="202" t="s">
        <v>1588</v>
      </c>
      <c r="B494" s="20" t="s">
        <v>1627</v>
      </c>
      <c r="C494" s="20" t="s">
        <v>1177</v>
      </c>
      <c r="D494" s="20" t="s">
        <v>1224</v>
      </c>
      <c r="E494" s="20" t="s">
        <v>1153</v>
      </c>
      <c r="F494" s="202" t="s">
        <v>1156</v>
      </c>
      <c r="H494" s="165"/>
      <c r="I494" s="171"/>
      <c r="J494" s="202">
        <v>1.1</v>
      </c>
      <c r="K494" s="20" t="s">
        <v>1225</v>
      </c>
    </row>
    <row r="495">
      <c r="A495" s="202" t="s">
        <v>1588</v>
      </c>
      <c r="B495" s="20" t="s">
        <v>1627</v>
      </c>
      <c r="C495" s="20" t="s">
        <v>1177</v>
      </c>
      <c r="D495" s="20" t="s">
        <v>1179</v>
      </c>
      <c r="E495" s="20" t="s">
        <v>1153</v>
      </c>
      <c r="F495" s="202" t="s">
        <v>1156</v>
      </c>
      <c r="H495" s="165"/>
      <c r="I495" s="171"/>
      <c r="J495" s="202">
        <v>1.1</v>
      </c>
      <c r="K495" s="165"/>
    </row>
    <row r="496">
      <c r="A496" s="202" t="s">
        <v>1588</v>
      </c>
      <c r="B496" s="20" t="s">
        <v>1628</v>
      </c>
      <c r="C496" s="20" t="s">
        <v>1180</v>
      </c>
      <c r="D496" s="20" t="s">
        <v>1181</v>
      </c>
      <c r="E496" s="20" t="s">
        <v>90</v>
      </c>
      <c r="F496" s="202" t="s">
        <v>1156</v>
      </c>
      <c r="H496" s="165"/>
      <c r="I496" s="171"/>
      <c r="J496" s="202">
        <v>1.1</v>
      </c>
      <c r="K496" s="165"/>
    </row>
    <row r="497">
      <c r="A497" s="202" t="s">
        <v>1588</v>
      </c>
      <c r="B497" s="20" t="s">
        <v>1629</v>
      </c>
      <c r="C497" s="20" t="s">
        <v>1182</v>
      </c>
      <c r="D497" s="20" t="s">
        <v>1183</v>
      </c>
      <c r="E497" s="20" t="s">
        <v>90</v>
      </c>
      <c r="F497" s="202" t="s">
        <v>1156</v>
      </c>
      <c r="H497" s="165"/>
      <c r="I497" s="171"/>
      <c r="J497" s="202">
        <v>1.1</v>
      </c>
      <c r="K497" s="165"/>
    </row>
    <row r="498">
      <c r="A498" s="202" t="s">
        <v>1588</v>
      </c>
      <c r="B498" s="20" t="s">
        <v>1630</v>
      </c>
      <c r="C498" s="20" t="s">
        <v>1184</v>
      </c>
      <c r="D498" s="20" t="s">
        <v>1185</v>
      </c>
      <c r="E498" s="20" t="s">
        <v>90</v>
      </c>
      <c r="F498" s="202" t="s">
        <v>1156</v>
      </c>
      <c r="H498" s="165"/>
      <c r="I498" s="171"/>
      <c r="J498" s="202">
        <v>1.1</v>
      </c>
      <c r="K498" s="165"/>
    </row>
    <row r="499">
      <c r="A499" s="202" t="s">
        <v>1588</v>
      </c>
      <c r="B499" s="20" t="s">
        <v>1631</v>
      </c>
      <c r="C499" s="20" t="s">
        <v>1186</v>
      </c>
      <c r="D499" s="20" t="s">
        <v>1187</v>
      </c>
      <c r="E499" s="20" t="s">
        <v>90</v>
      </c>
      <c r="F499" s="202" t="s">
        <v>1156</v>
      </c>
      <c r="H499" s="165"/>
      <c r="I499" s="171"/>
      <c r="J499" s="202">
        <v>1.1</v>
      </c>
      <c r="K499" s="165"/>
    </row>
    <row r="500">
      <c r="A500" s="202" t="s">
        <v>1588</v>
      </c>
      <c r="B500" s="20" t="s">
        <v>1632</v>
      </c>
      <c r="C500" s="20" t="s">
        <v>1188</v>
      </c>
      <c r="D500" s="20" t="s">
        <v>1189</v>
      </c>
      <c r="E500" s="20" t="s">
        <v>90</v>
      </c>
      <c r="F500" s="202" t="s">
        <v>1156</v>
      </c>
      <c r="H500" s="165"/>
      <c r="I500" s="171"/>
      <c r="J500" s="202">
        <v>1.1</v>
      </c>
      <c r="K500" s="165"/>
    </row>
    <row r="501">
      <c r="A501" s="202" t="s">
        <v>1588</v>
      </c>
      <c r="B501" s="20" t="s">
        <v>1633</v>
      </c>
      <c r="C501" s="20" t="s">
        <v>1175</v>
      </c>
      <c r="D501" s="20" t="s">
        <v>1232</v>
      </c>
      <c r="E501" s="20" t="s">
        <v>1137</v>
      </c>
      <c r="F501" s="202" t="s">
        <v>1150</v>
      </c>
      <c r="H501" s="203" t="s">
        <v>1130</v>
      </c>
      <c r="I501" s="204"/>
      <c r="J501" s="202">
        <v>1.1</v>
      </c>
      <c r="K501" s="20" t="s">
        <v>1233</v>
      </c>
    </row>
    <row r="502">
      <c r="B502" s="20" t="s">
        <v>1633</v>
      </c>
      <c r="C502" s="20" t="s">
        <v>1161</v>
      </c>
      <c r="D502" s="20" t="s">
        <v>1162</v>
      </c>
      <c r="E502" s="20" t="s">
        <v>1153</v>
      </c>
      <c r="H502" s="165"/>
      <c r="I502" s="171"/>
      <c r="K502" s="165"/>
    </row>
    <row r="503">
      <c r="A503" s="202" t="s">
        <v>1588</v>
      </c>
      <c r="B503" s="20" t="s">
        <v>1634</v>
      </c>
      <c r="C503" s="20" t="s">
        <v>1163</v>
      </c>
      <c r="D503" s="20" t="s">
        <v>1164</v>
      </c>
      <c r="E503" s="20" t="s">
        <v>90</v>
      </c>
      <c r="F503" s="202" t="s">
        <v>1156</v>
      </c>
      <c r="H503" s="203" t="s">
        <v>1165</v>
      </c>
      <c r="I503" s="204"/>
      <c r="J503" s="202">
        <v>1.1</v>
      </c>
      <c r="K503" s="165"/>
    </row>
    <row r="504">
      <c r="A504" s="202" t="s">
        <v>1588</v>
      </c>
      <c r="B504" s="20" t="s">
        <v>1635</v>
      </c>
      <c r="C504" s="20" t="s">
        <v>1166</v>
      </c>
      <c r="D504" s="20" t="s">
        <v>1167</v>
      </c>
      <c r="E504" s="20" t="s">
        <v>1168</v>
      </c>
      <c r="F504" s="202" t="s">
        <v>1156</v>
      </c>
      <c r="H504" s="165"/>
      <c r="I504" s="171"/>
      <c r="J504" s="202">
        <v>1.1</v>
      </c>
      <c r="K504" s="165"/>
    </row>
    <row r="505">
      <c r="A505" s="202" t="s">
        <v>1588</v>
      </c>
      <c r="B505" s="20" t="s">
        <v>1636</v>
      </c>
      <c r="C505" s="20" t="s">
        <v>1169</v>
      </c>
      <c r="D505" s="20" t="s">
        <v>1170</v>
      </c>
      <c r="E505" s="20" t="s">
        <v>90</v>
      </c>
      <c r="F505" s="202" t="s">
        <v>1156</v>
      </c>
      <c r="H505" s="165"/>
      <c r="I505" s="171"/>
      <c r="J505" s="202">
        <v>1.1</v>
      </c>
      <c r="K505" s="165"/>
    </row>
    <row r="506">
      <c r="A506" s="202" t="s">
        <v>1588</v>
      </c>
      <c r="B506" s="20" t="s">
        <v>1637</v>
      </c>
      <c r="C506" s="20" t="s">
        <v>1171</v>
      </c>
      <c r="D506" s="20" t="s">
        <v>1172</v>
      </c>
      <c r="E506" s="20" t="s">
        <v>90</v>
      </c>
      <c r="F506" s="202" t="s">
        <v>1156</v>
      </c>
      <c r="G506" s="202" t="s">
        <v>1173</v>
      </c>
      <c r="H506" s="203" t="s">
        <v>1174</v>
      </c>
      <c r="I506" s="204"/>
      <c r="J506" s="202">
        <v>1.1</v>
      </c>
      <c r="K506" s="165"/>
    </row>
    <row r="507">
      <c r="A507" s="202" t="s">
        <v>1588</v>
      </c>
      <c r="B507" s="20" t="s">
        <v>1638</v>
      </c>
      <c r="C507" s="20" t="s">
        <v>1190</v>
      </c>
      <c r="D507" s="20" t="s">
        <v>1224</v>
      </c>
      <c r="E507" s="20" t="s">
        <v>1153</v>
      </c>
      <c r="F507" s="202" t="s">
        <v>1156</v>
      </c>
      <c r="H507" s="165"/>
      <c r="I507" s="171"/>
      <c r="J507" s="202">
        <v>1.1</v>
      </c>
      <c r="K507" s="20" t="s">
        <v>1239</v>
      </c>
    </row>
    <row r="508">
      <c r="A508" s="202" t="s">
        <v>1588</v>
      </c>
      <c r="B508" s="20" t="s">
        <v>1638</v>
      </c>
      <c r="C508" s="20" t="s">
        <v>1190</v>
      </c>
      <c r="D508" s="20" t="s">
        <v>1192</v>
      </c>
      <c r="E508" s="20" t="s">
        <v>1153</v>
      </c>
      <c r="F508" s="202" t="s">
        <v>1156</v>
      </c>
      <c r="H508" s="165"/>
      <c r="I508" s="171"/>
      <c r="J508" s="202">
        <v>1.1</v>
      </c>
      <c r="K508" s="165"/>
    </row>
    <row r="509">
      <c r="A509" s="202" t="s">
        <v>1588</v>
      </c>
      <c r="B509" s="20" t="s">
        <v>1639</v>
      </c>
      <c r="C509" s="20" t="s">
        <v>1193</v>
      </c>
      <c r="D509" s="20" t="s">
        <v>1194</v>
      </c>
      <c r="E509" s="20" t="s">
        <v>90</v>
      </c>
      <c r="F509" s="202" t="s">
        <v>1156</v>
      </c>
      <c r="H509" s="165"/>
      <c r="I509" s="171"/>
      <c r="J509" s="202">
        <v>1.1</v>
      </c>
      <c r="K509" s="165"/>
    </row>
    <row r="510">
      <c r="A510" s="202" t="s">
        <v>1588</v>
      </c>
      <c r="B510" s="20" t="s">
        <v>1640</v>
      </c>
      <c r="C510" s="20" t="s">
        <v>1195</v>
      </c>
      <c r="D510" s="20" t="s">
        <v>1196</v>
      </c>
      <c r="E510" s="20" t="s">
        <v>90</v>
      </c>
      <c r="F510" s="202" t="s">
        <v>1156</v>
      </c>
      <c r="H510" s="165"/>
      <c r="I510" s="171"/>
      <c r="J510" s="202">
        <v>1.1</v>
      </c>
      <c r="K510" s="165"/>
    </row>
    <row r="511">
      <c r="A511" s="202" t="s">
        <v>1588</v>
      </c>
      <c r="B511" s="20" t="s">
        <v>1641</v>
      </c>
      <c r="C511" s="20" t="s">
        <v>1197</v>
      </c>
      <c r="D511" s="20" t="s">
        <v>1198</v>
      </c>
      <c r="E511" s="20" t="s">
        <v>90</v>
      </c>
      <c r="F511" s="202" t="s">
        <v>1156</v>
      </c>
      <c r="H511" s="165"/>
      <c r="I511" s="171"/>
      <c r="J511" s="202">
        <v>1.1</v>
      </c>
      <c r="K511" s="165"/>
    </row>
    <row r="512">
      <c r="A512" s="202" t="s">
        <v>1588</v>
      </c>
      <c r="B512" s="20" t="s">
        <v>1642</v>
      </c>
      <c r="C512" s="20" t="s">
        <v>1199</v>
      </c>
      <c r="D512" s="20" t="s">
        <v>1200</v>
      </c>
      <c r="E512" s="20" t="s">
        <v>90</v>
      </c>
      <c r="F512" s="202" t="s">
        <v>1156</v>
      </c>
      <c r="H512" s="165"/>
      <c r="I512" s="171"/>
      <c r="J512" s="202">
        <v>1.1</v>
      </c>
      <c r="K512" s="165"/>
    </row>
    <row r="513">
      <c r="A513" s="202" t="s">
        <v>1588</v>
      </c>
      <c r="B513" s="20" t="s">
        <v>1643</v>
      </c>
      <c r="C513" s="20" t="s">
        <v>378</v>
      </c>
      <c r="D513" s="20" t="s">
        <v>1201</v>
      </c>
      <c r="E513" s="20" t="s">
        <v>90</v>
      </c>
      <c r="F513" s="202" t="s">
        <v>1156</v>
      </c>
      <c r="G513" s="202" t="s">
        <v>1173</v>
      </c>
      <c r="H513" s="165"/>
      <c r="I513" s="171"/>
      <c r="J513" s="202">
        <v>1.1</v>
      </c>
      <c r="K513" s="165"/>
    </row>
    <row r="514">
      <c r="A514" s="202" t="s">
        <v>1588</v>
      </c>
      <c r="B514" s="20" t="s">
        <v>507</v>
      </c>
      <c r="C514" s="20" t="s">
        <v>1644</v>
      </c>
      <c r="D514" s="20" t="s">
        <v>1645</v>
      </c>
      <c r="E514" s="20" t="s">
        <v>1153</v>
      </c>
      <c r="F514" s="202" t="s">
        <v>1156</v>
      </c>
      <c r="H514" s="165"/>
      <c r="I514" s="171"/>
      <c r="K514" s="165"/>
    </row>
    <row r="515">
      <c r="A515" s="202" t="s">
        <v>1588</v>
      </c>
      <c r="B515" s="20" t="s">
        <v>507</v>
      </c>
      <c r="C515" s="20" t="s">
        <v>1210</v>
      </c>
      <c r="D515" s="20" t="s">
        <v>1211</v>
      </c>
      <c r="E515" s="20" t="s">
        <v>1153</v>
      </c>
      <c r="F515" s="202" t="s">
        <v>1156</v>
      </c>
      <c r="H515" s="165"/>
      <c r="I515" s="171"/>
      <c r="K515" s="165"/>
    </row>
    <row r="516">
      <c r="A516" s="202" t="s">
        <v>1588</v>
      </c>
      <c r="B516" s="20" t="s">
        <v>1078</v>
      </c>
      <c r="C516" s="20" t="s">
        <v>1212</v>
      </c>
      <c r="D516" s="20" t="s">
        <v>1213</v>
      </c>
      <c r="E516" s="20" t="s">
        <v>90</v>
      </c>
      <c r="F516" s="202" t="s">
        <v>1156</v>
      </c>
      <c r="H516" s="165"/>
      <c r="I516" s="171"/>
      <c r="K516" s="165"/>
    </row>
    <row r="517">
      <c r="A517" s="202" t="s">
        <v>1588</v>
      </c>
      <c r="B517" s="20" t="s">
        <v>1080</v>
      </c>
      <c r="C517" s="20" t="s">
        <v>1214</v>
      </c>
      <c r="D517" s="20" t="s">
        <v>1215</v>
      </c>
      <c r="E517" s="20" t="s">
        <v>1168</v>
      </c>
      <c r="F517" s="202" t="s">
        <v>1156</v>
      </c>
      <c r="H517" s="165"/>
      <c r="I517" s="171"/>
      <c r="K517" s="165"/>
    </row>
    <row r="518">
      <c r="A518" s="202" t="s">
        <v>1588</v>
      </c>
      <c r="B518" s="20" t="s">
        <v>1646</v>
      </c>
      <c r="C518" s="20" t="s">
        <v>1159</v>
      </c>
      <c r="D518" s="20" t="s">
        <v>1217</v>
      </c>
      <c r="E518" s="20" t="s">
        <v>1153</v>
      </c>
      <c r="F518" s="202" t="s">
        <v>1156</v>
      </c>
      <c r="H518" s="203" t="s">
        <v>1130</v>
      </c>
      <c r="I518" s="204"/>
      <c r="J518" s="202">
        <v>1.1</v>
      </c>
      <c r="K518" s="20" t="s">
        <v>1218</v>
      </c>
    </row>
    <row r="519">
      <c r="A519" s="202" t="s">
        <v>1588</v>
      </c>
      <c r="B519" s="20" t="s">
        <v>1646</v>
      </c>
      <c r="C519" s="20" t="s">
        <v>1161</v>
      </c>
      <c r="D519" s="20" t="s">
        <v>1162</v>
      </c>
      <c r="E519" s="20" t="s">
        <v>1153</v>
      </c>
      <c r="F519" s="202" t="s">
        <v>1156</v>
      </c>
      <c r="H519" s="165"/>
      <c r="I519" s="171"/>
      <c r="J519" s="202">
        <v>1.1</v>
      </c>
      <c r="K519" s="165"/>
    </row>
    <row r="520">
      <c r="A520" s="202" t="s">
        <v>1588</v>
      </c>
      <c r="B520" s="20" t="s">
        <v>1647</v>
      </c>
      <c r="C520" s="20" t="s">
        <v>1163</v>
      </c>
      <c r="D520" s="20" t="s">
        <v>1164</v>
      </c>
      <c r="E520" s="20" t="s">
        <v>90</v>
      </c>
      <c r="F520" s="202" t="s">
        <v>1156</v>
      </c>
      <c r="H520" s="203" t="s">
        <v>1165</v>
      </c>
      <c r="I520" s="204"/>
      <c r="J520" s="202">
        <v>1.1</v>
      </c>
      <c r="K520" s="165"/>
    </row>
    <row r="521">
      <c r="A521" s="202" t="s">
        <v>1588</v>
      </c>
      <c r="B521" s="20" t="s">
        <v>1648</v>
      </c>
      <c r="C521" s="20" t="s">
        <v>1166</v>
      </c>
      <c r="D521" s="20" t="s">
        <v>1167</v>
      </c>
      <c r="E521" s="20" t="s">
        <v>1168</v>
      </c>
      <c r="F521" s="202" t="s">
        <v>1156</v>
      </c>
      <c r="H521" s="165"/>
      <c r="I521" s="171"/>
      <c r="J521" s="202">
        <v>1.1</v>
      </c>
      <c r="K521" s="165"/>
    </row>
    <row r="522">
      <c r="A522" s="202" t="s">
        <v>1588</v>
      </c>
      <c r="B522" s="20" t="s">
        <v>1649</v>
      </c>
      <c r="C522" s="20" t="s">
        <v>1169</v>
      </c>
      <c r="D522" s="20" t="s">
        <v>1170</v>
      </c>
      <c r="E522" s="20" t="s">
        <v>90</v>
      </c>
      <c r="F522" s="202" t="s">
        <v>1156</v>
      </c>
      <c r="H522" s="165"/>
      <c r="I522" s="171"/>
      <c r="J522" s="202">
        <v>1.1</v>
      </c>
      <c r="K522" s="165"/>
    </row>
    <row r="523">
      <c r="A523" s="202" t="s">
        <v>1588</v>
      </c>
      <c r="B523" s="20" t="s">
        <v>1650</v>
      </c>
      <c r="C523" s="20" t="s">
        <v>1171</v>
      </c>
      <c r="D523" s="20" t="s">
        <v>1172</v>
      </c>
      <c r="E523" s="20" t="s">
        <v>90</v>
      </c>
      <c r="F523" s="202" t="s">
        <v>1156</v>
      </c>
      <c r="G523" s="202" t="s">
        <v>1173</v>
      </c>
      <c r="H523" s="203" t="s">
        <v>1174</v>
      </c>
      <c r="I523" s="204"/>
      <c r="J523" s="202">
        <v>1.1</v>
      </c>
      <c r="K523" s="165"/>
    </row>
    <row r="524">
      <c r="A524" s="202" t="s">
        <v>1588</v>
      </c>
      <c r="B524" s="20" t="s">
        <v>1651</v>
      </c>
      <c r="C524" s="20" t="s">
        <v>1177</v>
      </c>
      <c r="D524" s="20" t="s">
        <v>1224</v>
      </c>
      <c r="E524" s="20" t="s">
        <v>1153</v>
      </c>
      <c r="F524" s="202" t="s">
        <v>1156</v>
      </c>
      <c r="H524" s="165"/>
      <c r="I524" s="171"/>
      <c r="J524" s="202">
        <v>1.1</v>
      </c>
      <c r="K524" s="20" t="s">
        <v>1225</v>
      </c>
    </row>
    <row r="525">
      <c r="A525" s="202" t="s">
        <v>1588</v>
      </c>
      <c r="B525" s="20" t="s">
        <v>1651</v>
      </c>
      <c r="C525" s="20" t="s">
        <v>1177</v>
      </c>
      <c r="D525" s="20" t="s">
        <v>1179</v>
      </c>
      <c r="E525" s="20" t="s">
        <v>1153</v>
      </c>
      <c r="F525" s="202" t="s">
        <v>1156</v>
      </c>
      <c r="H525" s="165"/>
      <c r="I525" s="171"/>
      <c r="J525" s="202">
        <v>1.1</v>
      </c>
      <c r="K525" s="165"/>
    </row>
    <row r="526">
      <c r="A526" s="202" t="s">
        <v>1588</v>
      </c>
      <c r="B526" s="20" t="s">
        <v>1652</v>
      </c>
      <c r="C526" s="20" t="s">
        <v>1180</v>
      </c>
      <c r="D526" s="20" t="s">
        <v>1181</v>
      </c>
      <c r="E526" s="20" t="s">
        <v>90</v>
      </c>
      <c r="F526" s="202" t="s">
        <v>1156</v>
      </c>
      <c r="H526" s="165"/>
      <c r="I526" s="171"/>
      <c r="J526" s="202">
        <v>1.1</v>
      </c>
      <c r="K526" s="165"/>
    </row>
    <row r="527">
      <c r="A527" s="202" t="s">
        <v>1588</v>
      </c>
      <c r="B527" s="20" t="s">
        <v>1653</v>
      </c>
      <c r="C527" s="20" t="s">
        <v>1182</v>
      </c>
      <c r="D527" s="20" t="s">
        <v>1183</v>
      </c>
      <c r="E527" s="20" t="s">
        <v>90</v>
      </c>
      <c r="F527" s="202" t="s">
        <v>1156</v>
      </c>
      <c r="H527" s="165"/>
      <c r="I527" s="171"/>
      <c r="J527" s="202">
        <v>1.1</v>
      </c>
      <c r="K527" s="165"/>
    </row>
    <row r="528">
      <c r="A528" s="202" t="s">
        <v>1588</v>
      </c>
      <c r="B528" s="20" t="s">
        <v>1654</v>
      </c>
      <c r="C528" s="20" t="s">
        <v>1184</v>
      </c>
      <c r="D528" s="20" t="s">
        <v>1185</v>
      </c>
      <c r="E528" s="20" t="s">
        <v>90</v>
      </c>
      <c r="F528" s="202" t="s">
        <v>1156</v>
      </c>
      <c r="H528" s="165"/>
      <c r="I528" s="171"/>
      <c r="J528" s="202">
        <v>1.1</v>
      </c>
      <c r="K528" s="165"/>
    </row>
    <row r="529">
      <c r="A529" s="202" t="s">
        <v>1588</v>
      </c>
      <c r="B529" s="20" t="s">
        <v>1655</v>
      </c>
      <c r="C529" s="20" t="s">
        <v>1186</v>
      </c>
      <c r="D529" s="20" t="s">
        <v>1187</v>
      </c>
      <c r="E529" s="20" t="s">
        <v>90</v>
      </c>
      <c r="F529" s="202" t="s">
        <v>1156</v>
      </c>
      <c r="H529" s="165"/>
      <c r="I529" s="171"/>
      <c r="J529" s="202">
        <v>1.1</v>
      </c>
      <c r="K529" s="165"/>
    </row>
    <row r="530">
      <c r="A530" s="202" t="s">
        <v>1588</v>
      </c>
      <c r="B530" s="20" t="s">
        <v>1656</v>
      </c>
      <c r="C530" s="20" t="s">
        <v>1188</v>
      </c>
      <c r="D530" s="20" t="s">
        <v>1189</v>
      </c>
      <c r="E530" s="20" t="s">
        <v>90</v>
      </c>
      <c r="F530" s="202" t="s">
        <v>1156</v>
      </c>
      <c r="H530" s="165"/>
      <c r="I530" s="171"/>
      <c r="J530" s="202">
        <v>1.1</v>
      </c>
      <c r="K530" s="165"/>
    </row>
    <row r="531">
      <c r="A531" s="202" t="s">
        <v>1588</v>
      </c>
      <c r="B531" s="20" t="s">
        <v>1657</v>
      </c>
      <c r="C531" s="20" t="s">
        <v>1175</v>
      </c>
      <c r="D531" s="20" t="s">
        <v>1232</v>
      </c>
      <c r="E531" s="20" t="s">
        <v>1137</v>
      </c>
      <c r="F531" s="202" t="s">
        <v>1150</v>
      </c>
      <c r="H531" s="203" t="s">
        <v>1130</v>
      </c>
      <c r="I531" s="204"/>
      <c r="J531" s="202">
        <v>1.1</v>
      </c>
      <c r="K531" s="20" t="s">
        <v>1233</v>
      </c>
    </row>
    <row r="532">
      <c r="B532" s="20" t="s">
        <v>1657</v>
      </c>
      <c r="C532" s="20" t="s">
        <v>1161</v>
      </c>
      <c r="D532" s="20" t="s">
        <v>1162</v>
      </c>
      <c r="E532" s="20" t="s">
        <v>1153</v>
      </c>
      <c r="H532" s="165"/>
      <c r="I532" s="171"/>
      <c r="K532" s="165"/>
    </row>
    <row r="533">
      <c r="A533" s="202" t="s">
        <v>1588</v>
      </c>
      <c r="B533" s="20" t="s">
        <v>1658</v>
      </c>
      <c r="C533" s="20" t="s">
        <v>1163</v>
      </c>
      <c r="D533" s="20" t="s">
        <v>1164</v>
      </c>
      <c r="E533" s="20" t="s">
        <v>90</v>
      </c>
      <c r="F533" s="202" t="s">
        <v>1156</v>
      </c>
      <c r="H533" s="203" t="s">
        <v>1165</v>
      </c>
      <c r="I533" s="204"/>
      <c r="J533" s="202">
        <v>1.1</v>
      </c>
      <c r="K533" s="165"/>
    </row>
    <row r="534">
      <c r="A534" s="202" t="s">
        <v>1588</v>
      </c>
      <c r="B534" s="20" t="s">
        <v>1659</v>
      </c>
      <c r="C534" s="20" t="s">
        <v>1166</v>
      </c>
      <c r="D534" s="20" t="s">
        <v>1167</v>
      </c>
      <c r="E534" s="20" t="s">
        <v>1168</v>
      </c>
      <c r="F534" s="202" t="s">
        <v>1156</v>
      </c>
      <c r="H534" s="165"/>
      <c r="I534" s="171"/>
      <c r="J534" s="202">
        <v>1.1</v>
      </c>
      <c r="K534" s="165"/>
    </row>
    <row r="535">
      <c r="A535" s="202" t="s">
        <v>1588</v>
      </c>
      <c r="B535" s="20" t="s">
        <v>1660</v>
      </c>
      <c r="C535" s="20" t="s">
        <v>1169</v>
      </c>
      <c r="D535" s="20" t="s">
        <v>1170</v>
      </c>
      <c r="E535" s="20" t="s">
        <v>90</v>
      </c>
      <c r="F535" s="202" t="s">
        <v>1156</v>
      </c>
      <c r="H535" s="165"/>
      <c r="I535" s="171"/>
      <c r="J535" s="202">
        <v>1.1</v>
      </c>
      <c r="K535" s="165"/>
    </row>
    <row r="536">
      <c r="A536" s="202" t="s">
        <v>1588</v>
      </c>
      <c r="B536" s="20" t="s">
        <v>1661</v>
      </c>
      <c r="C536" s="20" t="s">
        <v>1171</v>
      </c>
      <c r="D536" s="20" t="s">
        <v>1172</v>
      </c>
      <c r="E536" s="20" t="s">
        <v>90</v>
      </c>
      <c r="F536" s="202" t="s">
        <v>1156</v>
      </c>
      <c r="G536" s="202" t="s">
        <v>1173</v>
      </c>
      <c r="H536" s="203" t="s">
        <v>1174</v>
      </c>
      <c r="I536" s="204"/>
      <c r="J536" s="202">
        <v>1.1</v>
      </c>
      <c r="K536" s="165"/>
    </row>
    <row r="537">
      <c r="A537" s="202" t="s">
        <v>1588</v>
      </c>
      <c r="B537" s="20" t="s">
        <v>1662</v>
      </c>
      <c r="C537" s="20" t="s">
        <v>1190</v>
      </c>
      <c r="D537" s="20" t="s">
        <v>1224</v>
      </c>
      <c r="E537" s="20" t="s">
        <v>1153</v>
      </c>
      <c r="F537" s="202" t="s">
        <v>1156</v>
      </c>
      <c r="H537" s="165"/>
      <c r="I537" s="171"/>
      <c r="J537" s="202">
        <v>1.1</v>
      </c>
      <c r="K537" s="20" t="s">
        <v>1239</v>
      </c>
    </row>
    <row r="538">
      <c r="A538" s="202" t="s">
        <v>1588</v>
      </c>
      <c r="B538" s="20" t="s">
        <v>1662</v>
      </c>
      <c r="C538" s="20" t="s">
        <v>1190</v>
      </c>
      <c r="D538" s="20" t="s">
        <v>1192</v>
      </c>
      <c r="E538" s="20" t="s">
        <v>1153</v>
      </c>
      <c r="F538" s="202" t="s">
        <v>1156</v>
      </c>
      <c r="H538" s="165"/>
      <c r="I538" s="171"/>
      <c r="J538" s="202">
        <v>1.1</v>
      </c>
      <c r="K538" s="165"/>
    </row>
    <row r="539">
      <c r="A539" s="202" t="s">
        <v>1588</v>
      </c>
      <c r="B539" s="20" t="s">
        <v>1663</v>
      </c>
      <c r="C539" s="20" t="s">
        <v>1193</v>
      </c>
      <c r="D539" s="20" t="s">
        <v>1194</v>
      </c>
      <c r="E539" s="20" t="s">
        <v>90</v>
      </c>
      <c r="F539" s="202" t="s">
        <v>1156</v>
      </c>
      <c r="H539" s="165"/>
      <c r="I539" s="171"/>
      <c r="J539" s="202">
        <v>1.1</v>
      </c>
      <c r="K539" s="165"/>
    </row>
    <row r="540">
      <c r="A540" s="202" t="s">
        <v>1588</v>
      </c>
      <c r="B540" s="20" t="s">
        <v>1664</v>
      </c>
      <c r="C540" s="20" t="s">
        <v>1195</v>
      </c>
      <c r="D540" s="20" t="s">
        <v>1196</v>
      </c>
      <c r="E540" s="20" t="s">
        <v>90</v>
      </c>
      <c r="F540" s="202" t="s">
        <v>1156</v>
      </c>
      <c r="H540" s="165"/>
      <c r="I540" s="171"/>
      <c r="J540" s="202">
        <v>1.1</v>
      </c>
      <c r="K540" s="165"/>
    </row>
    <row r="541">
      <c r="A541" s="202" t="s">
        <v>1588</v>
      </c>
      <c r="B541" s="20" t="s">
        <v>1665</v>
      </c>
      <c r="C541" s="20" t="s">
        <v>1197</v>
      </c>
      <c r="D541" s="20" t="s">
        <v>1198</v>
      </c>
      <c r="E541" s="20" t="s">
        <v>90</v>
      </c>
      <c r="F541" s="202" t="s">
        <v>1156</v>
      </c>
      <c r="H541" s="165"/>
      <c r="I541" s="171"/>
      <c r="J541" s="202">
        <v>1.1</v>
      </c>
      <c r="K541" s="165"/>
    </row>
    <row r="542">
      <c r="A542" s="202" t="s">
        <v>1588</v>
      </c>
      <c r="B542" s="20" t="s">
        <v>1666</v>
      </c>
      <c r="C542" s="20" t="s">
        <v>1199</v>
      </c>
      <c r="D542" s="20" t="s">
        <v>1200</v>
      </c>
      <c r="E542" s="20" t="s">
        <v>90</v>
      </c>
      <c r="F542" s="202" t="s">
        <v>1156</v>
      </c>
      <c r="H542" s="165"/>
      <c r="I542" s="171"/>
      <c r="J542" s="202">
        <v>1.1</v>
      </c>
      <c r="K542" s="165"/>
    </row>
    <row r="543">
      <c r="A543" s="202" t="s">
        <v>1588</v>
      </c>
      <c r="B543" s="20" t="s">
        <v>1667</v>
      </c>
      <c r="C543" s="20" t="s">
        <v>378</v>
      </c>
      <c r="D543" s="20" t="s">
        <v>1201</v>
      </c>
      <c r="E543" s="20" t="s">
        <v>90</v>
      </c>
      <c r="F543" s="202" t="s">
        <v>1156</v>
      </c>
      <c r="G543" s="202" t="s">
        <v>1173</v>
      </c>
      <c r="H543" s="165"/>
      <c r="I543" s="171"/>
      <c r="J543" s="202">
        <v>1.1</v>
      </c>
      <c r="K543" s="165"/>
    </row>
    <row r="544">
      <c r="A544" s="202" t="s">
        <v>1588</v>
      </c>
      <c r="B544" s="20" t="s">
        <v>1082</v>
      </c>
      <c r="C544" s="20" t="s">
        <v>1668</v>
      </c>
      <c r="D544" s="20" t="s">
        <v>1669</v>
      </c>
      <c r="E544" s="20" t="s">
        <v>90</v>
      </c>
      <c r="F544" s="202" t="s">
        <v>1156</v>
      </c>
      <c r="G544" s="202" t="s">
        <v>1173</v>
      </c>
      <c r="H544" s="165"/>
      <c r="I544" s="171"/>
      <c r="K544" s="165"/>
    </row>
    <row r="545">
      <c r="A545" s="202" t="s">
        <v>1588</v>
      </c>
      <c r="B545" s="20" t="s">
        <v>1670</v>
      </c>
      <c r="C545" s="20" t="s">
        <v>1257</v>
      </c>
      <c r="D545" s="20" t="s">
        <v>1671</v>
      </c>
      <c r="E545" s="20" t="s">
        <v>1153</v>
      </c>
      <c r="F545" s="202" t="s">
        <v>1156</v>
      </c>
      <c r="H545" s="165"/>
      <c r="I545" s="171"/>
      <c r="J545" s="202">
        <v>1.1</v>
      </c>
      <c r="K545" s="20" t="s">
        <v>1672</v>
      </c>
    </row>
    <row r="546">
      <c r="A546" s="202" t="s">
        <v>1588</v>
      </c>
      <c r="B546" s="20" t="s">
        <v>1670</v>
      </c>
      <c r="C546" s="20" t="s">
        <v>1259</v>
      </c>
      <c r="D546" s="20" t="s">
        <v>1260</v>
      </c>
      <c r="E546" s="20" t="s">
        <v>1153</v>
      </c>
      <c r="F546" s="202" t="s">
        <v>1156</v>
      </c>
      <c r="H546" s="165"/>
      <c r="I546" s="171"/>
      <c r="J546" s="202">
        <v>1.1</v>
      </c>
      <c r="K546" s="165"/>
    </row>
    <row r="547">
      <c r="A547" s="202" t="s">
        <v>1588</v>
      </c>
      <c r="B547" s="20" t="s">
        <v>1673</v>
      </c>
      <c r="C547" s="20" t="s">
        <v>1257</v>
      </c>
      <c r="D547" s="20" t="s">
        <v>1261</v>
      </c>
      <c r="E547" s="20" t="s">
        <v>1262</v>
      </c>
      <c r="F547" s="202" t="s">
        <v>1156</v>
      </c>
      <c r="H547" s="165"/>
      <c r="I547" s="171"/>
      <c r="J547" s="202">
        <v>1.1</v>
      </c>
      <c r="K547" s="165"/>
    </row>
    <row r="548">
      <c r="A548" s="202" t="s">
        <v>1588</v>
      </c>
      <c r="B548" s="20" t="s">
        <v>1674</v>
      </c>
      <c r="C548" s="20" t="s">
        <v>1263</v>
      </c>
      <c r="D548" s="20" t="s">
        <v>1264</v>
      </c>
      <c r="E548" s="20" t="s">
        <v>90</v>
      </c>
      <c r="F548" s="202" t="s">
        <v>1156</v>
      </c>
      <c r="G548" s="202" t="s">
        <v>1265</v>
      </c>
      <c r="H548" s="203" t="s">
        <v>1266</v>
      </c>
      <c r="I548" s="204"/>
      <c r="J548" s="202">
        <v>1.1</v>
      </c>
      <c r="K548" s="165"/>
    </row>
    <row r="549">
      <c r="A549" s="202" t="s">
        <v>1588</v>
      </c>
      <c r="B549" s="20" t="s">
        <v>1675</v>
      </c>
      <c r="C549" s="20" t="s">
        <v>1676</v>
      </c>
      <c r="D549" s="20" t="s">
        <v>1677</v>
      </c>
      <c r="E549" s="20" t="s">
        <v>1153</v>
      </c>
      <c r="F549" s="202" t="s">
        <v>1156</v>
      </c>
      <c r="H549" s="165"/>
      <c r="I549" s="171"/>
      <c r="J549" s="202">
        <v>1.1</v>
      </c>
      <c r="K549" s="20" t="s">
        <v>1678</v>
      </c>
    </row>
    <row r="550">
      <c r="A550" s="202" t="s">
        <v>1588</v>
      </c>
      <c r="B550" s="20" t="s">
        <v>1675</v>
      </c>
      <c r="C550" s="20" t="s">
        <v>1161</v>
      </c>
      <c r="D550" s="20" t="s">
        <v>1162</v>
      </c>
      <c r="E550" s="20" t="s">
        <v>1153</v>
      </c>
      <c r="F550" s="202" t="s">
        <v>1156</v>
      </c>
      <c r="H550" s="165"/>
      <c r="I550" s="171"/>
      <c r="J550" s="202">
        <v>1.1</v>
      </c>
      <c r="K550" s="165"/>
    </row>
    <row r="551">
      <c r="A551" s="202" t="s">
        <v>1588</v>
      </c>
      <c r="B551" s="20" t="s">
        <v>1679</v>
      </c>
      <c r="C551" s="20" t="s">
        <v>1163</v>
      </c>
      <c r="D551" s="20" t="s">
        <v>1164</v>
      </c>
      <c r="E551" s="20" t="s">
        <v>90</v>
      </c>
      <c r="F551" s="202" t="s">
        <v>1156</v>
      </c>
      <c r="H551" s="203" t="s">
        <v>1165</v>
      </c>
      <c r="I551" s="204"/>
      <c r="J551" s="202">
        <v>1.1</v>
      </c>
      <c r="K551" s="165"/>
    </row>
    <row r="552">
      <c r="A552" s="202" t="s">
        <v>1588</v>
      </c>
      <c r="B552" s="20" t="s">
        <v>1680</v>
      </c>
      <c r="C552" s="20" t="s">
        <v>1166</v>
      </c>
      <c r="D552" s="20" t="s">
        <v>1167</v>
      </c>
      <c r="E552" s="20" t="s">
        <v>1168</v>
      </c>
      <c r="F552" s="202" t="s">
        <v>1156</v>
      </c>
      <c r="H552" s="165"/>
      <c r="I552" s="171"/>
      <c r="J552" s="202">
        <v>1.1</v>
      </c>
      <c r="K552" s="165"/>
    </row>
    <row r="553">
      <c r="A553" s="202" t="s">
        <v>1588</v>
      </c>
      <c r="B553" s="20" t="s">
        <v>1681</v>
      </c>
      <c r="C553" s="20" t="s">
        <v>1169</v>
      </c>
      <c r="D553" s="20" t="s">
        <v>1170</v>
      </c>
      <c r="E553" s="20" t="s">
        <v>90</v>
      </c>
      <c r="F553" s="202" t="s">
        <v>1156</v>
      </c>
      <c r="H553" s="165"/>
      <c r="I553" s="171"/>
      <c r="J553" s="202">
        <v>1.1</v>
      </c>
      <c r="K553" s="165"/>
    </row>
    <row r="554">
      <c r="A554" s="202" t="s">
        <v>1588</v>
      </c>
      <c r="B554" s="20" t="s">
        <v>1682</v>
      </c>
      <c r="C554" s="20" t="s">
        <v>1171</v>
      </c>
      <c r="D554" s="20" t="s">
        <v>1172</v>
      </c>
      <c r="E554" s="20" t="s">
        <v>90</v>
      </c>
      <c r="F554" s="202" t="s">
        <v>1156</v>
      </c>
      <c r="G554" s="202" t="s">
        <v>1173</v>
      </c>
      <c r="H554" s="203" t="s">
        <v>1174</v>
      </c>
      <c r="I554" s="204"/>
      <c r="J554" s="202">
        <v>1.1</v>
      </c>
      <c r="K554" s="165"/>
    </row>
    <row r="555">
      <c r="A555" s="202" t="s">
        <v>1588</v>
      </c>
      <c r="B555" s="20" t="s">
        <v>1683</v>
      </c>
      <c r="C555" s="20" t="s">
        <v>1684</v>
      </c>
      <c r="D555" s="20" t="s">
        <v>1685</v>
      </c>
      <c r="E555" s="20" t="s">
        <v>1153</v>
      </c>
      <c r="F555" s="202" t="s">
        <v>1156</v>
      </c>
      <c r="H555" s="165"/>
      <c r="I555" s="171"/>
      <c r="J555" s="202">
        <v>1.1</v>
      </c>
      <c r="K555" s="20" t="s">
        <v>1686</v>
      </c>
    </row>
    <row r="556">
      <c r="A556" s="202" t="s">
        <v>1588</v>
      </c>
      <c r="B556" s="20" t="s">
        <v>1683</v>
      </c>
      <c r="C556" s="20" t="s">
        <v>1161</v>
      </c>
      <c r="D556" s="20" t="s">
        <v>1162</v>
      </c>
      <c r="E556" s="20" t="s">
        <v>1153</v>
      </c>
      <c r="F556" s="202" t="s">
        <v>1156</v>
      </c>
      <c r="H556" s="165"/>
      <c r="I556" s="171"/>
      <c r="J556" s="202">
        <v>1.1</v>
      </c>
      <c r="K556" s="165"/>
    </row>
    <row r="557">
      <c r="A557" s="202" t="s">
        <v>1588</v>
      </c>
      <c r="B557" s="20" t="s">
        <v>1687</v>
      </c>
      <c r="C557" s="20" t="s">
        <v>1163</v>
      </c>
      <c r="D557" s="20" t="s">
        <v>1164</v>
      </c>
      <c r="E557" s="20" t="s">
        <v>90</v>
      </c>
      <c r="F557" s="202" t="s">
        <v>1156</v>
      </c>
      <c r="H557" s="203" t="s">
        <v>1165</v>
      </c>
      <c r="I557" s="204"/>
      <c r="J557" s="202">
        <v>1.1</v>
      </c>
      <c r="K557" s="165"/>
    </row>
    <row r="558">
      <c r="A558" s="202" t="s">
        <v>1588</v>
      </c>
      <c r="B558" s="20" t="s">
        <v>1688</v>
      </c>
      <c r="C558" s="20" t="s">
        <v>1166</v>
      </c>
      <c r="D558" s="20" t="s">
        <v>1167</v>
      </c>
      <c r="E558" s="20" t="s">
        <v>1168</v>
      </c>
      <c r="F558" s="202" t="s">
        <v>1156</v>
      </c>
      <c r="H558" s="165"/>
      <c r="I558" s="171"/>
      <c r="J558" s="202">
        <v>1.1</v>
      </c>
      <c r="K558" s="165"/>
    </row>
    <row r="559">
      <c r="A559" s="202" t="s">
        <v>1588</v>
      </c>
      <c r="B559" s="20" t="s">
        <v>1689</v>
      </c>
      <c r="C559" s="20" t="s">
        <v>1169</v>
      </c>
      <c r="D559" s="20" t="s">
        <v>1170</v>
      </c>
      <c r="E559" s="20" t="s">
        <v>90</v>
      </c>
      <c r="F559" s="202" t="s">
        <v>1156</v>
      </c>
      <c r="H559" s="165"/>
      <c r="I559" s="171"/>
      <c r="J559" s="202">
        <v>1.1</v>
      </c>
      <c r="K559" s="165"/>
    </row>
    <row r="560">
      <c r="A560" s="202" t="s">
        <v>1588</v>
      </c>
      <c r="B560" s="20" t="s">
        <v>1690</v>
      </c>
      <c r="C560" s="20" t="s">
        <v>1171</v>
      </c>
      <c r="D560" s="20" t="s">
        <v>1172</v>
      </c>
      <c r="E560" s="20" t="s">
        <v>90</v>
      </c>
      <c r="F560" s="202" t="s">
        <v>1156</v>
      </c>
      <c r="G560" s="202" t="s">
        <v>1173</v>
      </c>
      <c r="H560" s="203" t="s">
        <v>1174</v>
      </c>
      <c r="I560" s="204"/>
      <c r="J560" s="202">
        <v>1.1</v>
      </c>
      <c r="K560" s="165"/>
    </row>
    <row r="561">
      <c r="A561" s="202" t="s">
        <v>1588</v>
      </c>
      <c r="B561" s="20" t="s">
        <v>1083</v>
      </c>
      <c r="C561" s="20" t="s">
        <v>1483</v>
      </c>
      <c r="D561" s="20" t="s">
        <v>1691</v>
      </c>
      <c r="E561" s="20" t="s">
        <v>1137</v>
      </c>
      <c r="F561" s="202" t="s">
        <v>1150</v>
      </c>
      <c r="H561" s="165"/>
      <c r="I561" s="171"/>
      <c r="K561" s="165"/>
    </row>
    <row r="562">
      <c r="B562" s="20" t="s">
        <v>1083</v>
      </c>
      <c r="C562" s="20" t="s">
        <v>1301</v>
      </c>
      <c r="D562" s="20" t="s">
        <v>1302</v>
      </c>
      <c r="E562" s="20" t="s">
        <v>1153</v>
      </c>
      <c r="H562" s="165"/>
      <c r="I562" s="171"/>
      <c r="K562" s="165"/>
    </row>
    <row r="563">
      <c r="A563" s="202" t="s">
        <v>1588</v>
      </c>
      <c r="B563" s="20" t="s">
        <v>1085</v>
      </c>
      <c r="C563" s="20" t="s">
        <v>1166</v>
      </c>
      <c r="D563" s="20" t="s">
        <v>1303</v>
      </c>
      <c r="E563" s="20" t="s">
        <v>1168</v>
      </c>
      <c r="F563" s="202" t="s">
        <v>1129</v>
      </c>
      <c r="H563" s="165"/>
      <c r="I563" s="171"/>
      <c r="K563" s="165"/>
    </row>
    <row r="564">
      <c r="A564" s="202" t="s">
        <v>1588</v>
      </c>
      <c r="B564" s="20" t="s">
        <v>1088</v>
      </c>
      <c r="C564" s="20" t="s">
        <v>416</v>
      </c>
      <c r="D564" s="20" t="s">
        <v>1304</v>
      </c>
      <c r="E564" s="20" t="s">
        <v>90</v>
      </c>
      <c r="F564" s="202" t="s">
        <v>1156</v>
      </c>
      <c r="H564" s="165"/>
      <c r="I564" s="171"/>
      <c r="K564" s="165"/>
    </row>
    <row r="565">
      <c r="A565" s="202" t="s">
        <v>1588</v>
      </c>
      <c r="B565" s="20" t="s">
        <v>1089</v>
      </c>
      <c r="C565" s="20" t="s">
        <v>1305</v>
      </c>
      <c r="D565" s="20" t="s">
        <v>1306</v>
      </c>
      <c r="E565" s="20" t="s">
        <v>90</v>
      </c>
      <c r="F565" s="202" t="s">
        <v>1156</v>
      </c>
      <c r="H565" s="203" t="s">
        <v>1307</v>
      </c>
      <c r="I565" s="205" t="s">
        <v>1692</v>
      </c>
      <c r="K565" s="165"/>
    </row>
    <row r="566">
      <c r="A566" s="202" t="s">
        <v>1588</v>
      </c>
      <c r="B566" s="20" t="s">
        <v>1092</v>
      </c>
      <c r="C566" s="20" t="s">
        <v>362</v>
      </c>
      <c r="D566" s="20" t="s">
        <v>1308</v>
      </c>
      <c r="E566" s="20" t="s">
        <v>90</v>
      </c>
      <c r="F566" s="202" t="s">
        <v>1156</v>
      </c>
      <c r="H566" s="165"/>
      <c r="I566" s="171"/>
      <c r="K566" s="165"/>
    </row>
    <row r="567">
      <c r="A567" s="202" t="s">
        <v>1588</v>
      </c>
      <c r="B567" s="20" t="s">
        <v>1093</v>
      </c>
      <c r="C567" s="20" t="s">
        <v>1309</v>
      </c>
      <c r="D567" s="20" t="s">
        <v>1310</v>
      </c>
      <c r="E567" s="20" t="s">
        <v>90</v>
      </c>
      <c r="F567" s="202" t="s">
        <v>1156</v>
      </c>
      <c r="H567" s="165"/>
      <c r="I567" s="171"/>
      <c r="K567" s="165"/>
    </row>
    <row r="568">
      <c r="A568" s="202" t="s">
        <v>1588</v>
      </c>
      <c r="B568" s="20" t="s">
        <v>1094</v>
      </c>
      <c r="C568" s="20" t="s">
        <v>1311</v>
      </c>
      <c r="D568" s="20" t="s">
        <v>1312</v>
      </c>
      <c r="E568" s="20" t="s">
        <v>90</v>
      </c>
      <c r="F568" s="202" t="s">
        <v>1156</v>
      </c>
      <c r="G568" s="202" t="s">
        <v>111</v>
      </c>
      <c r="H568" s="165"/>
      <c r="I568" s="171"/>
      <c r="K568" s="165"/>
    </row>
    <row r="569">
      <c r="A569" s="202" t="s">
        <v>1588</v>
      </c>
      <c r="B569" s="20" t="s">
        <v>1096</v>
      </c>
      <c r="C569" s="20" t="s">
        <v>1313</v>
      </c>
      <c r="D569" s="20" t="s">
        <v>1314</v>
      </c>
      <c r="E569" s="20" t="s">
        <v>90</v>
      </c>
      <c r="F569" s="202" t="s">
        <v>1156</v>
      </c>
      <c r="G569" s="202" t="s">
        <v>111</v>
      </c>
      <c r="H569" s="165"/>
      <c r="I569" s="171"/>
      <c r="K569" s="165"/>
    </row>
    <row r="570">
      <c r="A570" s="202" t="s">
        <v>1588</v>
      </c>
      <c r="B570" s="20" t="s">
        <v>1097</v>
      </c>
      <c r="C570" s="20" t="s">
        <v>1291</v>
      </c>
      <c r="D570" s="20" t="s">
        <v>1315</v>
      </c>
      <c r="E570" s="20" t="s">
        <v>90</v>
      </c>
      <c r="F570" s="202" t="s">
        <v>1156</v>
      </c>
      <c r="G570" s="202" t="s">
        <v>111</v>
      </c>
      <c r="H570" s="165"/>
      <c r="I570" s="171"/>
      <c r="K570" s="165"/>
    </row>
    <row r="571">
      <c r="A571" s="202" t="s">
        <v>1588</v>
      </c>
      <c r="B571" s="20" t="s">
        <v>1098</v>
      </c>
      <c r="C571" s="20" t="s">
        <v>1316</v>
      </c>
      <c r="D571" s="20" t="s">
        <v>1317</v>
      </c>
      <c r="E571" s="20" t="s">
        <v>90</v>
      </c>
      <c r="F571" s="202" t="s">
        <v>1156</v>
      </c>
      <c r="G571" s="202" t="s">
        <v>1318</v>
      </c>
      <c r="H571" s="203" t="s">
        <v>1319</v>
      </c>
      <c r="I571" s="205" t="s">
        <v>1693</v>
      </c>
      <c r="K571" s="165"/>
    </row>
    <row r="572">
      <c r="A572" s="202" t="s">
        <v>1588</v>
      </c>
      <c r="B572" s="20" t="s">
        <v>1694</v>
      </c>
      <c r="C572" s="20" t="s">
        <v>1277</v>
      </c>
      <c r="D572" s="20" t="s">
        <v>1321</v>
      </c>
      <c r="E572" s="20" t="s">
        <v>1137</v>
      </c>
      <c r="F572" s="202" t="s">
        <v>1150</v>
      </c>
      <c r="H572" s="165"/>
      <c r="I572" s="171"/>
      <c r="J572" s="202">
        <v>1.1</v>
      </c>
      <c r="K572" s="20" t="s">
        <v>1322</v>
      </c>
    </row>
    <row r="573">
      <c r="B573" s="20" t="s">
        <v>1694</v>
      </c>
      <c r="C573" s="20" t="s">
        <v>1279</v>
      </c>
      <c r="D573" s="20" t="s">
        <v>1280</v>
      </c>
      <c r="E573" s="20" t="s">
        <v>1153</v>
      </c>
      <c r="H573" s="165"/>
      <c r="I573" s="171"/>
      <c r="K573" s="165"/>
    </row>
    <row r="574">
      <c r="A574" s="202" t="s">
        <v>1588</v>
      </c>
      <c r="B574" s="20" t="s">
        <v>1695</v>
      </c>
      <c r="C574" s="20" t="s">
        <v>1166</v>
      </c>
      <c r="D574" s="20" t="s">
        <v>1281</v>
      </c>
      <c r="E574" s="20" t="s">
        <v>1168</v>
      </c>
      <c r="F574" s="202" t="s">
        <v>1129</v>
      </c>
      <c r="H574" s="165"/>
      <c r="I574" s="171"/>
      <c r="J574" s="202">
        <v>1.1</v>
      </c>
      <c r="K574" s="165"/>
    </row>
    <row r="575">
      <c r="A575" s="202" t="s">
        <v>1588</v>
      </c>
      <c r="B575" s="20" t="s">
        <v>1696</v>
      </c>
      <c r="C575" s="20" t="s">
        <v>1282</v>
      </c>
      <c r="D575" s="20" t="s">
        <v>1283</v>
      </c>
      <c r="E575" s="20" t="s">
        <v>90</v>
      </c>
      <c r="F575" s="202" t="s">
        <v>1156</v>
      </c>
      <c r="H575" s="203" t="s">
        <v>1284</v>
      </c>
      <c r="I575" s="204" t="s">
        <v>1285</v>
      </c>
      <c r="J575" s="202">
        <v>1.1</v>
      </c>
      <c r="K575" s="165"/>
    </row>
    <row r="576">
      <c r="A576" s="202" t="s">
        <v>1588</v>
      </c>
      <c r="B576" s="20" t="s">
        <v>1697</v>
      </c>
      <c r="C576" s="20" t="s">
        <v>416</v>
      </c>
      <c r="D576" s="20" t="s">
        <v>1286</v>
      </c>
      <c r="E576" s="20" t="s">
        <v>90</v>
      </c>
      <c r="F576" s="202" t="s">
        <v>1156</v>
      </c>
      <c r="H576" s="165"/>
      <c r="I576" s="171"/>
      <c r="J576" s="202">
        <v>1.1</v>
      </c>
      <c r="K576" s="165"/>
    </row>
    <row r="577">
      <c r="A577" s="202" t="s">
        <v>1588</v>
      </c>
      <c r="B577" s="20" t="s">
        <v>1698</v>
      </c>
      <c r="C577" s="20" t="s">
        <v>362</v>
      </c>
      <c r="D577" s="20" t="s">
        <v>1287</v>
      </c>
      <c r="E577" s="20" t="s">
        <v>90</v>
      </c>
      <c r="F577" s="202" t="s">
        <v>1156</v>
      </c>
      <c r="H577" s="165"/>
      <c r="I577" s="171"/>
      <c r="J577" s="202">
        <v>1.1</v>
      </c>
      <c r="K577" s="165"/>
    </row>
    <row r="578">
      <c r="A578" s="202" t="s">
        <v>1588</v>
      </c>
      <c r="B578" s="20" t="s">
        <v>1699</v>
      </c>
      <c r="C578" s="20" t="s">
        <v>378</v>
      </c>
      <c r="D578" s="20" t="s">
        <v>1288</v>
      </c>
      <c r="E578" s="20" t="s">
        <v>90</v>
      </c>
      <c r="F578" s="202" t="s">
        <v>1156</v>
      </c>
      <c r="G578" s="202" t="s">
        <v>1173</v>
      </c>
      <c r="H578" s="165"/>
      <c r="I578" s="171"/>
      <c r="J578" s="202">
        <v>1.1</v>
      </c>
      <c r="K578" s="165"/>
    </row>
    <row r="579">
      <c r="A579" s="202" t="s">
        <v>1588</v>
      </c>
      <c r="B579" s="20" t="s">
        <v>1700</v>
      </c>
      <c r="C579" s="20" t="s">
        <v>1289</v>
      </c>
      <c r="D579" s="20" t="s">
        <v>1290</v>
      </c>
      <c r="E579" s="20" t="s">
        <v>90</v>
      </c>
      <c r="F579" s="202" t="s">
        <v>1156</v>
      </c>
      <c r="G579" s="202" t="s">
        <v>111</v>
      </c>
      <c r="H579" s="165"/>
      <c r="I579" s="171"/>
      <c r="J579" s="202">
        <v>1.1</v>
      </c>
      <c r="K579" s="165"/>
    </row>
    <row r="580">
      <c r="A580" s="202" t="s">
        <v>1588</v>
      </c>
      <c r="B580" s="20" t="s">
        <v>1701</v>
      </c>
      <c r="C580" s="20" t="s">
        <v>1291</v>
      </c>
      <c r="D580" s="20" t="s">
        <v>1292</v>
      </c>
      <c r="E580" s="20" t="s">
        <v>90</v>
      </c>
      <c r="F580" s="202" t="s">
        <v>1156</v>
      </c>
      <c r="G580" s="202" t="s">
        <v>111</v>
      </c>
      <c r="H580" s="165"/>
      <c r="I580" s="171"/>
      <c r="J580" s="202">
        <v>1.1</v>
      </c>
      <c r="K580" s="165"/>
    </row>
    <row r="581">
      <c r="A581" s="202" t="s">
        <v>1588</v>
      </c>
      <c r="B581" s="20" t="s">
        <v>1702</v>
      </c>
      <c r="C581" s="20" t="s">
        <v>1293</v>
      </c>
      <c r="D581" s="20" t="s">
        <v>1294</v>
      </c>
      <c r="E581" s="20" t="s">
        <v>90</v>
      </c>
      <c r="F581" s="202" t="s">
        <v>1156</v>
      </c>
      <c r="H581" s="203" t="s">
        <v>1295</v>
      </c>
      <c r="I581" s="204"/>
      <c r="J581" s="202">
        <v>1.1</v>
      </c>
      <c r="K581" s="165"/>
    </row>
    <row r="582">
      <c r="A582" s="202" t="s">
        <v>1588</v>
      </c>
      <c r="B582" s="20" t="s">
        <v>1703</v>
      </c>
      <c r="C582" s="20" t="s">
        <v>1296</v>
      </c>
      <c r="D582" s="20" t="s">
        <v>1297</v>
      </c>
      <c r="E582" s="20" t="s">
        <v>90</v>
      </c>
      <c r="F582" s="202" t="s">
        <v>1156</v>
      </c>
      <c r="H582" s="20" t="s">
        <v>1298</v>
      </c>
      <c r="I582" s="204"/>
      <c r="J582" s="202">
        <v>1.1</v>
      </c>
      <c r="K582" s="165"/>
    </row>
    <row r="583">
      <c r="A583" s="202" t="s">
        <v>1588</v>
      </c>
      <c r="B583" s="20" t="s">
        <v>1101</v>
      </c>
      <c r="C583" s="20" t="s">
        <v>1277</v>
      </c>
      <c r="D583" s="20" t="s">
        <v>1704</v>
      </c>
      <c r="E583" s="20" t="s">
        <v>1137</v>
      </c>
      <c r="F583" s="202" t="s">
        <v>1150</v>
      </c>
      <c r="H583" s="165"/>
      <c r="I583" s="171"/>
      <c r="K583" s="165"/>
    </row>
    <row r="584">
      <c r="B584" s="20" t="s">
        <v>1101</v>
      </c>
      <c r="C584" s="20" t="s">
        <v>1279</v>
      </c>
      <c r="D584" s="20" t="s">
        <v>1280</v>
      </c>
      <c r="E584" s="20" t="s">
        <v>1153</v>
      </c>
      <c r="H584" s="165"/>
      <c r="I584" s="171"/>
      <c r="K584" s="165"/>
    </row>
    <row r="585">
      <c r="A585" s="202" t="s">
        <v>1588</v>
      </c>
      <c r="B585" s="20" t="s">
        <v>1102</v>
      </c>
      <c r="C585" s="20" t="s">
        <v>1166</v>
      </c>
      <c r="D585" s="20" t="s">
        <v>1281</v>
      </c>
      <c r="E585" s="20" t="s">
        <v>1168</v>
      </c>
      <c r="F585" s="202" t="s">
        <v>1129</v>
      </c>
      <c r="H585" s="165"/>
      <c r="I585" s="171"/>
      <c r="K585" s="165"/>
    </row>
    <row r="586">
      <c r="A586" s="202" t="s">
        <v>1588</v>
      </c>
      <c r="B586" s="20" t="s">
        <v>1103</v>
      </c>
      <c r="C586" s="20" t="s">
        <v>1282</v>
      </c>
      <c r="D586" s="20" t="s">
        <v>1283</v>
      </c>
      <c r="E586" s="20" t="s">
        <v>90</v>
      </c>
      <c r="F586" s="202" t="s">
        <v>1156</v>
      </c>
      <c r="H586" s="203" t="s">
        <v>1284</v>
      </c>
      <c r="I586" s="204" t="s">
        <v>1285</v>
      </c>
      <c r="K586" s="165"/>
    </row>
    <row r="587">
      <c r="A587" s="202" t="s">
        <v>1588</v>
      </c>
      <c r="B587" s="20" t="s">
        <v>1104</v>
      </c>
      <c r="C587" s="20" t="s">
        <v>416</v>
      </c>
      <c r="D587" s="20" t="s">
        <v>1286</v>
      </c>
      <c r="E587" s="20" t="s">
        <v>90</v>
      </c>
      <c r="F587" s="202" t="s">
        <v>1156</v>
      </c>
      <c r="H587" s="165"/>
      <c r="I587" s="171"/>
      <c r="K587" s="165"/>
    </row>
    <row r="588">
      <c r="A588" s="202" t="s">
        <v>1588</v>
      </c>
      <c r="B588" s="20" t="s">
        <v>1105</v>
      </c>
      <c r="C588" s="20" t="s">
        <v>362</v>
      </c>
      <c r="D588" s="20" t="s">
        <v>1287</v>
      </c>
      <c r="E588" s="20" t="s">
        <v>90</v>
      </c>
      <c r="F588" s="202" t="s">
        <v>1156</v>
      </c>
      <c r="H588" s="165"/>
      <c r="I588" s="171"/>
      <c r="K588" s="165"/>
    </row>
    <row r="589">
      <c r="A589" s="202" t="s">
        <v>1588</v>
      </c>
      <c r="B589" s="20" t="s">
        <v>1106</v>
      </c>
      <c r="C589" s="20" t="s">
        <v>378</v>
      </c>
      <c r="D589" s="20" t="s">
        <v>1288</v>
      </c>
      <c r="E589" s="20" t="s">
        <v>90</v>
      </c>
      <c r="F589" s="202" t="s">
        <v>1156</v>
      </c>
      <c r="G589" s="202" t="s">
        <v>1173</v>
      </c>
      <c r="H589" s="165"/>
      <c r="I589" s="171"/>
      <c r="K589" s="165"/>
    </row>
    <row r="590">
      <c r="A590" s="202" t="s">
        <v>1588</v>
      </c>
      <c r="B590" s="20" t="s">
        <v>1107</v>
      </c>
      <c r="C590" s="20" t="s">
        <v>1289</v>
      </c>
      <c r="D590" s="20" t="s">
        <v>1290</v>
      </c>
      <c r="E590" s="20" t="s">
        <v>90</v>
      </c>
      <c r="F590" s="202" t="s">
        <v>1156</v>
      </c>
      <c r="G590" s="202" t="s">
        <v>111</v>
      </c>
      <c r="H590" s="165"/>
      <c r="I590" s="171"/>
      <c r="K590" s="165"/>
    </row>
    <row r="591">
      <c r="A591" s="202" t="s">
        <v>1588</v>
      </c>
      <c r="B591" s="20" t="s">
        <v>1108</v>
      </c>
      <c r="C591" s="20" t="s">
        <v>1291</v>
      </c>
      <c r="D591" s="20" t="s">
        <v>1292</v>
      </c>
      <c r="E591" s="20" t="s">
        <v>90</v>
      </c>
      <c r="F591" s="202" t="s">
        <v>1156</v>
      </c>
      <c r="G591" s="202" t="s">
        <v>111</v>
      </c>
      <c r="H591" s="165"/>
      <c r="I591" s="171"/>
      <c r="K591" s="165"/>
    </row>
    <row r="592">
      <c r="A592" s="202" t="s">
        <v>1588</v>
      </c>
      <c r="B592" s="20" t="s">
        <v>1109</v>
      </c>
      <c r="C592" s="20" t="s">
        <v>1293</v>
      </c>
      <c r="D592" s="20" t="s">
        <v>1294</v>
      </c>
      <c r="E592" s="20" t="s">
        <v>90</v>
      </c>
      <c r="F592" s="202" t="s">
        <v>1156</v>
      </c>
      <c r="H592" s="203" t="s">
        <v>1295</v>
      </c>
      <c r="I592" s="204"/>
      <c r="K592" s="165"/>
    </row>
    <row r="593">
      <c r="A593" s="202" t="s">
        <v>1588</v>
      </c>
      <c r="B593" s="20" t="s">
        <v>1110</v>
      </c>
      <c r="C593" s="20" t="s">
        <v>1296</v>
      </c>
      <c r="D593" s="20" t="s">
        <v>1297</v>
      </c>
      <c r="E593" s="20" t="s">
        <v>90</v>
      </c>
      <c r="F593" s="202" t="s">
        <v>1156</v>
      </c>
      <c r="H593" s="20" t="s">
        <v>1298</v>
      </c>
      <c r="I593" s="204"/>
      <c r="K593" s="165"/>
    </row>
    <row r="594">
      <c r="A594" s="202" t="s">
        <v>1588</v>
      </c>
      <c r="B594" s="20" t="s">
        <v>1020</v>
      </c>
      <c r="C594" s="20" t="s">
        <v>1705</v>
      </c>
      <c r="D594" s="20" t="s">
        <v>1706</v>
      </c>
      <c r="E594" s="20" t="s">
        <v>1137</v>
      </c>
      <c r="F594" s="202" t="s">
        <v>1150</v>
      </c>
      <c r="H594" s="165"/>
      <c r="I594" s="171"/>
      <c r="K594" s="165"/>
    </row>
    <row r="595">
      <c r="B595" s="20" t="s">
        <v>1020</v>
      </c>
      <c r="C595" s="20" t="s">
        <v>1707</v>
      </c>
      <c r="D595" s="20" t="s">
        <v>1708</v>
      </c>
      <c r="E595" s="20" t="s">
        <v>1153</v>
      </c>
      <c r="H595" s="165"/>
      <c r="I595" s="171"/>
      <c r="K595" s="165"/>
    </row>
    <row r="596">
      <c r="A596" s="202" t="s">
        <v>1588</v>
      </c>
      <c r="B596" s="20" t="s">
        <v>1021</v>
      </c>
      <c r="C596" s="20" t="s">
        <v>1709</v>
      </c>
      <c r="D596" s="20" t="s">
        <v>1710</v>
      </c>
      <c r="E596" s="20" t="s">
        <v>90</v>
      </c>
      <c r="F596" s="202" t="s">
        <v>1156</v>
      </c>
      <c r="H596" s="165"/>
      <c r="I596" s="171"/>
      <c r="K596" s="165"/>
    </row>
    <row r="597">
      <c r="A597" s="202" t="s">
        <v>1588</v>
      </c>
      <c r="B597" s="20" t="s">
        <v>1022</v>
      </c>
      <c r="C597" s="20" t="s">
        <v>1711</v>
      </c>
      <c r="D597" s="20" t="s">
        <v>1712</v>
      </c>
      <c r="E597" s="20" t="s">
        <v>1137</v>
      </c>
      <c r="F597" s="202" t="s">
        <v>1150</v>
      </c>
      <c r="H597" s="203" t="s">
        <v>1713</v>
      </c>
      <c r="I597" s="204"/>
      <c r="K597" s="165"/>
    </row>
    <row r="598">
      <c r="A598" s="202" t="s">
        <v>1588</v>
      </c>
      <c r="B598" s="20" t="s">
        <v>1023</v>
      </c>
      <c r="C598" s="20" t="s">
        <v>1714</v>
      </c>
      <c r="D598" s="20" t="s">
        <v>1715</v>
      </c>
      <c r="E598" s="20" t="s">
        <v>90</v>
      </c>
      <c r="F598" s="202" t="s">
        <v>1156</v>
      </c>
      <c r="H598" s="165"/>
      <c r="I598" s="171"/>
      <c r="K598" s="165"/>
    </row>
    <row r="599">
      <c r="A599" s="202" t="s">
        <v>1588</v>
      </c>
      <c r="B599" s="20" t="s">
        <v>1024</v>
      </c>
      <c r="C599" s="20" t="s">
        <v>1163</v>
      </c>
      <c r="D599" s="20" t="s">
        <v>1716</v>
      </c>
      <c r="E599" s="20" t="s">
        <v>90</v>
      </c>
      <c r="F599" s="202" t="s">
        <v>1156</v>
      </c>
      <c r="H599" s="203" t="s">
        <v>1717</v>
      </c>
      <c r="I599" s="204"/>
      <c r="K599" s="165"/>
    </row>
    <row r="600">
      <c r="A600" s="202" t="s">
        <v>1588</v>
      </c>
      <c r="B600" s="20" t="s">
        <v>1025</v>
      </c>
      <c r="C600" s="20" t="s">
        <v>1161</v>
      </c>
      <c r="D600" s="20" t="s">
        <v>1718</v>
      </c>
      <c r="E600" s="20" t="s">
        <v>90</v>
      </c>
      <c r="F600" s="202" t="s">
        <v>1156</v>
      </c>
      <c r="H600" s="165"/>
      <c r="I600" s="171"/>
      <c r="K600" s="165"/>
    </row>
    <row r="601">
      <c r="A601" s="202" t="s">
        <v>1588</v>
      </c>
      <c r="B601" s="20" t="s">
        <v>1026</v>
      </c>
      <c r="C601" s="20" t="s">
        <v>1719</v>
      </c>
      <c r="D601" s="20" t="s">
        <v>1720</v>
      </c>
      <c r="E601" s="20" t="s">
        <v>90</v>
      </c>
      <c r="F601" s="202" t="s">
        <v>1156</v>
      </c>
      <c r="G601" s="202" t="s">
        <v>1173</v>
      </c>
      <c r="H601" s="165"/>
      <c r="I601" s="171"/>
      <c r="K601" s="165"/>
    </row>
    <row r="602">
      <c r="A602" s="202" t="s">
        <v>1588</v>
      </c>
      <c r="B602" s="20" t="s">
        <v>1027</v>
      </c>
      <c r="C602" s="20" t="s">
        <v>1721</v>
      </c>
      <c r="D602" s="20" t="s">
        <v>1722</v>
      </c>
      <c r="E602" s="20" t="s">
        <v>1137</v>
      </c>
      <c r="F602" s="202" t="s">
        <v>1150</v>
      </c>
      <c r="H602" s="165"/>
      <c r="I602" s="171"/>
      <c r="K602" s="165"/>
    </row>
    <row r="603">
      <c r="B603" s="20" t="s">
        <v>1027</v>
      </c>
      <c r="C603" s="20" t="s">
        <v>1301</v>
      </c>
      <c r="D603" s="20" t="s">
        <v>1302</v>
      </c>
      <c r="E603" s="20" t="s">
        <v>1153</v>
      </c>
      <c r="H603" s="165"/>
      <c r="I603" s="171"/>
      <c r="K603" s="165"/>
    </row>
    <row r="604">
      <c r="A604" s="202" t="s">
        <v>1588</v>
      </c>
      <c r="B604" s="20" t="s">
        <v>1028</v>
      </c>
      <c r="C604" s="20" t="s">
        <v>1166</v>
      </c>
      <c r="D604" s="20" t="s">
        <v>1303</v>
      </c>
      <c r="E604" s="20" t="s">
        <v>1168</v>
      </c>
      <c r="F604" s="202" t="s">
        <v>1129</v>
      </c>
      <c r="H604" s="165"/>
      <c r="I604" s="171"/>
      <c r="K604" s="165"/>
    </row>
    <row r="605">
      <c r="A605" s="202" t="s">
        <v>1588</v>
      </c>
      <c r="B605" s="20" t="s">
        <v>1029</v>
      </c>
      <c r="C605" s="20" t="s">
        <v>416</v>
      </c>
      <c r="D605" s="20" t="s">
        <v>1304</v>
      </c>
      <c r="E605" s="20" t="s">
        <v>90</v>
      </c>
      <c r="F605" s="202" t="s">
        <v>1156</v>
      </c>
      <c r="H605" s="165"/>
      <c r="I605" s="171"/>
      <c r="K605" s="165"/>
    </row>
    <row r="606">
      <c r="A606" s="202" t="s">
        <v>1588</v>
      </c>
      <c r="B606" s="20" t="s">
        <v>1030</v>
      </c>
      <c r="C606" s="20" t="s">
        <v>1305</v>
      </c>
      <c r="D606" s="20" t="s">
        <v>1306</v>
      </c>
      <c r="E606" s="20" t="s">
        <v>90</v>
      </c>
      <c r="F606" s="202" t="s">
        <v>1156</v>
      </c>
      <c r="H606" s="203" t="s">
        <v>1307</v>
      </c>
      <c r="I606" s="204"/>
      <c r="K606" s="165"/>
    </row>
    <row r="607">
      <c r="A607" s="202" t="s">
        <v>1588</v>
      </c>
      <c r="B607" s="20" t="s">
        <v>1031</v>
      </c>
      <c r="C607" s="20" t="s">
        <v>362</v>
      </c>
      <c r="D607" s="20" t="s">
        <v>1308</v>
      </c>
      <c r="E607" s="20" t="s">
        <v>90</v>
      </c>
      <c r="F607" s="202" t="s">
        <v>1156</v>
      </c>
      <c r="H607" s="165"/>
      <c r="I607" s="171"/>
      <c r="K607" s="165"/>
    </row>
    <row r="608">
      <c r="A608" s="202" t="s">
        <v>1588</v>
      </c>
      <c r="B608" s="20" t="s">
        <v>1032</v>
      </c>
      <c r="C608" s="20" t="s">
        <v>1309</v>
      </c>
      <c r="D608" s="20" t="s">
        <v>1310</v>
      </c>
      <c r="E608" s="20" t="s">
        <v>90</v>
      </c>
      <c r="F608" s="202" t="s">
        <v>1156</v>
      </c>
      <c r="H608" s="165"/>
      <c r="I608" s="171"/>
      <c r="K608" s="165"/>
    </row>
    <row r="609">
      <c r="A609" s="202" t="s">
        <v>1588</v>
      </c>
      <c r="B609" s="20" t="s">
        <v>1033</v>
      </c>
      <c r="C609" s="20" t="s">
        <v>1311</v>
      </c>
      <c r="D609" s="20" t="s">
        <v>1312</v>
      </c>
      <c r="E609" s="20" t="s">
        <v>90</v>
      </c>
      <c r="F609" s="202" t="s">
        <v>1156</v>
      </c>
      <c r="G609" s="202" t="s">
        <v>111</v>
      </c>
      <c r="H609" s="165"/>
      <c r="I609" s="171"/>
      <c r="K609" s="165"/>
    </row>
    <row r="610">
      <c r="A610" s="202" t="s">
        <v>1588</v>
      </c>
      <c r="B610" s="20" t="s">
        <v>1034</v>
      </c>
      <c r="C610" s="20" t="s">
        <v>1313</v>
      </c>
      <c r="D610" s="20" t="s">
        <v>1314</v>
      </c>
      <c r="E610" s="20" t="s">
        <v>90</v>
      </c>
      <c r="F610" s="202" t="s">
        <v>1156</v>
      </c>
      <c r="G610" s="202" t="s">
        <v>111</v>
      </c>
      <c r="H610" s="165"/>
      <c r="I610" s="171"/>
      <c r="K610" s="165"/>
    </row>
    <row r="611">
      <c r="A611" s="202" t="s">
        <v>1588</v>
      </c>
      <c r="B611" s="20" t="s">
        <v>1035</v>
      </c>
      <c r="C611" s="20" t="s">
        <v>1291</v>
      </c>
      <c r="D611" s="20" t="s">
        <v>1315</v>
      </c>
      <c r="E611" s="20" t="s">
        <v>90</v>
      </c>
      <c r="F611" s="202" t="s">
        <v>1156</v>
      </c>
      <c r="G611" s="202" t="s">
        <v>111</v>
      </c>
      <c r="H611" s="165"/>
      <c r="I611" s="171"/>
      <c r="K611" s="165"/>
    </row>
    <row r="612">
      <c r="A612" s="202" t="s">
        <v>1588</v>
      </c>
      <c r="B612" s="20" t="s">
        <v>1036</v>
      </c>
      <c r="C612" s="20" t="s">
        <v>1316</v>
      </c>
      <c r="D612" s="20" t="s">
        <v>1317</v>
      </c>
      <c r="E612" s="20" t="s">
        <v>90</v>
      </c>
      <c r="F612" s="202" t="s">
        <v>1156</v>
      </c>
      <c r="G612" s="202" t="s">
        <v>1318</v>
      </c>
      <c r="H612" s="203" t="s">
        <v>1319</v>
      </c>
      <c r="I612" s="204"/>
      <c r="K612" s="165"/>
    </row>
    <row r="613">
      <c r="A613" s="202" t="s">
        <v>1588</v>
      </c>
      <c r="B613" s="20" t="s">
        <v>1723</v>
      </c>
      <c r="C613" s="20" t="s">
        <v>1277</v>
      </c>
      <c r="D613" s="20" t="s">
        <v>1321</v>
      </c>
      <c r="E613" s="20" t="s">
        <v>1137</v>
      </c>
      <c r="F613" s="202" t="s">
        <v>1150</v>
      </c>
      <c r="H613" s="165"/>
      <c r="I613" s="171"/>
      <c r="J613" s="202">
        <v>1.1</v>
      </c>
      <c r="K613" s="20" t="s">
        <v>1322</v>
      </c>
    </row>
    <row r="614">
      <c r="B614" s="20" t="s">
        <v>1723</v>
      </c>
      <c r="C614" s="20" t="s">
        <v>1279</v>
      </c>
      <c r="D614" s="20" t="s">
        <v>1280</v>
      </c>
      <c r="E614" s="20" t="s">
        <v>1153</v>
      </c>
      <c r="H614" s="165"/>
      <c r="I614" s="171"/>
      <c r="K614" s="165"/>
    </row>
    <row r="615">
      <c r="A615" s="202" t="s">
        <v>1588</v>
      </c>
      <c r="B615" s="20" t="s">
        <v>1724</v>
      </c>
      <c r="C615" s="20" t="s">
        <v>1166</v>
      </c>
      <c r="D615" s="20" t="s">
        <v>1281</v>
      </c>
      <c r="E615" s="20" t="s">
        <v>1168</v>
      </c>
      <c r="F615" s="202" t="s">
        <v>1129</v>
      </c>
      <c r="H615" s="165"/>
      <c r="I615" s="171"/>
      <c r="J615" s="202">
        <v>1.1</v>
      </c>
      <c r="K615" s="165"/>
    </row>
    <row r="616">
      <c r="A616" s="202" t="s">
        <v>1588</v>
      </c>
      <c r="B616" s="20" t="s">
        <v>1725</v>
      </c>
      <c r="C616" s="20" t="s">
        <v>1282</v>
      </c>
      <c r="D616" s="20" t="s">
        <v>1283</v>
      </c>
      <c r="E616" s="20" t="s">
        <v>90</v>
      </c>
      <c r="F616" s="202" t="s">
        <v>1156</v>
      </c>
      <c r="H616" s="203" t="s">
        <v>1284</v>
      </c>
      <c r="I616" s="204" t="s">
        <v>1285</v>
      </c>
      <c r="J616" s="202">
        <v>1.1</v>
      </c>
      <c r="K616" s="165"/>
    </row>
    <row r="617">
      <c r="A617" s="202" t="s">
        <v>1588</v>
      </c>
      <c r="B617" s="20" t="s">
        <v>1726</v>
      </c>
      <c r="C617" s="20" t="s">
        <v>416</v>
      </c>
      <c r="D617" s="20" t="s">
        <v>1286</v>
      </c>
      <c r="E617" s="20" t="s">
        <v>90</v>
      </c>
      <c r="F617" s="202" t="s">
        <v>1156</v>
      </c>
      <c r="H617" s="165"/>
      <c r="I617" s="171"/>
      <c r="J617" s="202">
        <v>1.1</v>
      </c>
      <c r="K617" s="165"/>
    </row>
    <row r="618">
      <c r="A618" s="202" t="s">
        <v>1588</v>
      </c>
      <c r="B618" s="20" t="s">
        <v>1727</v>
      </c>
      <c r="C618" s="20" t="s">
        <v>362</v>
      </c>
      <c r="D618" s="20" t="s">
        <v>1287</v>
      </c>
      <c r="E618" s="20" t="s">
        <v>90</v>
      </c>
      <c r="F618" s="202" t="s">
        <v>1156</v>
      </c>
      <c r="H618" s="165"/>
      <c r="I618" s="171"/>
      <c r="J618" s="202">
        <v>1.1</v>
      </c>
      <c r="K618" s="165"/>
    </row>
    <row r="619">
      <c r="A619" s="202" t="s">
        <v>1588</v>
      </c>
      <c r="B619" s="20" t="s">
        <v>1728</v>
      </c>
      <c r="C619" s="20" t="s">
        <v>378</v>
      </c>
      <c r="D619" s="20" t="s">
        <v>1288</v>
      </c>
      <c r="E619" s="20" t="s">
        <v>90</v>
      </c>
      <c r="F619" s="202" t="s">
        <v>1156</v>
      </c>
      <c r="G619" s="202" t="s">
        <v>1173</v>
      </c>
      <c r="H619" s="165"/>
      <c r="I619" s="171"/>
      <c r="J619" s="202">
        <v>1.1</v>
      </c>
      <c r="K619" s="165"/>
    </row>
    <row r="620">
      <c r="A620" s="202" t="s">
        <v>1588</v>
      </c>
      <c r="B620" s="20" t="s">
        <v>1729</v>
      </c>
      <c r="C620" s="20" t="s">
        <v>1289</v>
      </c>
      <c r="D620" s="20" t="s">
        <v>1290</v>
      </c>
      <c r="E620" s="20" t="s">
        <v>90</v>
      </c>
      <c r="F620" s="202" t="s">
        <v>1156</v>
      </c>
      <c r="G620" s="202" t="s">
        <v>111</v>
      </c>
      <c r="H620" s="165"/>
      <c r="I620" s="171"/>
      <c r="J620" s="202">
        <v>1.1</v>
      </c>
      <c r="K620" s="165"/>
    </row>
    <row r="621">
      <c r="A621" s="202" t="s">
        <v>1588</v>
      </c>
      <c r="B621" s="20" t="s">
        <v>1730</v>
      </c>
      <c r="C621" s="20" t="s">
        <v>1291</v>
      </c>
      <c r="D621" s="20" t="s">
        <v>1292</v>
      </c>
      <c r="E621" s="20" t="s">
        <v>90</v>
      </c>
      <c r="F621" s="202" t="s">
        <v>1156</v>
      </c>
      <c r="G621" s="202" t="s">
        <v>111</v>
      </c>
      <c r="H621" s="165"/>
      <c r="I621" s="171"/>
      <c r="J621" s="202">
        <v>1.1</v>
      </c>
      <c r="K621" s="165"/>
    </row>
    <row r="622">
      <c r="A622" s="202" t="s">
        <v>1588</v>
      </c>
      <c r="B622" s="20" t="s">
        <v>1731</v>
      </c>
      <c r="C622" s="20" t="s">
        <v>1293</v>
      </c>
      <c r="D622" s="20" t="s">
        <v>1294</v>
      </c>
      <c r="E622" s="20" t="s">
        <v>90</v>
      </c>
      <c r="F622" s="202" t="s">
        <v>1156</v>
      </c>
      <c r="H622" s="203" t="s">
        <v>1295</v>
      </c>
      <c r="I622" s="204"/>
      <c r="J622" s="202">
        <v>1.1</v>
      </c>
      <c r="K622" s="165"/>
    </row>
    <row r="623">
      <c r="A623" s="202" t="s">
        <v>1588</v>
      </c>
      <c r="B623" s="20" t="s">
        <v>1732</v>
      </c>
      <c r="C623" s="20" t="s">
        <v>1296</v>
      </c>
      <c r="D623" s="20" t="s">
        <v>1297</v>
      </c>
      <c r="E623" s="20" t="s">
        <v>90</v>
      </c>
      <c r="F623" s="202" t="s">
        <v>1156</v>
      </c>
      <c r="H623" s="20" t="s">
        <v>1298</v>
      </c>
      <c r="I623" s="204"/>
      <c r="J623" s="202">
        <v>1.1</v>
      </c>
      <c r="K623" s="165"/>
    </row>
    <row r="624">
      <c r="A624" s="202" t="s">
        <v>1588</v>
      </c>
      <c r="B624" s="20" t="s">
        <v>1037</v>
      </c>
      <c r="C624" s="20" t="s">
        <v>1495</v>
      </c>
      <c r="D624" s="20" t="s">
        <v>1733</v>
      </c>
      <c r="E624" s="20" t="s">
        <v>1137</v>
      </c>
      <c r="F624" s="202" t="s">
        <v>1150</v>
      </c>
      <c r="H624" s="165"/>
      <c r="I624" s="171"/>
      <c r="K624" s="165"/>
    </row>
    <row r="625">
      <c r="B625" s="20" t="s">
        <v>1037</v>
      </c>
      <c r="C625" s="20" t="s">
        <v>1497</v>
      </c>
      <c r="D625" s="20" t="s">
        <v>1498</v>
      </c>
      <c r="E625" s="20" t="s">
        <v>1153</v>
      </c>
      <c r="H625" s="165"/>
      <c r="I625" s="171"/>
      <c r="K625" s="165"/>
    </row>
    <row r="626">
      <c r="A626" s="202" t="s">
        <v>1588</v>
      </c>
      <c r="B626" s="20" t="s">
        <v>1038</v>
      </c>
      <c r="C626" s="20" t="s">
        <v>1499</v>
      </c>
      <c r="D626" s="20" t="s">
        <v>1500</v>
      </c>
      <c r="E626" s="20" t="s">
        <v>90</v>
      </c>
      <c r="F626" s="202" t="s">
        <v>1156</v>
      </c>
      <c r="G626" s="202" t="s">
        <v>111</v>
      </c>
      <c r="H626" s="165"/>
      <c r="I626" s="171"/>
      <c r="K626" s="165"/>
    </row>
    <row r="627">
      <c r="A627" s="202" t="s">
        <v>1588</v>
      </c>
      <c r="B627" s="20" t="s">
        <v>1039</v>
      </c>
      <c r="C627" s="20" t="s">
        <v>1247</v>
      </c>
      <c r="D627" s="20" t="s">
        <v>1501</v>
      </c>
      <c r="E627" s="20" t="s">
        <v>90</v>
      </c>
      <c r="F627" s="202" t="s">
        <v>1156</v>
      </c>
      <c r="H627" s="165"/>
      <c r="I627" s="171"/>
      <c r="K627" s="165"/>
    </row>
    <row r="628">
      <c r="A628" s="202" t="s">
        <v>1588</v>
      </c>
      <c r="B628" s="20" t="s">
        <v>1040</v>
      </c>
      <c r="C628" s="20" t="s">
        <v>1166</v>
      </c>
      <c r="D628" s="20" t="s">
        <v>1502</v>
      </c>
      <c r="E628" s="20" t="s">
        <v>90</v>
      </c>
      <c r="F628" s="202" t="s">
        <v>1156</v>
      </c>
      <c r="H628" s="165"/>
      <c r="I628" s="171"/>
      <c r="K628" s="165"/>
    </row>
    <row r="629">
      <c r="A629" s="202" t="s">
        <v>1588</v>
      </c>
      <c r="B629" s="20" t="s">
        <v>1041</v>
      </c>
      <c r="C629" s="20" t="s">
        <v>362</v>
      </c>
      <c r="D629" s="20" t="s">
        <v>1503</v>
      </c>
      <c r="E629" s="20" t="s">
        <v>90</v>
      </c>
      <c r="F629" s="202" t="s">
        <v>1156</v>
      </c>
      <c r="H629" s="165"/>
      <c r="I629" s="171"/>
      <c r="K629" s="165"/>
    </row>
    <row r="630">
      <c r="A630" s="202" t="s">
        <v>1588</v>
      </c>
      <c r="B630" s="20" t="s">
        <v>1042</v>
      </c>
      <c r="C630" s="20" t="s">
        <v>1504</v>
      </c>
      <c r="D630" s="20" t="s">
        <v>1505</v>
      </c>
      <c r="E630" s="20" t="s">
        <v>90</v>
      </c>
      <c r="F630" s="202" t="s">
        <v>1156</v>
      </c>
      <c r="H630" s="165"/>
      <c r="I630" s="171"/>
      <c r="K630" s="165"/>
    </row>
    <row r="631">
      <c r="A631" s="202" t="s">
        <v>1588</v>
      </c>
      <c r="B631" s="20" t="s">
        <v>1043</v>
      </c>
      <c r="C631" s="20" t="s">
        <v>1506</v>
      </c>
      <c r="D631" s="20" t="s">
        <v>1507</v>
      </c>
      <c r="E631" s="20" t="s">
        <v>90</v>
      </c>
      <c r="F631" s="202" t="s">
        <v>1156</v>
      </c>
      <c r="H631" s="165"/>
      <c r="I631" s="171"/>
      <c r="K631" s="165"/>
    </row>
    <row r="632">
      <c r="A632" s="202" t="s">
        <v>1588</v>
      </c>
      <c r="B632" s="20" t="s">
        <v>1734</v>
      </c>
      <c r="C632" s="20" t="s">
        <v>1509</v>
      </c>
      <c r="D632" s="20" t="s">
        <v>1510</v>
      </c>
      <c r="E632" s="20" t="s">
        <v>1137</v>
      </c>
      <c r="F632" s="202" t="s">
        <v>1150</v>
      </c>
      <c r="H632" s="165"/>
      <c r="I632" s="171"/>
      <c r="J632" s="202">
        <v>1.1</v>
      </c>
      <c r="K632" s="20" t="s">
        <v>1511</v>
      </c>
    </row>
    <row r="633">
      <c r="A633" s="202" t="s">
        <v>1588</v>
      </c>
      <c r="B633" s="20" t="s">
        <v>1735</v>
      </c>
      <c r="C633" s="20" t="s">
        <v>1513</v>
      </c>
      <c r="D633" s="20" t="s">
        <v>1514</v>
      </c>
      <c r="E633" s="20" t="s">
        <v>90</v>
      </c>
      <c r="F633" s="202" t="s">
        <v>1156</v>
      </c>
      <c r="H633" s="165"/>
      <c r="I633" s="171"/>
      <c r="J633" s="202">
        <v>1.1</v>
      </c>
      <c r="K633" s="165"/>
    </row>
    <row r="634">
      <c r="A634" s="202" t="s">
        <v>1588</v>
      </c>
      <c r="B634" s="20" t="s">
        <v>1736</v>
      </c>
      <c r="C634" s="20" t="s">
        <v>1516</v>
      </c>
      <c r="D634" s="20" t="s">
        <v>1517</v>
      </c>
      <c r="E634" s="20" t="s">
        <v>1518</v>
      </c>
      <c r="F634" s="202" t="s">
        <v>1156</v>
      </c>
      <c r="H634" s="165"/>
      <c r="I634" s="171"/>
      <c r="J634" s="202">
        <v>1.1</v>
      </c>
      <c r="K634" s="165"/>
    </row>
    <row r="635">
      <c r="A635" s="202" t="s">
        <v>1588</v>
      </c>
      <c r="B635" s="20" t="s">
        <v>1737</v>
      </c>
      <c r="C635" s="20" t="s">
        <v>1497</v>
      </c>
      <c r="D635" s="20" t="s">
        <v>1520</v>
      </c>
      <c r="E635" s="20" t="s">
        <v>1153</v>
      </c>
      <c r="F635" s="202" t="s">
        <v>1156</v>
      </c>
      <c r="H635" s="165"/>
      <c r="I635" s="171"/>
      <c r="J635" s="202">
        <v>1.1</v>
      </c>
      <c r="K635" s="20" t="s">
        <v>1521</v>
      </c>
    </row>
    <row r="636">
      <c r="A636" s="202" t="s">
        <v>1588</v>
      </c>
      <c r="B636" s="20" t="s">
        <v>1737</v>
      </c>
      <c r="C636" s="20" t="s">
        <v>1497</v>
      </c>
      <c r="D636" s="20" t="s">
        <v>1498</v>
      </c>
      <c r="E636" s="20" t="s">
        <v>1153</v>
      </c>
      <c r="F636" s="202" t="s">
        <v>1156</v>
      </c>
      <c r="H636" s="165"/>
      <c r="I636" s="171"/>
      <c r="J636" s="202">
        <v>1.1</v>
      </c>
      <c r="K636" s="165"/>
    </row>
    <row r="637">
      <c r="A637" s="202" t="s">
        <v>1588</v>
      </c>
      <c r="B637" s="20" t="s">
        <v>1738</v>
      </c>
      <c r="C637" s="20" t="s">
        <v>1499</v>
      </c>
      <c r="D637" s="20" t="s">
        <v>1500</v>
      </c>
      <c r="E637" s="20" t="s">
        <v>90</v>
      </c>
      <c r="F637" s="202" t="s">
        <v>1156</v>
      </c>
      <c r="G637" s="202" t="s">
        <v>111</v>
      </c>
      <c r="H637" s="165"/>
      <c r="I637" s="171"/>
      <c r="J637" s="202">
        <v>1.1</v>
      </c>
      <c r="K637" s="165"/>
    </row>
    <row r="638">
      <c r="A638" s="202" t="s">
        <v>1588</v>
      </c>
      <c r="B638" s="20" t="s">
        <v>1739</v>
      </c>
      <c r="C638" s="20" t="s">
        <v>1247</v>
      </c>
      <c r="D638" s="20" t="s">
        <v>1501</v>
      </c>
      <c r="E638" s="20" t="s">
        <v>90</v>
      </c>
      <c r="F638" s="202" t="s">
        <v>1156</v>
      </c>
      <c r="H638" s="165"/>
      <c r="I638" s="171"/>
      <c r="J638" s="202">
        <v>1.1</v>
      </c>
      <c r="K638" s="165"/>
    </row>
    <row r="639">
      <c r="A639" s="202" t="s">
        <v>1588</v>
      </c>
      <c r="B639" s="20" t="s">
        <v>1740</v>
      </c>
      <c r="C639" s="20" t="s">
        <v>1166</v>
      </c>
      <c r="D639" s="20" t="s">
        <v>1502</v>
      </c>
      <c r="E639" s="20" t="s">
        <v>90</v>
      </c>
      <c r="F639" s="202" t="s">
        <v>1156</v>
      </c>
      <c r="H639" s="165"/>
      <c r="I639" s="171"/>
      <c r="J639" s="202">
        <v>1.1</v>
      </c>
      <c r="K639" s="165"/>
    </row>
    <row r="640">
      <c r="A640" s="202" t="s">
        <v>1588</v>
      </c>
      <c r="B640" s="20" t="s">
        <v>1741</v>
      </c>
      <c r="C640" s="20" t="s">
        <v>362</v>
      </c>
      <c r="D640" s="20" t="s">
        <v>1503</v>
      </c>
      <c r="E640" s="20" t="s">
        <v>90</v>
      </c>
      <c r="F640" s="202" t="s">
        <v>1156</v>
      </c>
      <c r="H640" s="165"/>
      <c r="I640" s="171"/>
      <c r="J640" s="202">
        <v>1.1</v>
      </c>
      <c r="K640" s="165"/>
    </row>
    <row r="641">
      <c r="A641" s="202" t="s">
        <v>1588</v>
      </c>
      <c r="B641" s="20" t="s">
        <v>1742</v>
      </c>
      <c r="C641" s="20" t="s">
        <v>1504</v>
      </c>
      <c r="D641" s="20" t="s">
        <v>1505</v>
      </c>
      <c r="E641" s="20" t="s">
        <v>90</v>
      </c>
      <c r="F641" s="202" t="s">
        <v>1156</v>
      </c>
      <c r="H641" s="165"/>
      <c r="I641" s="171"/>
      <c r="J641" s="202">
        <v>1.1</v>
      </c>
      <c r="K641" s="165"/>
    </row>
    <row r="642">
      <c r="A642" s="202" t="s">
        <v>1588</v>
      </c>
      <c r="B642" s="20" t="s">
        <v>1743</v>
      </c>
      <c r="C642" s="20" t="s">
        <v>1506</v>
      </c>
      <c r="D642" s="20" t="s">
        <v>1507</v>
      </c>
      <c r="E642" s="20" t="s">
        <v>90</v>
      </c>
      <c r="F642" s="202" t="s">
        <v>1156</v>
      </c>
      <c r="H642" s="165"/>
      <c r="I642" s="171"/>
      <c r="J642" s="202">
        <v>1.1</v>
      </c>
      <c r="K642" s="165"/>
    </row>
    <row r="643">
      <c r="A643" s="202" t="s">
        <v>1588</v>
      </c>
      <c r="B643" s="20" t="s">
        <v>1744</v>
      </c>
      <c r="C643" s="20" t="s">
        <v>1509</v>
      </c>
      <c r="D643" s="20" t="s">
        <v>1510</v>
      </c>
      <c r="E643" s="20" t="s">
        <v>1137</v>
      </c>
      <c r="F643" s="202" t="s">
        <v>1150</v>
      </c>
      <c r="H643" s="165"/>
      <c r="I643" s="171"/>
      <c r="J643" s="202">
        <v>1.1</v>
      </c>
      <c r="K643" s="20" t="s">
        <v>1511</v>
      </c>
    </row>
    <row r="644">
      <c r="A644" s="202" t="s">
        <v>1588</v>
      </c>
      <c r="B644" s="20" t="s">
        <v>1745</v>
      </c>
      <c r="C644" s="20" t="s">
        <v>1513</v>
      </c>
      <c r="D644" s="20" t="s">
        <v>1514</v>
      </c>
      <c r="E644" s="20" t="s">
        <v>90</v>
      </c>
      <c r="F644" s="202" t="s">
        <v>1156</v>
      </c>
      <c r="H644" s="165"/>
      <c r="I644" s="171"/>
      <c r="J644" s="202">
        <v>1.1</v>
      </c>
      <c r="K644" s="165"/>
    </row>
    <row r="645">
      <c r="A645" s="202" t="s">
        <v>1588</v>
      </c>
      <c r="B645" s="20" t="s">
        <v>1746</v>
      </c>
      <c r="C645" s="20" t="s">
        <v>1516</v>
      </c>
      <c r="D645" s="20" t="s">
        <v>1517</v>
      </c>
      <c r="E645" s="20" t="s">
        <v>1518</v>
      </c>
      <c r="F645" s="202" t="s">
        <v>1156</v>
      </c>
      <c r="H645" s="165"/>
      <c r="I645" s="171"/>
      <c r="J645" s="202">
        <v>1.1</v>
      </c>
      <c r="K645" s="165"/>
    </row>
    <row r="646">
      <c r="B646" s="20" t="s">
        <v>439</v>
      </c>
      <c r="C646" s="20" t="s">
        <v>1747</v>
      </c>
      <c r="D646" s="20" t="s">
        <v>1748</v>
      </c>
      <c r="E646" s="20" t="s">
        <v>90</v>
      </c>
      <c r="F646" s="202" t="s">
        <v>1156</v>
      </c>
      <c r="H646" s="20" t="s">
        <v>1298</v>
      </c>
      <c r="I646" s="204"/>
      <c r="K646" s="165"/>
    </row>
    <row r="647">
      <c r="B647" s="20" t="s">
        <v>441</v>
      </c>
      <c r="C647" s="20" t="s">
        <v>1705</v>
      </c>
      <c r="D647" s="20" t="s">
        <v>1749</v>
      </c>
      <c r="E647" s="20" t="s">
        <v>1137</v>
      </c>
      <c r="F647" s="202" t="s">
        <v>1150</v>
      </c>
      <c r="H647" s="165"/>
      <c r="I647" s="171"/>
      <c r="K647" s="165"/>
    </row>
    <row r="648">
      <c r="B648" s="20" t="s">
        <v>441</v>
      </c>
      <c r="C648" s="20" t="s">
        <v>1707</v>
      </c>
      <c r="D648" s="20" t="s">
        <v>1708</v>
      </c>
      <c r="E648" s="20" t="s">
        <v>1153</v>
      </c>
      <c r="H648" s="165"/>
      <c r="I648" s="171"/>
      <c r="K648" s="165"/>
    </row>
    <row r="649">
      <c r="A649" s="202" t="s">
        <v>441</v>
      </c>
      <c r="B649" s="20" t="s">
        <v>442</v>
      </c>
      <c r="C649" s="20" t="s">
        <v>1709</v>
      </c>
      <c r="D649" s="20" t="s">
        <v>1710</v>
      </c>
      <c r="E649" s="20" t="s">
        <v>90</v>
      </c>
      <c r="F649" s="202" t="s">
        <v>1156</v>
      </c>
      <c r="H649" s="165"/>
      <c r="I649" s="171"/>
      <c r="K649" s="165"/>
    </row>
    <row r="650">
      <c r="A650" s="202" t="s">
        <v>441</v>
      </c>
      <c r="B650" s="20" t="s">
        <v>443</v>
      </c>
      <c r="C650" s="20" t="s">
        <v>1711</v>
      </c>
      <c r="D650" s="20" t="s">
        <v>1712</v>
      </c>
      <c r="E650" s="20" t="s">
        <v>1137</v>
      </c>
      <c r="F650" s="202" t="s">
        <v>1150</v>
      </c>
      <c r="H650" s="203" t="s">
        <v>1713</v>
      </c>
      <c r="I650" s="204"/>
      <c r="K650" s="165"/>
    </row>
    <row r="651">
      <c r="A651" s="202" t="s">
        <v>441</v>
      </c>
      <c r="B651" s="20" t="s">
        <v>444</v>
      </c>
      <c r="C651" s="20" t="s">
        <v>1714</v>
      </c>
      <c r="D651" s="20" t="s">
        <v>1715</v>
      </c>
      <c r="E651" s="20" t="s">
        <v>90</v>
      </c>
      <c r="F651" s="202" t="s">
        <v>1156</v>
      </c>
      <c r="H651" s="165"/>
      <c r="I651" s="171"/>
      <c r="K651" s="165"/>
    </row>
    <row r="652">
      <c r="A652" s="202" t="s">
        <v>441</v>
      </c>
      <c r="B652" s="20" t="s">
        <v>445</v>
      </c>
      <c r="C652" s="20" t="s">
        <v>1163</v>
      </c>
      <c r="D652" s="20" t="s">
        <v>1716</v>
      </c>
      <c r="E652" s="20" t="s">
        <v>90</v>
      </c>
      <c r="F652" s="202" t="s">
        <v>1156</v>
      </c>
      <c r="H652" s="203" t="s">
        <v>1717</v>
      </c>
      <c r="I652" s="204"/>
      <c r="K652" s="165"/>
    </row>
    <row r="653">
      <c r="A653" s="202" t="s">
        <v>441</v>
      </c>
      <c r="B653" s="20" t="s">
        <v>446</v>
      </c>
      <c r="C653" s="20" t="s">
        <v>1161</v>
      </c>
      <c r="D653" s="20" t="s">
        <v>1718</v>
      </c>
      <c r="E653" s="20" t="s">
        <v>90</v>
      </c>
      <c r="F653" s="202" t="s">
        <v>1156</v>
      </c>
      <c r="H653" s="165"/>
      <c r="I653" s="171"/>
      <c r="K653" s="165"/>
    </row>
    <row r="654">
      <c r="A654" s="202" t="s">
        <v>441</v>
      </c>
      <c r="B654" s="20" t="s">
        <v>447</v>
      </c>
      <c r="C654" s="20" t="s">
        <v>1719</v>
      </c>
      <c r="D654" s="20" t="s">
        <v>1720</v>
      </c>
      <c r="E654" s="20" t="s">
        <v>90</v>
      </c>
      <c r="F654" s="202" t="s">
        <v>1156</v>
      </c>
      <c r="G654" s="202" t="s">
        <v>1173</v>
      </c>
      <c r="H654" s="165"/>
      <c r="I654" s="171"/>
      <c r="K654" s="165"/>
    </row>
    <row r="655">
      <c r="B655" s="165"/>
      <c r="C655" s="165"/>
      <c r="D655" s="165"/>
      <c r="E655" s="165"/>
      <c r="H655" s="165"/>
      <c r="I655" s="171"/>
      <c r="K655" s="165"/>
    </row>
    <row r="656">
      <c r="B656" s="165"/>
      <c r="C656" s="165"/>
      <c r="D656" s="165"/>
      <c r="E656" s="165"/>
      <c r="H656" s="165"/>
      <c r="I656" s="171"/>
      <c r="K656" s="165"/>
    </row>
    <row r="657">
      <c r="B657" s="165"/>
      <c r="C657" s="165"/>
      <c r="D657" s="165"/>
      <c r="E657" s="165"/>
      <c r="H657" s="165"/>
      <c r="I657" s="171"/>
      <c r="K657" s="165"/>
    </row>
    <row r="658">
      <c r="B658" s="165"/>
      <c r="C658" s="165"/>
      <c r="D658" s="165"/>
      <c r="E658" s="165"/>
      <c r="H658" s="165"/>
      <c r="I658" s="171"/>
      <c r="K658" s="165"/>
    </row>
    <row r="659">
      <c r="B659" s="165"/>
      <c r="C659" s="165"/>
      <c r="D659" s="165"/>
      <c r="E659" s="165"/>
      <c r="H659" s="165"/>
      <c r="I659" s="171"/>
      <c r="K659" s="165"/>
    </row>
    <row r="660">
      <c r="B660" s="165"/>
      <c r="C660" s="165"/>
      <c r="D660" s="165"/>
      <c r="E660" s="165"/>
      <c r="H660" s="165"/>
      <c r="I660" s="171"/>
      <c r="K660" s="165"/>
    </row>
    <row r="661">
      <c r="B661" s="165"/>
      <c r="C661" s="165"/>
      <c r="D661" s="165"/>
      <c r="E661" s="165"/>
      <c r="H661" s="165"/>
      <c r="I661" s="171"/>
      <c r="K661" s="165"/>
    </row>
    <row r="662">
      <c r="B662" s="165"/>
      <c r="C662" s="165"/>
      <c r="D662" s="165"/>
      <c r="E662" s="165"/>
      <c r="H662" s="165"/>
      <c r="I662" s="171"/>
      <c r="K662" s="165"/>
    </row>
    <row r="663">
      <c r="B663" s="165"/>
      <c r="C663" s="165"/>
      <c r="D663" s="165"/>
      <c r="E663" s="165"/>
      <c r="H663" s="165"/>
      <c r="I663" s="171"/>
      <c r="K663" s="165"/>
    </row>
    <row r="664">
      <c r="B664" s="165"/>
      <c r="C664" s="165"/>
      <c r="D664" s="165"/>
      <c r="E664" s="165"/>
      <c r="H664" s="165"/>
      <c r="I664" s="171"/>
      <c r="K664" s="165"/>
    </row>
    <row r="665">
      <c r="I665" s="171"/>
    </row>
    <row r="666">
      <c r="I666" s="171"/>
    </row>
    <row r="667">
      <c r="I667" s="171"/>
    </row>
    <row r="668">
      <c r="I668" s="171"/>
    </row>
    <row r="669">
      <c r="I669" s="171"/>
    </row>
    <row r="670">
      <c r="I670" s="171"/>
    </row>
    <row r="671">
      <c r="I671" s="171"/>
    </row>
    <row r="672">
      <c r="I672" s="171"/>
    </row>
    <row r="673">
      <c r="I673" s="171"/>
    </row>
    <row r="674">
      <c r="I674" s="171"/>
    </row>
    <row r="675">
      <c r="I675" s="171"/>
    </row>
    <row r="676">
      <c r="I676" s="171"/>
    </row>
    <row r="677">
      <c r="I677" s="171"/>
    </row>
    <row r="678">
      <c r="I678" s="171"/>
    </row>
    <row r="679">
      <c r="I679" s="171"/>
    </row>
    <row r="680">
      <c r="I680" s="171"/>
    </row>
    <row r="681">
      <c r="I681" s="171"/>
    </row>
    <row r="682">
      <c r="I682" s="171"/>
    </row>
    <row r="683">
      <c r="I683" s="171"/>
    </row>
    <row r="684">
      <c r="I684" s="171"/>
    </row>
    <row r="685">
      <c r="I685" s="171"/>
    </row>
    <row r="686">
      <c r="I686" s="171"/>
    </row>
    <row r="687">
      <c r="I687" s="171"/>
    </row>
    <row r="688">
      <c r="I688" s="171"/>
    </row>
    <row r="689">
      <c r="I689" s="171"/>
    </row>
    <row r="690">
      <c r="I690" s="171"/>
    </row>
    <row r="691">
      <c r="I691" s="171"/>
    </row>
    <row r="692">
      <c r="I692" s="171"/>
    </row>
    <row r="693">
      <c r="I693" s="171"/>
    </row>
    <row r="694">
      <c r="I694" s="171"/>
    </row>
    <row r="695">
      <c r="I695" s="171"/>
    </row>
    <row r="696">
      <c r="I696" s="171"/>
    </row>
    <row r="697">
      <c r="I697" s="171"/>
    </row>
    <row r="698">
      <c r="I698" s="171"/>
    </row>
    <row r="699">
      <c r="I699" s="171"/>
    </row>
    <row r="700">
      <c r="I700" s="171"/>
    </row>
    <row r="701">
      <c r="I701" s="171"/>
    </row>
    <row r="702">
      <c r="I702" s="171"/>
    </row>
    <row r="703">
      <c r="I703" s="171"/>
    </row>
    <row r="704">
      <c r="I704" s="171"/>
    </row>
    <row r="705">
      <c r="I705" s="171"/>
    </row>
    <row r="706">
      <c r="I706" s="171"/>
    </row>
    <row r="707">
      <c r="I707" s="171"/>
    </row>
    <row r="708">
      <c r="I708" s="171"/>
    </row>
    <row r="709">
      <c r="I709" s="171"/>
    </row>
    <row r="710">
      <c r="I710" s="171"/>
    </row>
    <row r="711">
      <c r="I711" s="171"/>
    </row>
    <row r="712">
      <c r="I712" s="171"/>
    </row>
    <row r="713">
      <c r="I713" s="171"/>
    </row>
    <row r="714">
      <c r="I714" s="171"/>
    </row>
    <row r="715">
      <c r="I715" s="171"/>
    </row>
    <row r="716">
      <c r="I716" s="171"/>
    </row>
    <row r="717">
      <c r="I717" s="171"/>
    </row>
    <row r="718">
      <c r="I718" s="171"/>
    </row>
    <row r="719">
      <c r="I719" s="171"/>
    </row>
    <row r="720">
      <c r="I720" s="171"/>
    </row>
    <row r="721">
      <c r="I721" s="171"/>
    </row>
    <row r="722">
      <c r="I722" s="171"/>
    </row>
    <row r="723">
      <c r="I723" s="171"/>
    </row>
    <row r="724">
      <c r="I724" s="171"/>
    </row>
    <row r="725">
      <c r="I725" s="171"/>
    </row>
    <row r="726">
      <c r="I726" s="171"/>
    </row>
    <row r="727">
      <c r="I727" s="171"/>
    </row>
    <row r="728">
      <c r="I728" s="171"/>
    </row>
    <row r="729">
      <c r="I729" s="171"/>
    </row>
    <row r="730">
      <c r="I730" s="171"/>
    </row>
    <row r="731">
      <c r="I731" s="171"/>
    </row>
    <row r="732">
      <c r="I732" s="171"/>
    </row>
    <row r="733">
      <c r="I733" s="171"/>
    </row>
    <row r="734">
      <c r="I734" s="171"/>
    </row>
    <row r="735">
      <c r="I735" s="171"/>
    </row>
    <row r="736">
      <c r="I736" s="171"/>
    </row>
    <row r="737">
      <c r="I737" s="171"/>
    </row>
    <row r="738">
      <c r="I738" s="171"/>
    </row>
    <row r="739">
      <c r="I739" s="171"/>
    </row>
    <row r="740">
      <c r="I740" s="171"/>
    </row>
    <row r="741">
      <c r="I741" s="171"/>
    </row>
    <row r="742">
      <c r="I742" s="171"/>
    </row>
    <row r="743">
      <c r="I743" s="171"/>
    </row>
    <row r="744">
      <c r="I744" s="171"/>
    </row>
    <row r="745">
      <c r="I745" s="171"/>
    </row>
    <row r="746">
      <c r="I746" s="171"/>
    </row>
    <row r="747">
      <c r="I747" s="171"/>
    </row>
    <row r="748">
      <c r="I748" s="171"/>
    </row>
    <row r="749">
      <c r="I749" s="171"/>
    </row>
    <row r="750">
      <c r="I750" s="171"/>
    </row>
    <row r="751">
      <c r="I751" s="171"/>
    </row>
    <row r="752">
      <c r="I752" s="171"/>
    </row>
    <row r="753">
      <c r="I753" s="171"/>
    </row>
    <row r="754">
      <c r="I754" s="171"/>
    </row>
    <row r="755">
      <c r="I755" s="171"/>
    </row>
    <row r="756">
      <c r="I756" s="171"/>
    </row>
    <row r="757">
      <c r="I757" s="171"/>
    </row>
    <row r="758">
      <c r="I758" s="171"/>
    </row>
    <row r="759">
      <c r="I759" s="171"/>
    </row>
    <row r="760">
      <c r="I760" s="171"/>
    </row>
    <row r="761">
      <c r="I761" s="171"/>
    </row>
    <row r="762">
      <c r="I762" s="171"/>
    </row>
    <row r="763">
      <c r="I763" s="171"/>
    </row>
    <row r="764">
      <c r="I764" s="171"/>
    </row>
    <row r="765">
      <c r="I765" s="171"/>
    </row>
    <row r="766">
      <c r="I766" s="171"/>
    </row>
    <row r="767">
      <c r="I767" s="171"/>
    </row>
    <row r="768">
      <c r="I768" s="171"/>
    </row>
    <row r="769">
      <c r="I769" s="171"/>
    </row>
    <row r="770">
      <c r="I770" s="171"/>
    </row>
    <row r="771">
      <c r="I771" s="171"/>
    </row>
    <row r="772">
      <c r="I772" s="171"/>
    </row>
    <row r="773">
      <c r="I773" s="171"/>
    </row>
    <row r="774">
      <c r="I774" s="171"/>
    </row>
    <row r="775">
      <c r="I775" s="171"/>
    </row>
    <row r="776">
      <c r="I776" s="171"/>
    </row>
    <row r="777">
      <c r="I777" s="171"/>
    </row>
    <row r="778">
      <c r="I778" s="171"/>
    </row>
    <row r="779">
      <c r="I779" s="171"/>
    </row>
    <row r="780">
      <c r="I780" s="171"/>
    </row>
    <row r="781">
      <c r="I781" s="171"/>
    </row>
    <row r="782">
      <c r="I782" s="171"/>
    </row>
    <row r="783">
      <c r="I783" s="171"/>
    </row>
    <row r="784">
      <c r="I784" s="171"/>
    </row>
    <row r="785">
      <c r="I785" s="171"/>
    </row>
    <row r="786">
      <c r="I786" s="171"/>
    </row>
    <row r="787">
      <c r="I787" s="171"/>
    </row>
    <row r="788">
      <c r="I788" s="171"/>
    </row>
    <row r="789">
      <c r="I789" s="171"/>
    </row>
    <row r="790">
      <c r="I790" s="171"/>
    </row>
    <row r="791">
      <c r="I791" s="171"/>
    </row>
    <row r="792">
      <c r="I792" s="171"/>
    </row>
    <row r="793">
      <c r="I793" s="171"/>
    </row>
    <row r="794">
      <c r="I794" s="171"/>
    </row>
    <row r="795">
      <c r="I795" s="171"/>
    </row>
    <row r="796">
      <c r="I796" s="171"/>
    </row>
    <row r="797">
      <c r="I797" s="171"/>
    </row>
    <row r="798">
      <c r="I798" s="171"/>
    </row>
    <row r="799">
      <c r="I799" s="171"/>
    </row>
    <row r="800">
      <c r="I800" s="171"/>
    </row>
    <row r="801">
      <c r="I801" s="171"/>
    </row>
    <row r="802">
      <c r="I802" s="171"/>
    </row>
    <row r="803">
      <c r="I803" s="171"/>
    </row>
    <row r="804">
      <c r="I804" s="171"/>
    </row>
    <row r="805">
      <c r="I805" s="171"/>
    </row>
    <row r="806">
      <c r="I806" s="171"/>
    </row>
    <row r="807">
      <c r="I807" s="171"/>
    </row>
    <row r="808">
      <c r="I808" s="171"/>
    </row>
    <row r="809">
      <c r="I809" s="171"/>
    </row>
    <row r="810">
      <c r="I810" s="171"/>
    </row>
    <row r="811">
      <c r="I811" s="171"/>
    </row>
    <row r="812">
      <c r="I812" s="171"/>
    </row>
    <row r="813">
      <c r="I813" s="171"/>
    </row>
    <row r="814">
      <c r="I814" s="171"/>
    </row>
    <row r="815">
      <c r="I815" s="171"/>
    </row>
    <row r="816">
      <c r="I816" s="171"/>
    </row>
    <row r="817">
      <c r="I817" s="171"/>
    </row>
    <row r="818">
      <c r="I818" s="171"/>
    </row>
    <row r="819">
      <c r="I819" s="171"/>
    </row>
    <row r="820">
      <c r="I820" s="171"/>
    </row>
    <row r="821">
      <c r="I821" s="171"/>
    </row>
    <row r="822">
      <c r="I822" s="171"/>
    </row>
    <row r="823">
      <c r="I823" s="171"/>
    </row>
    <row r="824">
      <c r="I824" s="171"/>
    </row>
    <row r="825">
      <c r="I825" s="171"/>
    </row>
    <row r="826">
      <c r="I826" s="171"/>
    </row>
    <row r="827">
      <c r="I827" s="171"/>
    </row>
    <row r="828">
      <c r="I828" s="171"/>
    </row>
    <row r="829">
      <c r="I829" s="171"/>
    </row>
    <row r="830">
      <c r="I830" s="171"/>
    </row>
    <row r="831">
      <c r="I831" s="171"/>
    </row>
    <row r="832">
      <c r="I832" s="171"/>
    </row>
    <row r="833">
      <c r="I833" s="171"/>
    </row>
    <row r="834">
      <c r="I834" s="171"/>
    </row>
    <row r="835">
      <c r="I835" s="171"/>
    </row>
    <row r="836">
      <c r="I836" s="171"/>
    </row>
    <row r="837">
      <c r="I837" s="171"/>
    </row>
    <row r="838">
      <c r="I838" s="171"/>
    </row>
    <row r="839">
      <c r="I839" s="171"/>
    </row>
    <row r="840">
      <c r="I840" s="171"/>
    </row>
    <row r="841">
      <c r="I841" s="171"/>
    </row>
    <row r="842">
      <c r="I842" s="171"/>
    </row>
    <row r="843">
      <c r="I843" s="171"/>
    </row>
    <row r="844">
      <c r="I844" s="171"/>
    </row>
    <row r="845">
      <c r="I845" s="171"/>
    </row>
    <row r="846">
      <c r="I846" s="171"/>
    </row>
    <row r="847">
      <c r="I847" s="171"/>
    </row>
    <row r="848">
      <c r="I848" s="171"/>
    </row>
    <row r="849">
      <c r="I849" s="171"/>
    </row>
    <row r="850">
      <c r="I850" s="171"/>
    </row>
    <row r="851">
      <c r="I851" s="171"/>
    </row>
    <row r="852">
      <c r="I852" s="171"/>
    </row>
    <row r="853">
      <c r="I853" s="171"/>
    </row>
    <row r="854">
      <c r="I854" s="171"/>
    </row>
    <row r="855">
      <c r="I855" s="171"/>
    </row>
    <row r="856">
      <c r="I856" s="171"/>
    </row>
    <row r="857">
      <c r="I857" s="171"/>
    </row>
    <row r="858">
      <c r="I858" s="171"/>
    </row>
    <row r="859">
      <c r="I859" s="171"/>
    </row>
    <row r="860">
      <c r="I860" s="171"/>
    </row>
    <row r="861">
      <c r="I861" s="171"/>
    </row>
    <row r="862">
      <c r="I862" s="171"/>
    </row>
    <row r="863">
      <c r="I863" s="171"/>
    </row>
    <row r="864">
      <c r="I864" s="171"/>
    </row>
    <row r="865">
      <c r="I865" s="171"/>
    </row>
    <row r="866">
      <c r="I866" s="171"/>
    </row>
    <row r="867">
      <c r="I867" s="171"/>
    </row>
    <row r="868">
      <c r="I868" s="171"/>
    </row>
    <row r="869">
      <c r="I869" s="171"/>
    </row>
    <row r="870">
      <c r="I870" s="171"/>
    </row>
    <row r="871">
      <c r="I871" s="171"/>
    </row>
    <row r="872">
      <c r="I872" s="171"/>
    </row>
    <row r="873">
      <c r="I873" s="171"/>
    </row>
    <row r="874">
      <c r="I874" s="171"/>
    </row>
    <row r="875">
      <c r="I875" s="171"/>
    </row>
    <row r="876">
      <c r="I876" s="171"/>
    </row>
    <row r="877">
      <c r="I877" s="171"/>
    </row>
    <row r="878">
      <c r="I878" s="171"/>
    </row>
    <row r="879">
      <c r="I879" s="171"/>
    </row>
    <row r="880">
      <c r="I880" s="171"/>
    </row>
    <row r="881">
      <c r="I881" s="171"/>
    </row>
    <row r="882">
      <c r="I882" s="171"/>
    </row>
    <row r="883">
      <c r="I883" s="171"/>
    </row>
    <row r="884">
      <c r="I884" s="171"/>
    </row>
    <row r="885">
      <c r="I885" s="171"/>
    </row>
    <row r="886">
      <c r="I886" s="171"/>
    </row>
    <row r="887">
      <c r="I887" s="171"/>
    </row>
    <row r="888">
      <c r="I888" s="171"/>
    </row>
    <row r="889">
      <c r="I889" s="171"/>
    </row>
    <row r="890">
      <c r="I890" s="171"/>
    </row>
    <row r="891">
      <c r="I891" s="171"/>
    </row>
    <row r="892">
      <c r="I892" s="171"/>
    </row>
    <row r="893">
      <c r="I893" s="171"/>
    </row>
    <row r="894">
      <c r="I894" s="171"/>
    </row>
    <row r="895">
      <c r="I895" s="171"/>
    </row>
    <row r="896">
      <c r="I896" s="171"/>
    </row>
    <row r="897">
      <c r="I897" s="171"/>
    </row>
    <row r="898">
      <c r="I898" s="171"/>
    </row>
    <row r="899">
      <c r="I899" s="171"/>
    </row>
    <row r="900">
      <c r="I900" s="171"/>
    </row>
    <row r="901">
      <c r="I901" s="171"/>
    </row>
    <row r="902">
      <c r="I902" s="171"/>
    </row>
    <row r="903">
      <c r="I903" s="171"/>
    </row>
    <row r="904">
      <c r="I904" s="171"/>
    </row>
    <row r="905">
      <c r="I905" s="171"/>
    </row>
    <row r="906">
      <c r="I906" s="171"/>
    </row>
    <row r="907">
      <c r="I907" s="171"/>
    </row>
    <row r="908">
      <c r="I908" s="171"/>
    </row>
    <row r="909">
      <c r="I909" s="171"/>
    </row>
    <row r="910">
      <c r="I910" s="171"/>
    </row>
    <row r="911">
      <c r="I911" s="171"/>
    </row>
    <row r="912">
      <c r="I912" s="171"/>
    </row>
    <row r="913">
      <c r="I913" s="171"/>
    </row>
    <row r="914">
      <c r="I914" s="171"/>
    </row>
    <row r="915">
      <c r="I915" s="171"/>
    </row>
    <row r="916">
      <c r="I916" s="171"/>
    </row>
    <row r="917">
      <c r="I917" s="171"/>
    </row>
    <row r="918">
      <c r="I918" s="171"/>
    </row>
    <row r="919">
      <c r="I919" s="171"/>
    </row>
    <row r="920">
      <c r="I920" s="171"/>
    </row>
    <row r="921">
      <c r="I921" s="171"/>
    </row>
    <row r="922">
      <c r="I922" s="171"/>
    </row>
    <row r="923">
      <c r="I923" s="171"/>
    </row>
    <row r="924">
      <c r="I924" s="171"/>
    </row>
    <row r="925">
      <c r="I925" s="171"/>
    </row>
    <row r="926">
      <c r="I926" s="171"/>
    </row>
    <row r="927">
      <c r="I927" s="171"/>
    </row>
    <row r="928">
      <c r="I928" s="171"/>
    </row>
    <row r="929">
      <c r="I929" s="171"/>
    </row>
    <row r="930">
      <c r="I930" s="171"/>
    </row>
    <row r="931">
      <c r="I931" s="171"/>
    </row>
    <row r="932">
      <c r="I932" s="171"/>
    </row>
    <row r="933">
      <c r="I933" s="171"/>
    </row>
    <row r="934">
      <c r="I934" s="171"/>
    </row>
    <row r="935">
      <c r="I935" s="171"/>
    </row>
    <row r="936">
      <c r="I936" s="171"/>
    </row>
    <row r="937">
      <c r="I937" s="171"/>
    </row>
    <row r="938">
      <c r="I938" s="171"/>
    </row>
    <row r="939">
      <c r="I939" s="171"/>
    </row>
    <row r="940">
      <c r="I940" s="171"/>
    </row>
    <row r="941">
      <c r="I941" s="171"/>
    </row>
    <row r="942">
      <c r="I942" s="171"/>
    </row>
    <row r="943">
      <c r="I943" s="171"/>
    </row>
    <row r="944">
      <c r="I944" s="171"/>
    </row>
    <row r="945">
      <c r="I945" s="171"/>
    </row>
    <row r="946">
      <c r="I946" s="171"/>
    </row>
    <row r="947">
      <c r="I947" s="171"/>
    </row>
    <row r="948">
      <c r="I948" s="171"/>
    </row>
    <row r="949">
      <c r="I949" s="171"/>
    </row>
    <row r="950">
      <c r="I950" s="171"/>
    </row>
    <row r="951">
      <c r="I951" s="171"/>
    </row>
    <row r="952">
      <c r="I952" s="171"/>
    </row>
    <row r="953">
      <c r="I953" s="171"/>
    </row>
    <row r="954">
      <c r="I954" s="171"/>
    </row>
    <row r="955">
      <c r="I955" s="171"/>
    </row>
    <row r="956">
      <c r="I956" s="171"/>
    </row>
    <row r="957">
      <c r="I957" s="171"/>
    </row>
    <row r="958">
      <c r="I958" s="171"/>
    </row>
    <row r="959">
      <c r="I959" s="171"/>
    </row>
    <row r="960">
      <c r="I960" s="171"/>
    </row>
    <row r="961">
      <c r="I961" s="171"/>
    </row>
    <row r="962">
      <c r="I962" s="171"/>
    </row>
    <row r="963">
      <c r="I963" s="171"/>
    </row>
    <row r="964">
      <c r="I964" s="171"/>
    </row>
    <row r="965">
      <c r="I965" s="171"/>
    </row>
    <row r="966">
      <c r="I966" s="171"/>
    </row>
    <row r="967">
      <c r="I967" s="171"/>
    </row>
    <row r="968">
      <c r="I968" s="171"/>
    </row>
    <row r="969">
      <c r="I969" s="171"/>
    </row>
    <row r="970">
      <c r="I970" s="171"/>
    </row>
    <row r="971">
      <c r="I971" s="171"/>
    </row>
    <row r="972">
      <c r="I972" s="171"/>
    </row>
    <row r="973">
      <c r="I973" s="171"/>
    </row>
    <row r="974">
      <c r="I974" s="171"/>
    </row>
    <row r="975">
      <c r="I975" s="171"/>
    </row>
    <row r="976">
      <c r="I976" s="171"/>
    </row>
    <row r="977">
      <c r="I977" s="171"/>
    </row>
    <row r="978">
      <c r="I978" s="171"/>
    </row>
    <row r="979">
      <c r="I979" s="171"/>
    </row>
    <row r="980">
      <c r="I980" s="171"/>
    </row>
    <row r="981">
      <c r="I981" s="171"/>
    </row>
    <row r="982">
      <c r="I982" s="171"/>
    </row>
    <row r="983">
      <c r="I983" s="171"/>
    </row>
    <row r="984">
      <c r="I984" s="171"/>
    </row>
    <row r="985">
      <c r="I985" s="171"/>
    </row>
    <row r="986">
      <c r="I986" s="171"/>
    </row>
    <row r="987">
      <c r="I987" s="171"/>
    </row>
    <row r="988">
      <c r="I988" s="171"/>
    </row>
    <row r="989">
      <c r="I989" s="171"/>
    </row>
    <row r="990">
      <c r="I990" s="171"/>
    </row>
    <row r="991">
      <c r="I991" s="171"/>
    </row>
    <row r="992">
      <c r="I992" s="171"/>
    </row>
    <row r="993">
      <c r="I993" s="171"/>
    </row>
    <row r="994">
      <c r="I994" s="171"/>
    </row>
    <row r="995">
      <c r="I995" s="171"/>
    </row>
    <row r="996">
      <c r="I996" s="171"/>
    </row>
    <row r="997">
      <c r="I997" s="171"/>
    </row>
    <row r="998">
      <c r="I998" s="171"/>
    </row>
    <row r="999">
      <c r="I999" s="171"/>
    </row>
    <row r="1000">
      <c r="I1000" s="171"/>
    </row>
    <row r="1001">
      <c r="I1001" s="171"/>
    </row>
    <row r="1002">
      <c r="I1002" s="171"/>
    </row>
    <row r="1003">
      <c r="I1003" s="171"/>
    </row>
    <row r="1004">
      <c r="I1004" s="171"/>
    </row>
  </sheetData>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43"/>
    <hyperlink r:id="rId12" location="organization-identifier-scheme" ref="H45"/>
    <hyperlink r:id="rId13" ref="H48"/>
    <hyperlink r:id="rId14" ref="H56"/>
    <hyperlink r:id="rId15" location="organization-identifier-scheme" ref="H58"/>
    <hyperlink r:id="rId16" ref="H61"/>
    <hyperlink r:id="rId17" ref="H73"/>
    <hyperlink r:id="rId18" location="currency" ref="H79"/>
    <hyperlink r:id="rId19" location="document-type" ref="H87"/>
    <hyperlink r:id="rId20" ref="H93"/>
    <hyperlink r:id="rId21" location="milestone-type" ref="H99"/>
    <hyperlink r:id="rId22" location="milestone-status" ref="H105"/>
    <hyperlink r:id="rId23" location="document-type" ref="H109"/>
    <hyperlink r:id="rId24" ref="H115"/>
    <hyperlink r:id="rId25" location="tender-status" ref="H126"/>
    <hyperlink r:id="rId26" ref="H131"/>
    <hyperlink r:id="rId27" location="organization-identifier-scheme" ref="H133"/>
    <hyperlink r:id="rId28" ref="H136"/>
    <hyperlink r:id="rId29" ref="H144"/>
    <hyperlink r:id="rId30" location="organization-identifier-scheme" ref="H146"/>
    <hyperlink r:id="rId31" ref="H149"/>
    <hyperlink r:id="rId32" location="item-classification-scheme" ref="H163"/>
    <hyperlink r:id="rId33" location="item-classification-scheme" ref="H169"/>
    <hyperlink r:id="rId34" location="unit-classification-scheme" ref="H175"/>
    <hyperlink r:id="rId35" location="unit-classification-scheme" ref="H176"/>
    <hyperlink r:id="rId36" location="currency" ref="H181"/>
    <hyperlink r:id="rId37" location="currency" ref="H186"/>
    <hyperlink r:id="rId38" location="currency" ref="H190"/>
    <hyperlink r:id="rId39" location="method" ref="H191"/>
    <hyperlink r:id="rId40" location="procurement-category" ref="H194"/>
    <hyperlink r:id="rId41" location="extended-procurement-category" ref="H195"/>
    <hyperlink r:id="rId42" location="award-criteria" ref="H196"/>
    <hyperlink r:id="rId43" location="submission-method" ref="H198"/>
    <hyperlink r:id="rId44" ref="H231"/>
    <hyperlink r:id="rId45" location="organization-identifier-scheme" ref="H233"/>
    <hyperlink r:id="rId46" ref="H236"/>
    <hyperlink r:id="rId47" ref="H244"/>
    <hyperlink r:id="rId48" location="organization-identifier-scheme" ref="H246"/>
    <hyperlink r:id="rId49" ref="H249"/>
    <hyperlink r:id="rId50" location="document-type" ref="H257"/>
    <hyperlink r:id="rId51" location="document-type" ref="H260"/>
    <hyperlink r:id="rId52" ref="H266"/>
    <hyperlink r:id="rId53" location="milestone-type" ref="H272"/>
    <hyperlink r:id="rId54" location="milestone-status" ref="H278"/>
    <hyperlink r:id="rId55" location="document-type" ref="H282"/>
    <hyperlink r:id="rId56" ref="H288"/>
    <hyperlink r:id="rId57" ref="H314"/>
    <hyperlink r:id="rId58" location="award-status" ref="H317"/>
    <hyperlink r:id="rId59" location="currency" ref="H322"/>
    <hyperlink r:id="rId60" ref="H327"/>
    <hyperlink r:id="rId61" location="organization-identifier-scheme" ref="H329"/>
    <hyperlink r:id="rId62" ref="H332"/>
    <hyperlink r:id="rId63" ref="H340"/>
    <hyperlink r:id="rId64" location="organization-identifier-scheme" ref="H342"/>
    <hyperlink r:id="rId65" ref="H345"/>
    <hyperlink r:id="rId66" location="item-classification-scheme" ref="H359"/>
    <hyperlink r:id="rId67" location="item-classification-scheme" ref="H365"/>
    <hyperlink r:id="rId68" location="unit-classification-scheme" ref="H371"/>
    <hyperlink r:id="rId69" location="unit-classification-scheme" ref="H372"/>
    <hyperlink r:id="rId70" location="currency" ref="H377"/>
    <hyperlink r:id="rId71" location="document-type" ref="H388"/>
    <hyperlink r:id="rId72" ref="H394"/>
    <hyperlink r:id="rId73" ref="H420"/>
    <hyperlink r:id="rId74" location="contract-status" ref="H424"/>
    <hyperlink r:id="rId75" location="currency" ref="H434"/>
    <hyperlink r:id="rId76" location="item-classification-scheme" ref="H441"/>
    <hyperlink r:id="rId77" location="item-classification-scheme" ref="H447"/>
    <hyperlink r:id="rId78" location="unit-classification-scheme" ref="H453"/>
    <hyperlink r:id="rId79" location="unit-classification-scheme" ref="H454"/>
    <hyperlink r:id="rId80" location="currency" ref="H459"/>
    <hyperlink r:id="rId81" location="document-type" ref="H465"/>
    <hyperlink r:id="rId82" ref="H471"/>
    <hyperlink r:id="rId83" location="currency" ref="H483"/>
    <hyperlink r:id="rId84" ref="H488"/>
    <hyperlink r:id="rId85" location="organization-identifier-scheme" ref="H490"/>
    <hyperlink r:id="rId86" ref="H493"/>
    <hyperlink r:id="rId87" ref="H501"/>
    <hyperlink r:id="rId88" location="organization-identifier-scheme" ref="H503"/>
    <hyperlink r:id="rId89" ref="H506"/>
    <hyperlink r:id="rId90" ref="H518"/>
    <hyperlink r:id="rId91" location="organization-identifier-scheme" ref="H520"/>
    <hyperlink r:id="rId92" ref="H523"/>
    <hyperlink r:id="rId93" ref="H531"/>
    <hyperlink r:id="rId94" location="organization-identifier-scheme" ref="H533"/>
    <hyperlink r:id="rId95" ref="H536"/>
    <hyperlink r:id="rId96" location="currency" ref="H548"/>
    <hyperlink r:id="rId97" location="organization-identifier-scheme" ref="H551"/>
    <hyperlink r:id="rId98" ref="H554"/>
    <hyperlink r:id="rId99" location="organization-identifier-scheme" ref="H557"/>
    <hyperlink r:id="rId100" ref="H560"/>
    <hyperlink r:id="rId101" location="milestone-type" ref="H565"/>
    <hyperlink r:id="rId102" location="milestone-status" ref="H571"/>
    <hyperlink r:id="rId103" location="document-type" ref="H575"/>
    <hyperlink r:id="rId104" ref="H581"/>
    <hyperlink r:id="rId105" location="document-type" ref="H586"/>
    <hyperlink r:id="rId106" ref="H592"/>
    <hyperlink r:id="rId107" location="related-process" ref="H597"/>
    <hyperlink r:id="rId108" location="related-process-scheme" ref="H599"/>
    <hyperlink r:id="rId109" location="milestone-type" ref="H606"/>
    <hyperlink r:id="rId110" location="milestone-status" ref="H612"/>
    <hyperlink r:id="rId111" location="document-type" ref="H616"/>
    <hyperlink r:id="rId112" ref="H622"/>
    <hyperlink r:id="rId113" location="related-process" ref="H650"/>
    <hyperlink r:id="rId114" location="related-process-scheme" ref="H652"/>
  </hyperlinks>
  <drawing r:id="rId1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9A9A9"/>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13"/>
    <col customWidth="1" min="2" max="2" width="37.63"/>
    <col customWidth="1" min="3" max="3" width="25.13"/>
    <col customWidth="1" min="4" max="4" width="62.63"/>
    <col customWidth="1" min="5" max="5" width="12.63"/>
    <col customWidth="1" min="6" max="6" width="6.38"/>
    <col customWidth="1" min="7" max="7" width="12.63"/>
    <col customWidth="1" min="8" max="8" width="31.38"/>
    <col customWidth="1" min="9" max="9" width="12.63"/>
    <col customWidth="1" min="10" max="10" width="37.63"/>
  </cols>
  <sheetData>
    <row r="1">
      <c r="A1" s="199" t="s">
        <v>513</v>
      </c>
      <c r="B1" s="200" t="s">
        <v>1119</v>
      </c>
      <c r="C1" s="200" t="s">
        <v>356</v>
      </c>
      <c r="D1" s="200" t="s">
        <v>357</v>
      </c>
      <c r="E1" s="200" t="s">
        <v>1120</v>
      </c>
      <c r="F1" s="199" t="s">
        <v>1121</v>
      </c>
      <c r="G1" s="199" t="s">
        <v>1122</v>
      </c>
      <c r="H1" s="200" t="s">
        <v>1123</v>
      </c>
      <c r="I1" s="199" t="s">
        <v>1125</v>
      </c>
      <c r="J1" s="200" t="s">
        <v>1126</v>
      </c>
    </row>
    <row r="2">
      <c r="A2" s="202" t="s">
        <v>1750</v>
      </c>
      <c r="B2" s="20" t="s">
        <v>942</v>
      </c>
      <c r="C2" s="20" t="s">
        <v>1751</v>
      </c>
      <c r="D2" s="20" t="s">
        <v>1752</v>
      </c>
      <c r="E2" s="20" t="s">
        <v>90</v>
      </c>
      <c r="F2" s="202" t="s">
        <v>1156</v>
      </c>
      <c r="H2" s="165"/>
      <c r="J2" s="165"/>
    </row>
    <row r="3">
      <c r="A3" s="202" t="s">
        <v>1750</v>
      </c>
      <c r="B3" s="20" t="s">
        <v>389</v>
      </c>
      <c r="C3" s="20" t="s">
        <v>1753</v>
      </c>
      <c r="D3" s="20" t="s">
        <v>1754</v>
      </c>
      <c r="E3" s="20" t="s">
        <v>1153</v>
      </c>
      <c r="F3" s="202" t="s">
        <v>1156</v>
      </c>
      <c r="H3" s="165"/>
      <c r="J3" s="165"/>
    </row>
    <row r="4">
      <c r="A4" s="202" t="s">
        <v>1750</v>
      </c>
      <c r="B4" s="20" t="s">
        <v>389</v>
      </c>
      <c r="C4" s="20" t="s">
        <v>1753</v>
      </c>
      <c r="D4" s="20" t="s">
        <v>1755</v>
      </c>
      <c r="E4" s="20" t="s">
        <v>1153</v>
      </c>
      <c r="F4" s="202" t="s">
        <v>1156</v>
      </c>
      <c r="H4" s="165"/>
      <c r="J4" s="165"/>
    </row>
    <row r="5">
      <c r="A5" s="202" t="s">
        <v>1750</v>
      </c>
      <c r="B5" s="20" t="s">
        <v>526</v>
      </c>
      <c r="C5" s="20" t="s">
        <v>1756</v>
      </c>
      <c r="D5" s="20" t="s">
        <v>1757</v>
      </c>
      <c r="E5" s="20" t="s">
        <v>1137</v>
      </c>
      <c r="F5" s="202" t="s">
        <v>1150</v>
      </c>
      <c r="H5" s="165"/>
      <c r="J5" s="165"/>
    </row>
    <row r="6">
      <c r="A6" s="202" t="s">
        <v>1750</v>
      </c>
      <c r="B6" s="20" t="s">
        <v>526</v>
      </c>
      <c r="C6" s="20" t="s">
        <v>1758</v>
      </c>
      <c r="D6" s="20" t="s">
        <v>1759</v>
      </c>
      <c r="E6" s="20" t="s">
        <v>1153</v>
      </c>
      <c r="H6" s="165"/>
      <c r="J6" s="165"/>
    </row>
    <row r="7">
      <c r="A7" s="202" t="s">
        <v>1750</v>
      </c>
      <c r="B7" s="20" t="s">
        <v>528</v>
      </c>
      <c r="C7" s="20" t="s">
        <v>1617</v>
      </c>
      <c r="D7" s="20" t="s">
        <v>1760</v>
      </c>
      <c r="E7" s="20" t="s">
        <v>90</v>
      </c>
      <c r="F7" s="202" t="s">
        <v>1156</v>
      </c>
      <c r="G7" s="202" t="s">
        <v>111</v>
      </c>
      <c r="H7" s="165"/>
      <c r="J7" s="165"/>
    </row>
    <row r="8">
      <c r="A8" s="202" t="s">
        <v>1750</v>
      </c>
      <c r="B8" s="20" t="s">
        <v>536</v>
      </c>
      <c r="C8" s="20" t="s">
        <v>1277</v>
      </c>
      <c r="D8" s="20" t="s">
        <v>1761</v>
      </c>
      <c r="E8" s="20" t="s">
        <v>1137</v>
      </c>
      <c r="F8" s="202" t="s">
        <v>1150</v>
      </c>
      <c r="H8" s="165"/>
      <c r="J8" s="165"/>
    </row>
    <row r="9">
      <c r="A9" s="202" t="s">
        <v>1750</v>
      </c>
      <c r="B9" s="20" t="s">
        <v>536</v>
      </c>
      <c r="C9" s="20" t="s">
        <v>1279</v>
      </c>
      <c r="D9" s="20" t="s">
        <v>1280</v>
      </c>
      <c r="E9" s="20" t="s">
        <v>1153</v>
      </c>
      <c r="H9" s="165"/>
      <c r="J9" s="165"/>
    </row>
    <row r="10">
      <c r="A10" s="202" t="s">
        <v>1750</v>
      </c>
      <c r="B10" s="20" t="s">
        <v>543</v>
      </c>
      <c r="C10" s="20" t="s">
        <v>1291</v>
      </c>
      <c r="D10" s="20" t="s">
        <v>1292</v>
      </c>
      <c r="E10" s="20" t="s">
        <v>90</v>
      </c>
      <c r="F10" s="202" t="s">
        <v>1156</v>
      </c>
      <c r="G10" s="202" t="s">
        <v>111</v>
      </c>
      <c r="H10" s="165"/>
      <c r="J10" s="165"/>
    </row>
    <row r="11">
      <c r="A11" s="202" t="s">
        <v>1750</v>
      </c>
      <c r="B11" s="20" t="s">
        <v>542</v>
      </c>
      <c r="C11" s="20" t="s">
        <v>1289</v>
      </c>
      <c r="D11" s="20" t="s">
        <v>1290</v>
      </c>
      <c r="E11" s="20" t="s">
        <v>90</v>
      </c>
      <c r="F11" s="202" t="s">
        <v>1156</v>
      </c>
      <c r="G11" s="202" t="s">
        <v>111</v>
      </c>
      <c r="H11" s="165"/>
      <c r="J11" s="165"/>
    </row>
    <row r="12">
      <c r="A12" s="202" t="s">
        <v>1750</v>
      </c>
      <c r="B12" s="20" t="s">
        <v>540</v>
      </c>
      <c r="C12" s="20" t="s">
        <v>362</v>
      </c>
      <c r="D12" s="20" t="s">
        <v>1287</v>
      </c>
      <c r="E12" s="20" t="s">
        <v>90</v>
      </c>
      <c r="F12" s="202" t="s">
        <v>1156</v>
      </c>
      <c r="H12" s="165"/>
      <c r="J12" s="165"/>
    </row>
    <row r="13">
      <c r="A13" s="202" t="s">
        <v>1750</v>
      </c>
      <c r="B13" s="20" t="s">
        <v>538</v>
      </c>
      <c r="C13" s="20" t="s">
        <v>1282</v>
      </c>
      <c r="D13" s="20" t="s">
        <v>1283</v>
      </c>
      <c r="E13" s="20" t="s">
        <v>90</v>
      </c>
      <c r="F13" s="202" t="s">
        <v>1156</v>
      </c>
      <c r="H13" s="203" t="s">
        <v>1284</v>
      </c>
      <c r="J13" s="165"/>
    </row>
    <row r="14">
      <c r="A14" s="202" t="s">
        <v>1750</v>
      </c>
      <c r="B14" s="20" t="s">
        <v>544</v>
      </c>
      <c r="C14" s="20" t="s">
        <v>1293</v>
      </c>
      <c r="D14" s="20" t="s">
        <v>1294</v>
      </c>
      <c r="E14" s="20" t="s">
        <v>90</v>
      </c>
      <c r="F14" s="202" t="s">
        <v>1156</v>
      </c>
      <c r="H14" s="203" t="s">
        <v>1295</v>
      </c>
      <c r="J14" s="165"/>
    </row>
    <row r="15">
      <c r="A15" s="202" t="s">
        <v>1750</v>
      </c>
      <c r="B15" s="20" t="s">
        <v>537</v>
      </c>
      <c r="C15" s="20" t="s">
        <v>1166</v>
      </c>
      <c r="D15" s="20" t="s">
        <v>1281</v>
      </c>
      <c r="E15" s="20" t="s">
        <v>1168</v>
      </c>
      <c r="F15" s="202" t="s">
        <v>1129</v>
      </c>
      <c r="H15" s="165"/>
      <c r="J15" s="165"/>
    </row>
    <row r="16">
      <c r="A16" s="202" t="s">
        <v>1750</v>
      </c>
      <c r="B16" s="20" t="s">
        <v>545</v>
      </c>
      <c r="C16" s="20" t="s">
        <v>1296</v>
      </c>
      <c r="D16" s="20" t="s">
        <v>1297</v>
      </c>
      <c r="E16" s="20" t="s">
        <v>90</v>
      </c>
      <c r="F16" s="202" t="s">
        <v>1156</v>
      </c>
      <c r="H16" s="20" t="s">
        <v>1298</v>
      </c>
      <c r="J16" s="165"/>
    </row>
    <row r="17">
      <c r="A17" s="202" t="s">
        <v>1750</v>
      </c>
      <c r="B17" s="20" t="s">
        <v>539</v>
      </c>
      <c r="C17" s="20" t="s">
        <v>416</v>
      </c>
      <c r="D17" s="20" t="s">
        <v>1286</v>
      </c>
      <c r="E17" s="20" t="s">
        <v>90</v>
      </c>
      <c r="F17" s="202" t="s">
        <v>1156</v>
      </c>
      <c r="H17" s="165"/>
      <c r="J17" s="165"/>
    </row>
    <row r="18">
      <c r="A18" s="202" t="s">
        <v>1750</v>
      </c>
      <c r="B18" s="20" t="s">
        <v>541</v>
      </c>
      <c r="C18" s="20" t="s">
        <v>378</v>
      </c>
      <c r="D18" s="20" t="s">
        <v>1288</v>
      </c>
      <c r="E18" s="20" t="s">
        <v>90</v>
      </c>
      <c r="F18" s="202" t="s">
        <v>1156</v>
      </c>
      <c r="G18" s="202" t="s">
        <v>1173</v>
      </c>
      <c r="H18" s="165"/>
      <c r="J18" s="165"/>
    </row>
    <row r="19">
      <c r="A19" s="202" t="s">
        <v>1750</v>
      </c>
      <c r="B19" s="20" t="s">
        <v>527</v>
      </c>
      <c r="C19" s="20" t="s">
        <v>1166</v>
      </c>
      <c r="D19" s="20" t="s">
        <v>1762</v>
      </c>
      <c r="E19" s="20" t="s">
        <v>90</v>
      </c>
      <c r="F19" s="202" t="s">
        <v>1129</v>
      </c>
      <c r="H19" s="165"/>
      <c r="J19" s="165"/>
    </row>
    <row r="20">
      <c r="A20" s="202" t="s">
        <v>1750</v>
      </c>
      <c r="B20" s="20" t="s">
        <v>529</v>
      </c>
      <c r="C20" s="20" t="s">
        <v>1316</v>
      </c>
      <c r="D20" s="20" t="s">
        <v>1763</v>
      </c>
      <c r="E20" s="20" t="s">
        <v>90</v>
      </c>
      <c r="F20" s="202" t="s">
        <v>1156</v>
      </c>
      <c r="G20" s="202" t="s">
        <v>1764</v>
      </c>
      <c r="H20" s="165"/>
      <c r="J20" s="165"/>
    </row>
    <row r="21">
      <c r="A21" s="202" t="s">
        <v>1750</v>
      </c>
      <c r="B21" s="20" t="s">
        <v>530</v>
      </c>
      <c r="C21" s="20" t="s">
        <v>1765</v>
      </c>
      <c r="D21" s="20" t="s">
        <v>1766</v>
      </c>
      <c r="E21" s="20" t="s">
        <v>1137</v>
      </c>
      <c r="F21" s="202" t="s">
        <v>1150</v>
      </c>
      <c r="H21" s="165"/>
      <c r="J21" s="165"/>
    </row>
    <row r="22">
      <c r="A22" s="202" t="s">
        <v>1750</v>
      </c>
      <c r="B22" s="20" t="s">
        <v>530</v>
      </c>
      <c r="C22" s="20" t="s">
        <v>1210</v>
      </c>
      <c r="D22" s="20" t="s">
        <v>1211</v>
      </c>
      <c r="E22" s="20" t="s">
        <v>1153</v>
      </c>
      <c r="H22" s="165"/>
      <c r="J22" s="165"/>
    </row>
    <row r="23">
      <c r="A23" s="202" t="s">
        <v>1750</v>
      </c>
      <c r="B23" s="20" t="s">
        <v>1767</v>
      </c>
      <c r="C23" s="20" t="s">
        <v>1175</v>
      </c>
      <c r="D23" s="20" t="s">
        <v>1232</v>
      </c>
      <c r="E23" s="20" t="s">
        <v>1137</v>
      </c>
      <c r="F23" s="202" t="s">
        <v>1150</v>
      </c>
      <c r="H23" s="203" t="s">
        <v>1130</v>
      </c>
      <c r="I23" s="202">
        <v>1.1</v>
      </c>
      <c r="J23" s="20" t="s">
        <v>1233</v>
      </c>
    </row>
    <row r="24">
      <c r="A24" s="202" t="s">
        <v>1750</v>
      </c>
      <c r="B24" s="20" t="s">
        <v>1767</v>
      </c>
      <c r="C24" s="20" t="s">
        <v>1161</v>
      </c>
      <c r="D24" s="20" t="s">
        <v>1162</v>
      </c>
      <c r="E24" s="20" t="s">
        <v>1153</v>
      </c>
      <c r="H24" s="165"/>
      <c r="J24" s="165"/>
    </row>
    <row r="25">
      <c r="A25" s="202" t="s">
        <v>1750</v>
      </c>
      <c r="B25" s="20" t="s">
        <v>1768</v>
      </c>
      <c r="C25" s="20" t="s">
        <v>1166</v>
      </c>
      <c r="D25" s="20" t="s">
        <v>1167</v>
      </c>
      <c r="E25" s="20" t="s">
        <v>1168</v>
      </c>
      <c r="F25" s="202" t="s">
        <v>1156</v>
      </c>
      <c r="H25" s="165"/>
      <c r="I25" s="202">
        <v>1.1</v>
      </c>
      <c r="J25" s="165"/>
    </row>
    <row r="26">
      <c r="A26" s="202" t="s">
        <v>1750</v>
      </c>
      <c r="B26" s="20" t="s">
        <v>1769</v>
      </c>
      <c r="C26" s="20" t="s">
        <v>1169</v>
      </c>
      <c r="D26" s="20" t="s">
        <v>1170</v>
      </c>
      <c r="E26" s="20" t="s">
        <v>90</v>
      </c>
      <c r="F26" s="202" t="s">
        <v>1156</v>
      </c>
      <c r="H26" s="165"/>
      <c r="I26" s="202">
        <v>1.1</v>
      </c>
      <c r="J26" s="165"/>
    </row>
    <row r="27">
      <c r="A27" s="202" t="s">
        <v>1750</v>
      </c>
      <c r="B27" s="20" t="s">
        <v>1770</v>
      </c>
      <c r="C27" s="20" t="s">
        <v>1163</v>
      </c>
      <c r="D27" s="20" t="s">
        <v>1164</v>
      </c>
      <c r="E27" s="20" t="s">
        <v>90</v>
      </c>
      <c r="F27" s="202" t="s">
        <v>1156</v>
      </c>
      <c r="H27" s="203" t="s">
        <v>1165</v>
      </c>
      <c r="I27" s="202">
        <v>1.1</v>
      </c>
      <c r="J27" s="165"/>
    </row>
    <row r="28">
      <c r="A28" s="202" t="s">
        <v>1750</v>
      </c>
      <c r="B28" s="20" t="s">
        <v>1771</v>
      </c>
      <c r="C28" s="20" t="s">
        <v>1171</v>
      </c>
      <c r="D28" s="20" t="s">
        <v>1172</v>
      </c>
      <c r="E28" s="20" t="s">
        <v>90</v>
      </c>
      <c r="F28" s="202" t="s">
        <v>1156</v>
      </c>
      <c r="G28" s="202" t="s">
        <v>1173</v>
      </c>
      <c r="H28" s="203" t="s">
        <v>1174</v>
      </c>
      <c r="I28" s="202">
        <v>1.1</v>
      </c>
      <c r="J28" s="165"/>
    </row>
    <row r="29">
      <c r="A29" s="202" t="s">
        <v>1750</v>
      </c>
      <c r="B29" s="20" t="s">
        <v>1772</v>
      </c>
      <c r="C29" s="20" t="s">
        <v>1177</v>
      </c>
      <c r="D29" s="20" t="s">
        <v>1224</v>
      </c>
      <c r="E29" s="20" t="s">
        <v>1153</v>
      </c>
      <c r="F29" s="202" t="s">
        <v>1156</v>
      </c>
      <c r="H29" s="165"/>
      <c r="I29" s="202">
        <v>1.1</v>
      </c>
      <c r="J29" s="20" t="s">
        <v>1225</v>
      </c>
    </row>
    <row r="30">
      <c r="A30" s="202" t="s">
        <v>1750</v>
      </c>
      <c r="B30" s="20" t="s">
        <v>1772</v>
      </c>
      <c r="C30" s="20" t="s">
        <v>1177</v>
      </c>
      <c r="D30" s="20" t="s">
        <v>1179</v>
      </c>
      <c r="E30" s="20" t="s">
        <v>1153</v>
      </c>
      <c r="F30" s="202" t="s">
        <v>1156</v>
      </c>
      <c r="H30" s="165"/>
      <c r="I30" s="202">
        <v>1.1</v>
      </c>
      <c r="J30" s="165"/>
    </row>
    <row r="31">
      <c r="A31" s="202" t="s">
        <v>1750</v>
      </c>
      <c r="B31" s="20" t="s">
        <v>1773</v>
      </c>
      <c r="C31" s="20" t="s">
        <v>1188</v>
      </c>
      <c r="D31" s="20" t="s">
        <v>1189</v>
      </c>
      <c r="E31" s="20" t="s">
        <v>90</v>
      </c>
      <c r="F31" s="202" t="s">
        <v>1156</v>
      </c>
      <c r="H31" s="165"/>
      <c r="I31" s="202">
        <v>1.1</v>
      </c>
      <c r="J31" s="165"/>
    </row>
    <row r="32">
      <c r="A32" s="202" t="s">
        <v>1750</v>
      </c>
      <c r="B32" s="20" t="s">
        <v>1774</v>
      </c>
      <c r="C32" s="20" t="s">
        <v>1182</v>
      </c>
      <c r="D32" s="20" t="s">
        <v>1183</v>
      </c>
      <c r="E32" s="20" t="s">
        <v>90</v>
      </c>
      <c r="F32" s="202" t="s">
        <v>1156</v>
      </c>
      <c r="H32" s="165"/>
      <c r="I32" s="202">
        <v>1.1</v>
      </c>
      <c r="J32" s="165"/>
    </row>
    <row r="33">
      <c r="A33" s="202" t="s">
        <v>1750</v>
      </c>
      <c r="B33" s="20" t="s">
        <v>1775</v>
      </c>
      <c r="C33" s="20" t="s">
        <v>1186</v>
      </c>
      <c r="D33" s="20" t="s">
        <v>1187</v>
      </c>
      <c r="E33" s="20" t="s">
        <v>90</v>
      </c>
      <c r="F33" s="202" t="s">
        <v>1156</v>
      </c>
      <c r="H33" s="165"/>
      <c r="I33" s="202">
        <v>1.1</v>
      </c>
      <c r="J33" s="165"/>
    </row>
    <row r="34">
      <c r="A34" s="202" t="s">
        <v>1750</v>
      </c>
      <c r="B34" s="20" t="s">
        <v>1776</v>
      </c>
      <c r="C34" s="20" t="s">
        <v>1184</v>
      </c>
      <c r="D34" s="20" t="s">
        <v>1185</v>
      </c>
      <c r="E34" s="20" t="s">
        <v>90</v>
      </c>
      <c r="F34" s="202" t="s">
        <v>1156</v>
      </c>
      <c r="H34" s="165"/>
      <c r="I34" s="202">
        <v>1.1</v>
      </c>
      <c r="J34" s="165"/>
    </row>
    <row r="35">
      <c r="A35" s="202" t="s">
        <v>1750</v>
      </c>
      <c r="B35" s="20" t="s">
        <v>1777</v>
      </c>
      <c r="C35" s="20" t="s">
        <v>1180</v>
      </c>
      <c r="D35" s="20" t="s">
        <v>1181</v>
      </c>
      <c r="E35" s="20" t="s">
        <v>90</v>
      </c>
      <c r="F35" s="202" t="s">
        <v>1156</v>
      </c>
      <c r="H35" s="165"/>
      <c r="I35" s="202">
        <v>1.1</v>
      </c>
      <c r="J35" s="165"/>
    </row>
    <row r="36">
      <c r="A36" s="202" t="s">
        <v>1750</v>
      </c>
      <c r="B36" s="20" t="s">
        <v>1778</v>
      </c>
      <c r="C36" s="20" t="s">
        <v>1190</v>
      </c>
      <c r="D36" s="20" t="s">
        <v>1224</v>
      </c>
      <c r="E36" s="20" t="s">
        <v>1153</v>
      </c>
      <c r="F36" s="202" t="s">
        <v>1156</v>
      </c>
      <c r="H36" s="165"/>
      <c r="I36" s="202">
        <v>1.1</v>
      </c>
      <c r="J36" s="20" t="s">
        <v>1239</v>
      </c>
    </row>
    <row r="37">
      <c r="A37" s="202" t="s">
        <v>1750</v>
      </c>
      <c r="B37" s="20" t="s">
        <v>1778</v>
      </c>
      <c r="C37" s="20" t="s">
        <v>1190</v>
      </c>
      <c r="D37" s="20" t="s">
        <v>1192</v>
      </c>
      <c r="E37" s="20" t="s">
        <v>1153</v>
      </c>
      <c r="F37" s="202" t="s">
        <v>1156</v>
      </c>
      <c r="H37" s="165"/>
      <c r="I37" s="202">
        <v>1.1</v>
      </c>
      <c r="J37" s="165"/>
    </row>
    <row r="38">
      <c r="A38" s="202" t="s">
        <v>1750</v>
      </c>
      <c r="B38" s="20" t="s">
        <v>1779</v>
      </c>
      <c r="C38" s="20" t="s">
        <v>1195</v>
      </c>
      <c r="D38" s="20" t="s">
        <v>1196</v>
      </c>
      <c r="E38" s="20" t="s">
        <v>90</v>
      </c>
      <c r="F38" s="202" t="s">
        <v>1156</v>
      </c>
      <c r="H38" s="165"/>
      <c r="I38" s="202">
        <v>1.1</v>
      </c>
      <c r="J38" s="165"/>
    </row>
    <row r="39">
      <c r="A39" s="202" t="s">
        <v>1750</v>
      </c>
      <c r="B39" s="20" t="s">
        <v>1780</v>
      </c>
      <c r="C39" s="20" t="s">
        <v>1199</v>
      </c>
      <c r="D39" s="20" t="s">
        <v>1200</v>
      </c>
      <c r="E39" s="20" t="s">
        <v>90</v>
      </c>
      <c r="F39" s="202" t="s">
        <v>1156</v>
      </c>
      <c r="H39" s="165"/>
      <c r="I39" s="202">
        <v>1.1</v>
      </c>
      <c r="J39" s="165"/>
    </row>
    <row r="40">
      <c r="A40" s="202" t="s">
        <v>1750</v>
      </c>
      <c r="B40" s="20" t="s">
        <v>1781</v>
      </c>
      <c r="C40" s="20" t="s">
        <v>1193</v>
      </c>
      <c r="D40" s="20" t="s">
        <v>1194</v>
      </c>
      <c r="E40" s="20" t="s">
        <v>90</v>
      </c>
      <c r="F40" s="202" t="s">
        <v>1156</v>
      </c>
      <c r="H40" s="165"/>
      <c r="I40" s="202">
        <v>1.1</v>
      </c>
      <c r="J40" s="165"/>
    </row>
    <row r="41">
      <c r="A41" s="202" t="s">
        <v>1750</v>
      </c>
      <c r="B41" s="20" t="s">
        <v>1782</v>
      </c>
      <c r="C41" s="20" t="s">
        <v>1197</v>
      </c>
      <c r="D41" s="20" t="s">
        <v>1198</v>
      </c>
      <c r="E41" s="20" t="s">
        <v>90</v>
      </c>
      <c r="F41" s="202" t="s">
        <v>1156</v>
      </c>
      <c r="H41" s="165"/>
      <c r="I41" s="202">
        <v>1.1</v>
      </c>
      <c r="J41" s="165"/>
    </row>
    <row r="42">
      <c r="A42" s="202" t="s">
        <v>1750</v>
      </c>
      <c r="B42" s="20" t="s">
        <v>1783</v>
      </c>
      <c r="C42" s="20" t="s">
        <v>378</v>
      </c>
      <c r="D42" s="20" t="s">
        <v>1201</v>
      </c>
      <c r="E42" s="20" t="s">
        <v>90</v>
      </c>
      <c r="F42" s="202" t="s">
        <v>1156</v>
      </c>
      <c r="G42" s="202" t="s">
        <v>1173</v>
      </c>
      <c r="H42" s="165"/>
      <c r="I42" s="202">
        <v>1.1</v>
      </c>
      <c r="J42" s="165"/>
    </row>
    <row r="43">
      <c r="A43" s="202" t="s">
        <v>1750</v>
      </c>
      <c r="B43" s="20" t="s">
        <v>532</v>
      </c>
      <c r="C43" s="20" t="s">
        <v>1214</v>
      </c>
      <c r="D43" s="20" t="s">
        <v>1215</v>
      </c>
      <c r="E43" s="20" t="s">
        <v>1168</v>
      </c>
      <c r="F43" s="202" t="s">
        <v>1156</v>
      </c>
      <c r="H43" s="165"/>
      <c r="J43" s="165"/>
    </row>
    <row r="44">
      <c r="A44" s="202" t="s">
        <v>1750</v>
      </c>
      <c r="B44" s="20" t="s">
        <v>1784</v>
      </c>
      <c r="C44" s="20" t="s">
        <v>1159</v>
      </c>
      <c r="D44" s="20" t="s">
        <v>1217</v>
      </c>
      <c r="E44" s="20" t="s">
        <v>1153</v>
      </c>
      <c r="F44" s="202" t="s">
        <v>1156</v>
      </c>
      <c r="H44" s="203" t="s">
        <v>1130</v>
      </c>
      <c r="I44" s="202">
        <v>1.1</v>
      </c>
      <c r="J44" s="20" t="s">
        <v>1218</v>
      </c>
    </row>
    <row r="45">
      <c r="A45" s="202" t="s">
        <v>1750</v>
      </c>
      <c r="B45" s="20" t="s">
        <v>1784</v>
      </c>
      <c r="C45" s="20" t="s">
        <v>1161</v>
      </c>
      <c r="D45" s="20" t="s">
        <v>1162</v>
      </c>
      <c r="E45" s="20" t="s">
        <v>1153</v>
      </c>
      <c r="F45" s="202" t="s">
        <v>1156</v>
      </c>
      <c r="H45" s="165"/>
      <c r="I45" s="202">
        <v>1.1</v>
      </c>
      <c r="J45" s="165"/>
    </row>
    <row r="46">
      <c r="A46" s="202" t="s">
        <v>1750</v>
      </c>
      <c r="B46" s="20" t="s">
        <v>1785</v>
      </c>
      <c r="C46" s="20" t="s">
        <v>1166</v>
      </c>
      <c r="D46" s="20" t="s">
        <v>1167</v>
      </c>
      <c r="E46" s="20" t="s">
        <v>1168</v>
      </c>
      <c r="F46" s="202" t="s">
        <v>1156</v>
      </c>
      <c r="H46" s="165"/>
      <c r="I46" s="202">
        <v>1.1</v>
      </c>
      <c r="J46" s="165"/>
    </row>
    <row r="47">
      <c r="A47" s="202" t="s">
        <v>1750</v>
      </c>
      <c r="B47" s="20" t="s">
        <v>1786</v>
      </c>
      <c r="C47" s="20" t="s">
        <v>1169</v>
      </c>
      <c r="D47" s="20" t="s">
        <v>1170</v>
      </c>
      <c r="E47" s="20" t="s">
        <v>90</v>
      </c>
      <c r="F47" s="202" t="s">
        <v>1156</v>
      </c>
      <c r="H47" s="165"/>
      <c r="I47" s="202">
        <v>1.1</v>
      </c>
      <c r="J47" s="165"/>
    </row>
    <row r="48">
      <c r="A48" s="202" t="s">
        <v>1750</v>
      </c>
      <c r="B48" s="20" t="s">
        <v>1787</v>
      </c>
      <c r="C48" s="20" t="s">
        <v>1163</v>
      </c>
      <c r="D48" s="20" t="s">
        <v>1164</v>
      </c>
      <c r="E48" s="20" t="s">
        <v>90</v>
      </c>
      <c r="F48" s="202" t="s">
        <v>1156</v>
      </c>
      <c r="H48" s="203" t="s">
        <v>1165</v>
      </c>
      <c r="I48" s="202">
        <v>1.1</v>
      </c>
      <c r="J48" s="165"/>
    </row>
    <row r="49">
      <c r="A49" s="202" t="s">
        <v>1750</v>
      </c>
      <c r="B49" s="20" t="s">
        <v>1788</v>
      </c>
      <c r="C49" s="20" t="s">
        <v>1171</v>
      </c>
      <c r="D49" s="20" t="s">
        <v>1172</v>
      </c>
      <c r="E49" s="20" t="s">
        <v>90</v>
      </c>
      <c r="F49" s="202" t="s">
        <v>1156</v>
      </c>
      <c r="G49" s="202" t="s">
        <v>1173</v>
      </c>
      <c r="H49" s="203" t="s">
        <v>1174</v>
      </c>
      <c r="I49" s="202">
        <v>1.1</v>
      </c>
      <c r="J49" s="165"/>
    </row>
    <row r="50">
      <c r="A50" s="202" t="s">
        <v>1750</v>
      </c>
      <c r="B50" s="20" t="s">
        <v>531</v>
      </c>
      <c r="C50" s="20" t="s">
        <v>1212</v>
      </c>
      <c r="D50" s="20" t="s">
        <v>1213</v>
      </c>
      <c r="E50" s="20" t="s">
        <v>90</v>
      </c>
      <c r="F50" s="202" t="s">
        <v>1156</v>
      </c>
      <c r="H50" s="165"/>
      <c r="J50" s="165"/>
    </row>
    <row r="51">
      <c r="A51" s="202" t="s">
        <v>1750</v>
      </c>
      <c r="B51" s="20" t="s">
        <v>533</v>
      </c>
      <c r="C51" s="20" t="s">
        <v>1259</v>
      </c>
      <c r="D51" s="20" t="s">
        <v>1789</v>
      </c>
      <c r="E51" s="20" t="s">
        <v>1153</v>
      </c>
      <c r="F51" s="202" t="s">
        <v>1156</v>
      </c>
      <c r="H51" s="165"/>
      <c r="J51" s="165"/>
    </row>
    <row r="52">
      <c r="A52" s="202" t="s">
        <v>1750</v>
      </c>
      <c r="B52" s="20" t="s">
        <v>533</v>
      </c>
      <c r="C52" s="20" t="s">
        <v>1259</v>
      </c>
      <c r="D52" s="20" t="s">
        <v>1260</v>
      </c>
      <c r="E52" s="20" t="s">
        <v>1153</v>
      </c>
      <c r="F52" s="202" t="s">
        <v>1156</v>
      </c>
      <c r="H52" s="165"/>
      <c r="J52" s="165"/>
    </row>
    <row r="53">
      <c r="A53" s="202" t="s">
        <v>1750</v>
      </c>
      <c r="B53" s="20" t="s">
        <v>534</v>
      </c>
      <c r="C53" s="20" t="s">
        <v>1257</v>
      </c>
      <c r="D53" s="20" t="s">
        <v>1261</v>
      </c>
      <c r="E53" s="20" t="s">
        <v>1262</v>
      </c>
      <c r="F53" s="202" t="s">
        <v>1156</v>
      </c>
      <c r="H53" s="165"/>
      <c r="J53" s="165"/>
    </row>
    <row r="54">
      <c r="A54" s="202" t="s">
        <v>1750</v>
      </c>
      <c r="B54" s="20" t="s">
        <v>535</v>
      </c>
      <c r="C54" s="20" t="s">
        <v>1263</v>
      </c>
      <c r="D54" s="20" t="s">
        <v>1264</v>
      </c>
      <c r="E54" s="20" t="s">
        <v>90</v>
      </c>
      <c r="F54" s="202" t="s">
        <v>1156</v>
      </c>
      <c r="G54" s="202" t="s">
        <v>1265</v>
      </c>
      <c r="H54" s="203" t="s">
        <v>1266</v>
      </c>
      <c r="J54" s="165"/>
    </row>
    <row r="55">
      <c r="A55" s="202" t="s">
        <v>1750</v>
      </c>
      <c r="B55" s="20" t="s">
        <v>518</v>
      </c>
      <c r="C55" s="20" t="s">
        <v>1790</v>
      </c>
      <c r="D55" s="20" t="s">
        <v>1791</v>
      </c>
      <c r="E55" s="20" t="s">
        <v>1137</v>
      </c>
      <c r="F55" s="202" t="s">
        <v>1150</v>
      </c>
      <c r="H55" s="165"/>
      <c r="J55" s="165"/>
    </row>
    <row r="56">
      <c r="A56" s="202" t="s">
        <v>1750</v>
      </c>
      <c r="B56" s="20" t="s">
        <v>518</v>
      </c>
      <c r="C56" s="20" t="s">
        <v>1792</v>
      </c>
      <c r="D56" s="20" t="s">
        <v>1793</v>
      </c>
      <c r="E56" s="20" t="s">
        <v>1153</v>
      </c>
      <c r="H56" s="165"/>
      <c r="J56" s="165"/>
    </row>
    <row r="57">
      <c r="A57" s="202" t="s">
        <v>1750</v>
      </c>
      <c r="B57" s="20" t="s">
        <v>523</v>
      </c>
      <c r="C57" s="20" t="s">
        <v>1263</v>
      </c>
      <c r="D57" s="20" t="s">
        <v>1794</v>
      </c>
      <c r="E57" s="20" t="s">
        <v>90</v>
      </c>
      <c r="F57" s="202" t="s">
        <v>1156</v>
      </c>
      <c r="G57" s="202" t="s">
        <v>1265</v>
      </c>
      <c r="H57" s="165"/>
      <c r="J57" s="165"/>
    </row>
    <row r="58">
      <c r="A58" s="202" t="s">
        <v>1750</v>
      </c>
      <c r="B58" s="20" t="s">
        <v>521</v>
      </c>
      <c r="C58" s="20" t="s">
        <v>1617</v>
      </c>
      <c r="D58" s="20" t="s">
        <v>1795</v>
      </c>
      <c r="E58" s="20" t="s">
        <v>90</v>
      </c>
      <c r="F58" s="202" t="s">
        <v>1156</v>
      </c>
      <c r="G58" s="202" t="s">
        <v>111</v>
      </c>
      <c r="H58" s="165"/>
      <c r="J58" s="165"/>
    </row>
    <row r="59">
      <c r="A59" s="202" t="s">
        <v>1750</v>
      </c>
      <c r="B59" s="20" t="s">
        <v>519</v>
      </c>
      <c r="C59" s="20" t="s">
        <v>1166</v>
      </c>
      <c r="D59" s="20" t="s">
        <v>1796</v>
      </c>
      <c r="E59" s="20" t="s">
        <v>90</v>
      </c>
      <c r="F59" s="202" t="s">
        <v>1129</v>
      </c>
      <c r="H59" s="165"/>
      <c r="J59" s="165"/>
    </row>
    <row r="60">
      <c r="A60" s="202" t="s">
        <v>1750</v>
      </c>
      <c r="B60" s="20" t="s">
        <v>520</v>
      </c>
      <c r="C60" s="20" t="s">
        <v>1797</v>
      </c>
      <c r="D60" s="20" t="s">
        <v>1798</v>
      </c>
      <c r="E60" s="20" t="s">
        <v>90</v>
      </c>
      <c r="F60" s="202" t="s">
        <v>1129</v>
      </c>
      <c r="H60" s="165"/>
      <c r="J60" s="165"/>
    </row>
    <row r="61">
      <c r="A61" s="202" t="s">
        <v>1750</v>
      </c>
      <c r="B61" s="20" t="s">
        <v>524</v>
      </c>
      <c r="C61" s="20" t="s">
        <v>418</v>
      </c>
      <c r="D61" s="20" t="s">
        <v>1799</v>
      </c>
      <c r="E61" s="20" t="s">
        <v>90</v>
      </c>
      <c r="F61" s="202" t="s">
        <v>1156</v>
      </c>
      <c r="H61" s="165"/>
      <c r="J61" s="165"/>
    </row>
    <row r="62">
      <c r="A62" s="202" t="s">
        <v>1750</v>
      </c>
      <c r="B62" s="20" t="s">
        <v>525</v>
      </c>
      <c r="C62" s="20" t="s">
        <v>1800</v>
      </c>
      <c r="D62" s="20" t="s">
        <v>1801</v>
      </c>
      <c r="E62" s="20" t="s">
        <v>90</v>
      </c>
      <c r="F62" s="202" t="s">
        <v>1156</v>
      </c>
      <c r="H62" s="165"/>
      <c r="J62" s="165"/>
    </row>
    <row r="63">
      <c r="A63" s="202" t="s">
        <v>1750</v>
      </c>
      <c r="B63" s="20" t="s">
        <v>522</v>
      </c>
      <c r="C63" s="20" t="s">
        <v>1259</v>
      </c>
      <c r="D63" s="20" t="s">
        <v>1802</v>
      </c>
      <c r="E63" s="20" t="s">
        <v>1262</v>
      </c>
      <c r="F63" s="202" t="s">
        <v>1129</v>
      </c>
      <c r="H63" s="165"/>
      <c r="J63" s="165"/>
    </row>
    <row r="64">
      <c r="A64" s="202" t="s">
        <v>1803</v>
      </c>
      <c r="B64" s="20" t="s">
        <v>776</v>
      </c>
      <c r="C64" s="20" t="s">
        <v>1803</v>
      </c>
      <c r="D64" s="20" t="s">
        <v>1804</v>
      </c>
      <c r="E64" s="20" t="s">
        <v>1137</v>
      </c>
      <c r="F64" s="202" t="s">
        <v>1150</v>
      </c>
      <c r="H64" s="165"/>
      <c r="J64" s="165"/>
    </row>
    <row r="65">
      <c r="A65" s="202" t="s">
        <v>1803</v>
      </c>
      <c r="B65" s="20" t="s">
        <v>776</v>
      </c>
      <c r="C65" s="20" t="s">
        <v>1805</v>
      </c>
      <c r="D65" s="20" t="s">
        <v>1806</v>
      </c>
      <c r="E65" s="20" t="s">
        <v>1153</v>
      </c>
      <c r="H65" s="165"/>
      <c r="J65" s="165"/>
    </row>
    <row r="66">
      <c r="A66" s="202" t="s">
        <v>1803</v>
      </c>
      <c r="B66" s="20" t="s">
        <v>783</v>
      </c>
      <c r="C66" s="20" t="s">
        <v>1807</v>
      </c>
      <c r="D66" s="20" t="s">
        <v>1808</v>
      </c>
      <c r="E66" s="20" t="s">
        <v>90</v>
      </c>
      <c r="F66" s="202" t="s">
        <v>1156</v>
      </c>
      <c r="H66" s="165"/>
      <c r="J66" s="165"/>
    </row>
    <row r="67">
      <c r="A67" s="202" t="s">
        <v>1803</v>
      </c>
      <c r="B67" s="20" t="s">
        <v>550</v>
      </c>
      <c r="C67" s="20" t="s">
        <v>1809</v>
      </c>
      <c r="D67" s="20" t="s">
        <v>1810</v>
      </c>
      <c r="E67" s="20" t="s">
        <v>1153</v>
      </c>
      <c r="F67" s="202" t="s">
        <v>1156</v>
      </c>
      <c r="H67" s="165"/>
      <c r="J67" s="165"/>
    </row>
    <row r="68">
      <c r="A68" s="202" t="s">
        <v>1803</v>
      </c>
      <c r="B68" s="20" t="s">
        <v>550</v>
      </c>
      <c r="C68" s="20" t="s">
        <v>1210</v>
      </c>
      <c r="D68" s="20" t="s">
        <v>1211</v>
      </c>
      <c r="E68" s="20" t="s">
        <v>1153</v>
      </c>
      <c r="F68" s="202" t="s">
        <v>1156</v>
      </c>
      <c r="H68" s="165"/>
      <c r="J68" s="165"/>
    </row>
    <row r="69">
      <c r="A69" s="202" t="s">
        <v>1803</v>
      </c>
      <c r="B69" s="20" t="s">
        <v>1811</v>
      </c>
      <c r="C69" s="20" t="s">
        <v>1175</v>
      </c>
      <c r="D69" s="20" t="s">
        <v>1232</v>
      </c>
      <c r="E69" s="20" t="s">
        <v>1137</v>
      </c>
      <c r="F69" s="202" t="s">
        <v>1150</v>
      </c>
      <c r="H69" s="203" t="s">
        <v>1130</v>
      </c>
      <c r="I69" s="202">
        <v>1.1</v>
      </c>
      <c r="J69" s="20" t="s">
        <v>1233</v>
      </c>
    </row>
    <row r="70">
      <c r="A70" s="202" t="s">
        <v>1803</v>
      </c>
      <c r="B70" s="20" t="s">
        <v>1811</v>
      </c>
      <c r="C70" s="20" t="s">
        <v>1161</v>
      </c>
      <c r="D70" s="20" t="s">
        <v>1162</v>
      </c>
      <c r="E70" s="20" t="s">
        <v>1153</v>
      </c>
      <c r="H70" s="165"/>
      <c r="J70" s="165"/>
    </row>
    <row r="71">
      <c r="A71" s="202" t="s">
        <v>1803</v>
      </c>
      <c r="B71" s="20" t="s">
        <v>1812</v>
      </c>
      <c r="C71" s="20" t="s">
        <v>1166</v>
      </c>
      <c r="D71" s="20" t="s">
        <v>1167</v>
      </c>
      <c r="E71" s="20" t="s">
        <v>1168</v>
      </c>
      <c r="F71" s="202" t="s">
        <v>1156</v>
      </c>
      <c r="H71" s="165"/>
      <c r="I71" s="202">
        <v>1.1</v>
      </c>
      <c r="J71" s="165"/>
    </row>
    <row r="72">
      <c r="A72" s="202" t="s">
        <v>1803</v>
      </c>
      <c r="B72" s="20" t="s">
        <v>1813</v>
      </c>
      <c r="C72" s="20" t="s">
        <v>1169</v>
      </c>
      <c r="D72" s="20" t="s">
        <v>1170</v>
      </c>
      <c r="E72" s="20" t="s">
        <v>90</v>
      </c>
      <c r="F72" s="202" t="s">
        <v>1156</v>
      </c>
      <c r="H72" s="165"/>
      <c r="I72" s="202">
        <v>1.1</v>
      </c>
      <c r="J72" s="165"/>
    </row>
    <row r="73">
      <c r="A73" s="202" t="s">
        <v>1803</v>
      </c>
      <c r="B73" s="20" t="s">
        <v>1814</v>
      </c>
      <c r="C73" s="20" t="s">
        <v>1163</v>
      </c>
      <c r="D73" s="20" t="s">
        <v>1164</v>
      </c>
      <c r="E73" s="20" t="s">
        <v>90</v>
      </c>
      <c r="F73" s="202" t="s">
        <v>1156</v>
      </c>
      <c r="H73" s="203" t="s">
        <v>1165</v>
      </c>
      <c r="I73" s="202">
        <v>1.1</v>
      </c>
      <c r="J73" s="165"/>
    </row>
    <row r="74">
      <c r="A74" s="202" t="s">
        <v>1803</v>
      </c>
      <c r="B74" s="20" t="s">
        <v>1815</v>
      </c>
      <c r="C74" s="20" t="s">
        <v>1171</v>
      </c>
      <c r="D74" s="20" t="s">
        <v>1172</v>
      </c>
      <c r="E74" s="20" t="s">
        <v>90</v>
      </c>
      <c r="F74" s="202" t="s">
        <v>1156</v>
      </c>
      <c r="G74" s="202" t="s">
        <v>1173</v>
      </c>
      <c r="H74" s="203" t="s">
        <v>1174</v>
      </c>
      <c r="I74" s="202">
        <v>1.1</v>
      </c>
      <c r="J74" s="165"/>
    </row>
    <row r="75">
      <c r="A75" s="202" t="s">
        <v>1803</v>
      </c>
      <c r="B75" s="20" t="s">
        <v>1816</v>
      </c>
      <c r="C75" s="20" t="s">
        <v>1177</v>
      </c>
      <c r="D75" s="20" t="s">
        <v>1224</v>
      </c>
      <c r="E75" s="20" t="s">
        <v>1153</v>
      </c>
      <c r="F75" s="202" t="s">
        <v>1156</v>
      </c>
      <c r="H75" s="165"/>
      <c r="I75" s="202">
        <v>1.1</v>
      </c>
      <c r="J75" s="20" t="s">
        <v>1225</v>
      </c>
    </row>
    <row r="76">
      <c r="A76" s="202" t="s">
        <v>1803</v>
      </c>
      <c r="B76" s="20" t="s">
        <v>1816</v>
      </c>
      <c r="C76" s="20" t="s">
        <v>1177</v>
      </c>
      <c r="D76" s="20" t="s">
        <v>1179</v>
      </c>
      <c r="E76" s="20" t="s">
        <v>1153</v>
      </c>
      <c r="F76" s="202" t="s">
        <v>1156</v>
      </c>
      <c r="H76" s="165"/>
      <c r="I76" s="202">
        <v>1.1</v>
      </c>
      <c r="J76" s="165"/>
    </row>
    <row r="77">
      <c r="A77" s="202" t="s">
        <v>1803</v>
      </c>
      <c r="B77" s="20" t="s">
        <v>1817</v>
      </c>
      <c r="C77" s="20" t="s">
        <v>1188</v>
      </c>
      <c r="D77" s="20" t="s">
        <v>1189</v>
      </c>
      <c r="E77" s="20" t="s">
        <v>90</v>
      </c>
      <c r="F77" s="202" t="s">
        <v>1156</v>
      </c>
      <c r="H77" s="165"/>
      <c r="I77" s="202">
        <v>1.1</v>
      </c>
      <c r="J77" s="165"/>
    </row>
    <row r="78">
      <c r="A78" s="202" t="s">
        <v>1803</v>
      </c>
      <c r="B78" s="20" t="s">
        <v>1818</v>
      </c>
      <c r="C78" s="20" t="s">
        <v>1182</v>
      </c>
      <c r="D78" s="20" t="s">
        <v>1183</v>
      </c>
      <c r="E78" s="20" t="s">
        <v>90</v>
      </c>
      <c r="F78" s="202" t="s">
        <v>1156</v>
      </c>
      <c r="H78" s="165"/>
      <c r="I78" s="202">
        <v>1.1</v>
      </c>
      <c r="J78" s="165"/>
    </row>
    <row r="79">
      <c r="A79" s="202" t="s">
        <v>1803</v>
      </c>
      <c r="B79" s="20" t="s">
        <v>1819</v>
      </c>
      <c r="C79" s="20" t="s">
        <v>1186</v>
      </c>
      <c r="D79" s="20" t="s">
        <v>1187</v>
      </c>
      <c r="E79" s="20" t="s">
        <v>90</v>
      </c>
      <c r="F79" s="202" t="s">
        <v>1156</v>
      </c>
      <c r="H79" s="165"/>
      <c r="I79" s="202">
        <v>1.1</v>
      </c>
      <c r="J79" s="165"/>
    </row>
    <row r="80">
      <c r="A80" s="202" t="s">
        <v>1803</v>
      </c>
      <c r="B80" s="20" t="s">
        <v>1820</v>
      </c>
      <c r="C80" s="20" t="s">
        <v>1184</v>
      </c>
      <c r="D80" s="20" t="s">
        <v>1185</v>
      </c>
      <c r="E80" s="20" t="s">
        <v>90</v>
      </c>
      <c r="F80" s="202" t="s">
        <v>1156</v>
      </c>
      <c r="H80" s="165"/>
      <c r="I80" s="202">
        <v>1.1</v>
      </c>
      <c r="J80" s="165"/>
    </row>
    <row r="81">
      <c r="A81" s="202" t="s">
        <v>1803</v>
      </c>
      <c r="B81" s="20" t="s">
        <v>1821</v>
      </c>
      <c r="C81" s="20" t="s">
        <v>1180</v>
      </c>
      <c r="D81" s="20" t="s">
        <v>1181</v>
      </c>
      <c r="E81" s="20" t="s">
        <v>90</v>
      </c>
      <c r="F81" s="202" t="s">
        <v>1156</v>
      </c>
      <c r="H81" s="165"/>
      <c r="I81" s="202">
        <v>1.1</v>
      </c>
      <c r="J81" s="165"/>
    </row>
    <row r="82">
      <c r="A82" s="202" t="s">
        <v>1803</v>
      </c>
      <c r="B82" s="20" t="s">
        <v>1822</v>
      </c>
      <c r="C82" s="20" t="s">
        <v>1190</v>
      </c>
      <c r="D82" s="20" t="s">
        <v>1224</v>
      </c>
      <c r="E82" s="20" t="s">
        <v>1153</v>
      </c>
      <c r="F82" s="202" t="s">
        <v>1156</v>
      </c>
      <c r="H82" s="165"/>
      <c r="I82" s="202">
        <v>1.1</v>
      </c>
      <c r="J82" s="20" t="s">
        <v>1239</v>
      </c>
    </row>
    <row r="83">
      <c r="A83" s="202" t="s">
        <v>1803</v>
      </c>
      <c r="B83" s="20" t="s">
        <v>1822</v>
      </c>
      <c r="C83" s="20" t="s">
        <v>1190</v>
      </c>
      <c r="D83" s="20" t="s">
        <v>1192</v>
      </c>
      <c r="E83" s="20" t="s">
        <v>1153</v>
      </c>
      <c r="F83" s="202" t="s">
        <v>1156</v>
      </c>
      <c r="H83" s="165"/>
      <c r="I83" s="202">
        <v>1.1</v>
      </c>
      <c r="J83" s="165"/>
    </row>
    <row r="84">
      <c r="A84" s="202" t="s">
        <v>1803</v>
      </c>
      <c r="B84" s="20" t="s">
        <v>1823</v>
      </c>
      <c r="C84" s="20" t="s">
        <v>1195</v>
      </c>
      <c r="D84" s="20" t="s">
        <v>1196</v>
      </c>
      <c r="E84" s="20" t="s">
        <v>90</v>
      </c>
      <c r="F84" s="202" t="s">
        <v>1156</v>
      </c>
      <c r="H84" s="165"/>
      <c r="I84" s="202">
        <v>1.1</v>
      </c>
      <c r="J84" s="165"/>
    </row>
    <row r="85">
      <c r="A85" s="202" t="s">
        <v>1803</v>
      </c>
      <c r="B85" s="20" t="s">
        <v>1824</v>
      </c>
      <c r="C85" s="20" t="s">
        <v>1199</v>
      </c>
      <c r="D85" s="20" t="s">
        <v>1200</v>
      </c>
      <c r="E85" s="20" t="s">
        <v>90</v>
      </c>
      <c r="F85" s="202" t="s">
        <v>1156</v>
      </c>
      <c r="H85" s="165"/>
      <c r="I85" s="202">
        <v>1.1</v>
      </c>
      <c r="J85" s="165"/>
    </row>
    <row r="86">
      <c r="A86" s="202" t="s">
        <v>1803</v>
      </c>
      <c r="B86" s="20" t="s">
        <v>1825</v>
      </c>
      <c r="C86" s="20" t="s">
        <v>1193</v>
      </c>
      <c r="D86" s="20" t="s">
        <v>1194</v>
      </c>
      <c r="E86" s="20" t="s">
        <v>90</v>
      </c>
      <c r="F86" s="202" t="s">
        <v>1156</v>
      </c>
      <c r="H86" s="165"/>
      <c r="I86" s="202">
        <v>1.1</v>
      </c>
      <c r="J86" s="165"/>
    </row>
    <row r="87">
      <c r="A87" s="202" t="s">
        <v>1803</v>
      </c>
      <c r="B87" s="20" t="s">
        <v>1826</v>
      </c>
      <c r="C87" s="20" t="s">
        <v>1197</v>
      </c>
      <c r="D87" s="20" t="s">
        <v>1198</v>
      </c>
      <c r="E87" s="20" t="s">
        <v>90</v>
      </c>
      <c r="F87" s="202" t="s">
        <v>1156</v>
      </c>
      <c r="H87" s="165"/>
      <c r="I87" s="202">
        <v>1.1</v>
      </c>
      <c r="J87" s="165"/>
    </row>
    <row r="88">
      <c r="A88" s="202" t="s">
        <v>1803</v>
      </c>
      <c r="B88" s="20" t="s">
        <v>1827</v>
      </c>
      <c r="C88" s="20" t="s">
        <v>378</v>
      </c>
      <c r="D88" s="20" t="s">
        <v>1201</v>
      </c>
      <c r="E88" s="20" t="s">
        <v>90</v>
      </c>
      <c r="F88" s="202" t="s">
        <v>1156</v>
      </c>
      <c r="G88" s="202" t="s">
        <v>1173</v>
      </c>
      <c r="H88" s="165"/>
      <c r="I88" s="202">
        <v>1.1</v>
      </c>
      <c r="J88" s="165"/>
    </row>
    <row r="89">
      <c r="A89" s="202" t="s">
        <v>1803</v>
      </c>
      <c r="B89" s="20" t="s">
        <v>780</v>
      </c>
      <c r="C89" s="20" t="s">
        <v>1214</v>
      </c>
      <c r="D89" s="20" t="s">
        <v>1215</v>
      </c>
      <c r="E89" s="20" t="s">
        <v>1168</v>
      </c>
      <c r="F89" s="202" t="s">
        <v>1156</v>
      </c>
      <c r="H89" s="165"/>
      <c r="J89" s="165"/>
    </row>
    <row r="90">
      <c r="A90" s="202" t="s">
        <v>1803</v>
      </c>
      <c r="B90" s="20" t="s">
        <v>1828</v>
      </c>
      <c r="C90" s="20" t="s">
        <v>1159</v>
      </c>
      <c r="D90" s="20" t="s">
        <v>1217</v>
      </c>
      <c r="E90" s="20" t="s">
        <v>1153</v>
      </c>
      <c r="F90" s="202" t="s">
        <v>1156</v>
      </c>
      <c r="H90" s="203" t="s">
        <v>1130</v>
      </c>
      <c r="I90" s="202">
        <v>1.1</v>
      </c>
      <c r="J90" s="20" t="s">
        <v>1218</v>
      </c>
    </row>
    <row r="91">
      <c r="A91" s="202" t="s">
        <v>1803</v>
      </c>
      <c r="B91" s="20" t="s">
        <v>1828</v>
      </c>
      <c r="C91" s="20" t="s">
        <v>1161</v>
      </c>
      <c r="D91" s="20" t="s">
        <v>1162</v>
      </c>
      <c r="E91" s="20" t="s">
        <v>1153</v>
      </c>
      <c r="F91" s="202" t="s">
        <v>1156</v>
      </c>
      <c r="H91" s="165"/>
      <c r="I91" s="202">
        <v>1.1</v>
      </c>
      <c r="J91" s="165"/>
    </row>
    <row r="92">
      <c r="A92" s="202" t="s">
        <v>1803</v>
      </c>
      <c r="B92" s="20" t="s">
        <v>1829</v>
      </c>
      <c r="C92" s="20" t="s">
        <v>1166</v>
      </c>
      <c r="D92" s="20" t="s">
        <v>1167</v>
      </c>
      <c r="E92" s="20" t="s">
        <v>1168</v>
      </c>
      <c r="F92" s="202" t="s">
        <v>1156</v>
      </c>
      <c r="H92" s="165"/>
      <c r="I92" s="202">
        <v>1.1</v>
      </c>
      <c r="J92" s="165"/>
    </row>
    <row r="93">
      <c r="A93" s="202" t="s">
        <v>1803</v>
      </c>
      <c r="B93" s="20" t="s">
        <v>1830</v>
      </c>
      <c r="C93" s="20" t="s">
        <v>1169</v>
      </c>
      <c r="D93" s="20" t="s">
        <v>1170</v>
      </c>
      <c r="E93" s="20" t="s">
        <v>90</v>
      </c>
      <c r="F93" s="202" t="s">
        <v>1156</v>
      </c>
      <c r="H93" s="165"/>
      <c r="I93" s="202">
        <v>1.1</v>
      </c>
      <c r="J93" s="165"/>
    </row>
    <row r="94">
      <c r="A94" s="202" t="s">
        <v>1803</v>
      </c>
      <c r="B94" s="20" t="s">
        <v>1831</v>
      </c>
      <c r="C94" s="20" t="s">
        <v>1163</v>
      </c>
      <c r="D94" s="20" t="s">
        <v>1164</v>
      </c>
      <c r="E94" s="20" t="s">
        <v>90</v>
      </c>
      <c r="F94" s="202" t="s">
        <v>1156</v>
      </c>
      <c r="H94" s="203" t="s">
        <v>1165</v>
      </c>
      <c r="I94" s="202">
        <v>1.1</v>
      </c>
      <c r="J94" s="165"/>
    </row>
    <row r="95">
      <c r="A95" s="202" t="s">
        <v>1803</v>
      </c>
      <c r="B95" s="20" t="s">
        <v>1832</v>
      </c>
      <c r="C95" s="20" t="s">
        <v>1171</v>
      </c>
      <c r="D95" s="20" t="s">
        <v>1172</v>
      </c>
      <c r="E95" s="20" t="s">
        <v>90</v>
      </c>
      <c r="F95" s="202" t="s">
        <v>1156</v>
      </c>
      <c r="G95" s="202" t="s">
        <v>1173</v>
      </c>
      <c r="H95" s="203" t="s">
        <v>1174</v>
      </c>
      <c r="I95" s="202">
        <v>1.1</v>
      </c>
      <c r="J95" s="165"/>
    </row>
    <row r="96">
      <c r="A96" s="202" t="s">
        <v>1803</v>
      </c>
      <c r="B96" s="20" t="s">
        <v>779</v>
      </c>
      <c r="C96" s="20" t="s">
        <v>1212</v>
      </c>
      <c r="D96" s="20" t="s">
        <v>1213</v>
      </c>
      <c r="E96" s="20" t="s">
        <v>90</v>
      </c>
      <c r="F96" s="202" t="s">
        <v>1156</v>
      </c>
      <c r="H96" s="165"/>
      <c r="J96" s="165"/>
    </row>
    <row r="97">
      <c r="A97" s="202" t="s">
        <v>1803</v>
      </c>
      <c r="B97" s="20" t="s">
        <v>778</v>
      </c>
      <c r="C97" s="20" t="s">
        <v>1617</v>
      </c>
      <c r="D97" s="20" t="s">
        <v>1833</v>
      </c>
      <c r="E97" s="20" t="s">
        <v>90</v>
      </c>
      <c r="F97" s="202" t="s">
        <v>1156</v>
      </c>
      <c r="G97" s="202" t="s">
        <v>111</v>
      </c>
      <c r="H97" s="165"/>
      <c r="J97" s="165"/>
    </row>
    <row r="98">
      <c r="A98" s="202" t="s">
        <v>1803</v>
      </c>
      <c r="B98" s="20" t="s">
        <v>784</v>
      </c>
      <c r="C98" s="20" t="s">
        <v>1834</v>
      </c>
      <c r="D98" s="20" t="s">
        <v>1835</v>
      </c>
      <c r="E98" s="20" t="s">
        <v>90</v>
      </c>
      <c r="F98" s="202" t="s">
        <v>1156</v>
      </c>
      <c r="G98" s="202" t="s">
        <v>111</v>
      </c>
      <c r="H98" s="165"/>
      <c r="J98" s="165"/>
    </row>
    <row r="99">
      <c r="A99" s="202" t="s">
        <v>1803</v>
      </c>
      <c r="B99" s="20" t="s">
        <v>782</v>
      </c>
      <c r="C99" s="20" t="s">
        <v>362</v>
      </c>
      <c r="D99" s="20" t="s">
        <v>1836</v>
      </c>
      <c r="E99" s="20" t="s">
        <v>90</v>
      </c>
      <c r="F99" s="202" t="s">
        <v>1156</v>
      </c>
      <c r="H99" s="165"/>
      <c r="J99" s="165"/>
    </row>
    <row r="100">
      <c r="A100" s="202" t="s">
        <v>1803</v>
      </c>
      <c r="B100" s="20" t="s">
        <v>777</v>
      </c>
      <c r="C100" s="20" t="s">
        <v>1161</v>
      </c>
      <c r="D100" s="20" t="s">
        <v>1837</v>
      </c>
      <c r="E100" s="20" t="s">
        <v>90</v>
      </c>
      <c r="F100" s="202" t="s">
        <v>1156</v>
      </c>
      <c r="H100" s="165"/>
      <c r="J100" s="165"/>
    </row>
    <row r="101">
      <c r="A101" s="202" t="s">
        <v>1803</v>
      </c>
      <c r="B101" s="20" t="s">
        <v>785</v>
      </c>
      <c r="C101" s="20" t="s">
        <v>1838</v>
      </c>
      <c r="D101" s="20" t="s">
        <v>1839</v>
      </c>
      <c r="E101" s="20" t="s">
        <v>90</v>
      </c>
      <c r="F101" s="202" t="s">
        <v>1156</v>
      </c>
      <c r="H101" s="165"/>
      <c r="J101" s="165"/>
    </row>
    <row r="102">
      <c r="A102" s="202" t="s">
        <v>1803</v>
      </c>
      <c r="B102" s="20" t="s">
        <v>786</v>
      </c>
      <c r="C102" s="20" t="s">
        <v>1840</v>
      </c>
      <c r="D102" s="20" t="s">
        <v>1841</v>
      </c>
      <c r="E102" s="20" t="s">
        <v>90</v>
      </c>
      <c r="F102" s="202" t="s">
        <v>1156</v>
      </c>
      <c r="H102" s="165"/>
      <c r="J102" s="165"/>
    </row>
    <row r="103">
      <c r="A103" s="202" t="s">
        <v>1803</v>
      </c>
      <c r="B103" s="20" t="s">
        <v>787</v>
      </c>
      <c r="C103" s="20" t="s">
        <v>1842</v>
      </c>
      <c r="D103" s="20" t="s">
        <v>1843</v>
      </c>
      <c r="E103" s="20" t="s">
        <v>90</v>
      </c>
      <c r="F103" s="202" t="s">
        <v>1156</v>
      </c>
      <c r="H103" s="165"/>
      <c r="J103" s="165"/>
    </row>
    <row r="104">
      <c r="A104" s="202" t="s">
        <v>1803</v>
      </c>
      <c r="B104" s="20" t="s">
        <v>781</v>
      </c>
      <c r="C104" s="20" t="s">
        <v>1844</v>
      </c>
      <c r="D104" s="20" t="s">
        <v>1845</v>
      </c>
      <c r="E104" s="20" t="s">
        <v>90</v>
      </c>
      <c r="F104" s="202" t="s">
        <v>1156</v>
      </c>
      <c r="H104" s="165"/>
      <c r="J104" s="165"/>
    </row>
    <row r="105">
      <c r="A105" s="202" t="s">
        <v>1846</v>
      </c>
      <c r="B105" s="20" t="s">
        <v>936</v>
      </c>
      <c r="C105" s="20" t="s">
        <v>1847</v>
      </c>
      <c r="D105" s="20" t="s">
        <v>1848</v>
      </c>
      <c r="E105" s="20" t="s">
        <v>1153</v>
      </c>
      <c r="F105" s="202" t="s">
        <v>1156</v>
      </c>
      <c r="H105" s="165"/>
      <c r="J105" s="165"/>
    </row>
    <row r="106">
      <c r="A106" s="202" t="s">
        <v>1846</v>
      </c>
      <c r="B106" s="20" t="s">
        <v>936</v>
      </c>
      <c r="C106" s="20" t="s">
        <v>1177</v>
      </c>
      <c r="D106" s="20" t="s">
        <v>1179</v>
      </c>
      <c r="E106" s="20" t="s">
        <v>1153</v>
      </c>
      <c r="F106" s="202" t="s">
        <v>1156</v>
      </c>
      <c r="H106" s="165"/>
      <c r="J106" s="165"/>
    </row>
    <row r="107">
      <c r="A107" s="202" t="s">
        <v>1846</v>
      </c>
      <c r="B107" s="20" t="s">
        <v>941</v>
      </c>
      <c r="C107" s="20" t="s">
        <v>1188</v>
      </c>
      <c r="D107" s="20" t="s">
        <v>1189</v>
      </c>
      <c r="E107" s="20" t="s">
        <v>90</v>
      </c>
      <c r="F107" s="202" t="s">
        <v>1156</v>
      </c>
      <c r="H107" s="165"/>
      <c r="J107" s="165"/>
    </row>
    <row r="108">
      <c r="A108" s="202" t="s">
        <v>1846</v>
      </c>
      <c r="B108" s="20" t="s">
        <v>938</v>
      </c>
      <c r="C108" s="20" t="s">
        <v>1182</v>
      </c>
      <c r="D108" s="20" t="s">
        <v>1183</v>
      </c>
      <c r="E108" s="20" t="s">
        <v>90</v>
      </c>
      <c r="F108" s="202" t="s">
        <v>1156</v>
      </c>
      <c r="H108" s="165"/>
      <c r="J108" s="165"/>
    </row>
    <row r="109">
      <c r="A109" s="202" t="s">
        <v>1846</v>
      </c>
      <c r="B109" s="20" t="s">
        <v>940</v>
      </c>
      <c r="C109" s="20" t="s">
        <v>1186</v>
      </c>
      <c r="D109" s="20" t="s">
        <v>1187</v>
      </c>
      <c r="E109" s="20" t="s">
        <v>90</v>
      </c>
      <c r="F109" s="202" t="s">
        <v>1156</v>
      </c>
      <c r="H109" s="165"/>
      <c r="J109" s="165"/>
    </row>
    <row r="110">
      <c r="A110" s="202" t="s">
        <v>1846</v>
      </c>
      <c r="B110" s="20" t="s">
        <v>939</v>
      </c>
      <c r="C110" s="20" t="s">
        <v>1184</v>
      </c>
      <c r="D110" s="20" t="s">
        <v>1185</v>
      </c>
      <c r="E110" s="20" t="s">
        <v>90</v>
      </c>
      <c r="F110" s="202" t="s">
        <v>1156</v>
      </c>
      <c r="H110" s="165"/>
      <c r="J110" s="165"/>
    </row>
    <row r="111">
      <c r="A111" s="202" t="s">
        <v>1846</v>
      </c>
      <c r="B111" s="20" t="s">
        <v>937</v>
      </c>
      <c r="C111" s="20" t="s">
        <v>1180</v>
      </c>
      <c r="D111" s="20" t="s">
        <v>1181</v>
      </c>
      <c r="E111" s="20" t="s">
        <v>90</v>
      </c>
      <c r="F111" s="202" t="s">
        <v>1156</v>
      </c>
      <c r="H111" s="165"/>
      <c r="J111" s="165"/>
    </row>
    <row r="112">
      <c r="A112" s="202" t="s">
        <v>1846</v>
      </c>
      <c r="B112" s="20" t="s">
        <v>927</v>
      </c>
      <c r="C112" s="20" t="s">
        <v>1849</v>
      </c>
      <c r="D112" s="20" t="s">
        <v>1850</v>
      </c>
      <c r="E112" s="20" t="s">
        <v>1153</v>
      </c>
      <c r="F112" s="202" t="s">
        <v>1156</v>
      </c>
      <c r="H112" s="165"/>
      <c r="J112" s="165"/>
    </row>
    <row r="113">
      <c r="A113" s="202" t="s">
        <v>1846</v>
      </c>
      <c r="B113" s="20" t="s">
        <v>927</v>
      </c>
      <c r="C113" s="20" t="s">
        <v>1849</v>
      </c>
      <c r="D113" s="20" t="s">
        <v>1851</v>
      </c>
      <c r="E113" s="20" t="s">
        <v>1153</v>
      </c>
      <c r="F113" s="202" t="s">
        <v>1156</v>
      </c>
      <c r="H113" s="165"/>
      <c r="J113" s="165"/>
    </row>
    <row r="114">
      <c r="A114" s="202" t="s">
        <v>1846</v>
      </c>
      <c r="B114" s="20" t="s">
        <v>928</v>
      </c>
      <c r="C114" s="20" t="s">
        <v>362</v>
      </c>
      <c r="D114" s="20" t="s">
        <v>1852</v>
      </c>
      <c r="E114" s="20" t="s">
        <v>90</v>
      </c>
      <c r="F114" s="202" t="s">
        <v>1156</v>
      </c>
      <c r="H114" s="165"/>
      <c r="J114" s="165"/>
    </row>
    <row r="115">
      <c r="A115" s="202" t="s">
        <v>1846</v>
      </c>
      <c r="B115" s="20" t="s">
        <v>932</v>
      </c>
      <c r="C115" s="20" t="s">
        <v>1853</v>
      </c>
      <c r="D115" s="20" t="s">
        <v>1854</v>
      </c>
      <c r="E115" s="20" t="s">
        <v>1153</v>
      </c>
      <c r="F115" s="202" t="s">
        <v>1156</v>
      </c>
      <c r="H115" s="165"/>
      <c r="J115" s="165"/>
    </row>
    <row r="116">
      <c r="A116" s="202" t="s">
        <v>1846</v>
      </c>
      <c r="B116" s="20" t="s">
        <v>934</v>
      </c>
      <c r="C116" s="20" t="s">
        <v>1855</v>
      </c>
      <c r="D116" s="20" t="s">
        <v>1856</v>
      </c>
      <c r="E116" s="20" t="s">
        <v>1137</v>
      </c>
      <c r="F116" s="202" t="s">
        <v>1150</v>
      </c>
      <c r="H116" s="165"/>
      <c r="J116" s="165"/>
    </row>
    <row r="117">
      <c r="A117" s="202" t="s">
        <v>1846</v>
      </c>
      <c r="B117" s="20" t="s">
        <v>933</v>
      </c>
      <c r="C117" s="20" t="s">
        <v>1857</v>
      </c>
      <c r="D117" s="20" t="s">
        <v>1858</v>
      </c>
      <c r="E117" s="20" t="s">
        <v>90</v>
      </c>
      <c r="F117" s="202" t="s">
        <v>1156</v>
      </c>
      <c r="H117" s="165"/>
      <c r="J117" s="165"/>
    </row>
    <row r="118">
      <c r="A118" s="202" t="s">
        <v>1846</v>
      </c>
      <c r="B118" s="20" t="s">
        <v>929</v>
      </c>
      <c r="C118" s="20" t="s">
        <v>1859</v>
      </c>
      <c r="D118" s="20" t="s">
        <v>1860</v>
      </c>
      <c r="E118" s="20" t="s">
        <v>1153</v>
      </c>
      <c r="F118" s="202" t="s">
        <v>1156</v>
      </c>
      <c r="H118" s="20" t="s">
        <v>1861</v>
      </c>
      <c r="J118" s="165"/>
    </row>
    <row r="119">
      <c r="A119" s="202" t="s">
        <v>1846</v>
      </c>
      <c r="B119" s="20" t="s">
        <v>931</v>
      </c>
      <c r="C119" s="20" t="s">
        <v>1862</v>
      </c>
      <c r="D119" s="20" t="s">
        <v>1863</v>
      </c>
      <c r="E119" s="20" t="s">
        <v>1137</v>
      </c>
      <c r="F119" s="202" t="s">
        <v>1150</v>
      </c>
      <c r="H119" s="165"/>
      <c r="J119" s="165"/>
    </row>
    <row r="120">
      <c r="A120" s="202" t="s">
        <v>1846</v>
      </c>
      <c r="B120" s="20" t="s">
        <v>930</v>
      </c>
      <c r="C120" s="20" t="s">
        <v>1864</v>
      </c>
      <c r="D120" s="20" t="s">
        <v>1865</v>
      </c>
      <c r="E120" s="20" t="s">
        <v>90</v>
      </c>
      <c r="F120" s="202" t="s">
        <v>1156</v>
      </c>
      <c r="G120" s="202" t="s">
        <v>1866</v>
      </c>
      <c r="H120" s="203" t="s">
        <v>1867</v>
      </c>
      <c r="J120" s="165"/>
    </row>
    <row r="121">
      <c r="A121" s="202" t="s">
        <v>1846</v>
      </c>
      <c r="B121" s="20" t="s">
        <v>935</v>
      </c>
      <c r="C121" s="20" t="s">
        <v>1171</v>
      </c>
      <c r="D121" s="20" t="s">
        <v>1868</v>
      </c>
      <c r="E121" s="20" t="s">
        <v>90</v>
      </c>
      <c r="F121" s="202" t="s">
        <v>1156</v>
      </c>
      <c r="H121" s="165"/>
      <c r="J121" s="165"/>
    </row>
    <row r="122">
      <c r="A122" s="202" t="s">
        <v>1846</v>
      </c>
      <c r="B122" s="20" t="s">
        <v>1056</v>
      </c>
      <c r="C122" s="20" t="s">
        <v>1847</v>
      </c>
      <c r="D122" s="20" t="s">
        <v>1848</v>
      </c>
      <c r="E122" s="20" t="s">
        <v>1153</v>
      </c>
      <c r="F122" s="202" t="s">
        <v>1156</v>
      </c>
      <c r="H122" s="165"/>
      <c r="J122" s="165"/>
    </row>
    <row r="123">
      <c r="A123" s="202" t="s">
        <v>1846</v>
      </c>
      <c r="B123" s="20" t="s">
        <v>1056</v>
      </c>
      <c r="C123" s="20" t="s">
        <v>1177</v>
      </c>
      <c r="D123" s="20" t="s">
        <v>1179</v>
      </c>
      <c r="E123" s="20" t="s">
        <v>1153</v>
      </c>
      <c r="F123" s="202" t="s">
        <v>1156</v>
      </c>
      <c r="H123" s="165"/>
      <c r="J123" s="165"/>
    </row>
    <row r="124">
      <c r="A124" s="202" t="s">
        <v>1846</v>
      </c>
      <c r="B124" s="20" t="s">
        <v>1061</v>
      </c>
      <c r="C124" s="20" t="s">
        <v>1188</v>
      </c>
      <c r="D124" s="20" t="s">
        <v>1189</v>
      </c>
      <c r="E124" s="20" t="s">
        <v>90</v>
      </c>
      <c r="F124" s="202" t="s">
        <v>1156</v>
      </c>
      <c r="H124" s="165"/>
      <c r="J124" s="165"/>
    </row>
    <row r="125">
      <c r="A125" s="202" t="s">
        <v>1846</v>
      </c>
      <c r="B125" s="20" t="s">
        <v>1058</v>
      </c>
      <c r="C125" s="20" t="s">
        <v>1182</v>
      </c>
      <c r="D125" s="20" t="s">
        <v>1183</v>
      </c>
      <c r="E125" s="20" t="s">
        <v>90</v>
      </c>
      <c r="F125" s="202" t="s">
        <v>1156</v>
      </c>
      <c r="H125" s="165"/>
      <c r="J125" s="165"/>
    </row>
    <row r="126">
      <c r="A126" s="202" t="s">
        <v>1846</v>
      </c>
      <c r="B126" s="20" t="s">
        <v>1060</v>
      </c>
      <c r="C126" s="20" t="s">
        <v>1186</v>
      </c>
      <c r="D126" s="20" t="s">
        <v>1187</v>
      </c>
      <c r="E126" s="20" t="s">
        <v>90</v>
      </c>
      <c r="F126" s="202" t="s">
        <v>1156</v>
      </c>
      <c r="H126" s="165"/>
      <c r="J126" s="165"/>
    </row>
    <row r="127">
      <c r="A127" s="202" t="s">
        <v>1846</v>
      </c>
      <c r="B127" s="20" t="s">
        <v>1059</v>
      </c>
      <c r="C127" s="20" t="s">
        <v>1184</v>
      </c>
      <c r="D127" s="20" t="s">
        <v>1185</v>
      </c>
      <c r="E127" s="20" t="s">
        <v>90</v>
      </c>
      <c r="F127" s="202" t="s">
        <v>1156</v>
      </c>
      <c r="H127" s="165"/>
      <c r="J127" s="165"/>
    </row>
    <row r="128">
      <c r="A128" s="202" t="s">
        <v>1846</v>
      </c>
      <c r="B128" s="20" t="s">
        <v>1057</v>
      </c>
      <c r="C128" s="20" t="s">
        <v>1180</v>
      </c>
      <c r="D128" s="20" t="s">
        <v>1181</v>
      </c>
      <c r="E128" s="20" t="s">
        <v>90</v>
      </c>
      <c r="F128" s="202" t="s">
        <v>1156</v>
      </c>
      <c r="H128" s="165"/>
      <c r="J128" s="165"/>
    </row>
    <row r="129">
      <c r="A129" s="202" t="s">
        <v>1846</v>
      </c>
      <c r="B129" s="20" t="s">
        <v>1047</v>
      </c>
      <c r="C129" s="20" t="s">
        <v>1849</v>
      </c>
      <c r="D129" s="20" t="s">
        <v>1850</v>
      </c>
      <c r="E129" s="20" t="s">
        <v>1153</v>
      </c>
      <c r="F129" s="202" t="s">
        <v>1156</v>
      </c>
      <c r="H129" s="165"/>
      <c r="J129" s="165"/>
    </row>
    <row r="130">
      <c r="A130" s="202" t="s">
        <v>1846</v>
      </c>
      <c r="B130" s="20" t="s">
        <v>1047</v>
      </c>
      <c r="C130" s="20" t="s">
        <v>1849</v>
      </c>
      <c r="D130" s="20" t="s">
        <v>1851</v>
      </c>
      <c r="E130" s="20" t="s">
        <v>1153</v>
      </c>
      <c r="F130" s="202" t="s">
        <v>1156</v>
      </c>
      <c r="H130" s="165"/>
      <c r="J130" s="165"/>
    </row>
    <row r="131">
      <c r="A131" s="202" t="s">
        <v>1846</v>
      </c>
      <c r="B131" s="20" t="s">
        <v>1048</v>
      </c>
      <c r="C131" s="20" t="s">
        <v>362</v>
      </c>
      <c r="D131" s="20" t="s">
        <v>1852</v>
      </c>
      <c r="E131" s="20" t="s">
        <v>90</v>
      </c>
      <c r="F131" s="202" t="s">
        <v>1156</v>
      </c>
      <c r="H131" s="165"/>
      <c r="J131" s="165"/>
    </row>
    <row r="132">
      <c r="A132" s="202" t="s">
        <v>1846</v>
      </c>
      <c r="B132" s="20" t="s">
        <v>1052</v>
      </c>
      <c r="C132" s="20" t="s">
        <v>1853</v>
      </c>
      <c r="D132" s="20" t="s">
        <v>1854</v>
      </c>
      <c r="E132" s="20" t="s">
        <v>1153</v>
      </c>
      <c r="F132" s="202" t="s">
        <v>1156</v>
      </c>
      <c r="H132" s="165"/>
      <c r="J132" s="165"/>
    </row>
    <row r="133">
      <c r="A133" s="202" t="s">
        <v>1846</v>
      </c>
      <c r="B133" s="20" t="s">
        <v>1054</v>
      </c>
      <c r="C133" s="20" t="s">
        <v>1855</v>
      </c>
      <c r="D133" s="20" t="s">
        <v>1856</v>
      </c>
      <c r="E133" s="20" t="s">
        <v>1137</v>
      </c>
      <c r="F133" s="202" t="s">
        <v>1150</v>
      </c>
      <c r="H133" s="165"/>
      <c r="J133" s="165"/>
    </row>
    <row r="134">
      <c r="A134" s="202" t="s">
        <v>1846</v>
      </c>
      <c r="B134" s="20" t="s">
        <v>1053</v>
      </c>
      <c r="C134" s="20" t="s">
        <v>1857</v>
      </c>
      <c r="D134" s="20" t="s">
        <v>1858</v>
      </c>
      <c r="E134" s="20" t="s">
        <v>90</v>
      </c>
      <c r="F134" s="202" t="s">
        <v>1156</v>
      </c>
      <c r="H134" s="165"/>
      <c r="J134" s="165"/>
    </row>
    <row r="135">
      <c r="A135" s="202" t="s">
        <v>1846</v>
      </c>
      <c r="B135" s="20" t="s">
        <v>1049</v>
      </c>
      <c r="C135" s="20" t="s">
        <v>1859</v>
      </c>
      <c r="D135" s="20" t="s">
        <v>1860</v>
      </c>
      <c r="E135" s="20" t="s">
        <v>1153</v>
      </c>
      <c r="F135" s="202" t="s">
        <v>1156</v>
      </c>
      <c r="H135" s="20" t="s">
        <v>1861</v>
      </c>
      <c r="J135" s="165"/>
    </row>
    <row r="136">
      <c r="A136" s="202" t="s">
        <v>1846</v>
      </c>
      <c r="B136" s="20" t="s">
        <v>1051</v>
      </c>
      <c r="C136" s="20" t="s">
        <v>1862</v>
      </c>
      <c r="D136" s="20" t="s">
        <v>1863</v>
      </c>
      <c r="E136" s="20" t="s">
        <v>1137</v>
      </c>
      <c r="F136" s="202" t="s">
        <v>1150</v>
      </c>
      <c r="H136" s="165"/>
      <c r="J136" s="165"/>
    </row>
    <row r="137">
      <c r="A137" s="202" t="s">
        <v>1846</v>
      </c>
      <c r="B137" s="20" t="s">
        <v>1050</v>
      </c>
      <c r="C137" s="20" t="s">
        <v>1864</v>
      </c>
      <c r="D137" s="20" t="s">
        <v>1865</v>
      </c>
      <c r="E137" s="20" t="s">
        <v>90</v>
      </c>
      <c r="F137" s="202" t="s">
        <v>1156</v>
      </c>
      <c r="G137" s="202" t="s">
        <v>1866</v>
      </c>
      <c r="H137" s="203" t="s">
        <v>1867</v>
      </c>
      <c r="J137" s="165"/>
    </row>
    <row r="138">
      <c r="A138" s="202" t="s">
        <v>1846</v>
      </c>
      <c r="B138" s="20" t="s">
        <v>1055</v>
      </c>
      <c r="C138" s="20" t="s">
        <v>1171</v>
      </c>
      <c r="D138" s="20" t="s">
        <v>1868</v>
      </c>
      <c r="E138" s="20" t="s">
        <v>90</v>
      </c>
      <c r="F138" s="202" t="s">
        <v>1156</v>
      </c>
      <c r="H138" s="165"/>
      <c r="J138" s="165"/>
    </row>
    <row r="139">
      <c r="A139" s="202" t="s">
        <v>1846</v>
      </c>
      <c r="B139" s="20" t="s">
        <v>761</v>
      </c>
      <c r="C139" s="20" t="s">
        <v>1847</v>
      </c>
      <c r="D139" s="20" t="s">
        <v>1848</v>
      </c>
      <c r="E139" s="20" t="s">
        <v>1153</v>
      </c>
      <c r="F139" s="202" t="s">
        <v>1156</v>
      </c>
      <c r="H139" s="165"/>
      <c r="J139" s="165"/>
    </row>
    <row r="140">
      <c r="A140" s="202" t="s">
        <v>1846</v>
      </c>
      <c r="B140" s="20" t="s">
        <v>761</v>
      </c>
      <c r="C140" s="20" t="s">
        <v>1177</v>
      </c>
      <c r="D140" s="20" t="s">
        <v>1179</v>
      </c>
      <c r="E140" s="20" t="s">
        <v>1153</v>
      </c>
      <c r="F140" s="202" t="s">
        <v>1156</v>
      </c>
      <c r="H140" s="165"/>
      <c r="J140" s="165"/>
    </row>
    <row r="141">
      <c r="A141" s="202" t="s">
        <v>1846</v>
      </c>
      <c r="B141" s="20" t="s">
        <v>766</v>
      </c>
      <c r="C141" s="20" t="s">
        <v>1188</v>
      </c>
      <c r="D141" s="20" t="s">
        <v>1189</v>
      </c>
      <c r="E141" s="20" t="s">
        <v>90</v>
      </c>
      <c r="F141" s="202" t="s">
        <v>1156</v>
      </c>
      <c r="H141" s="165"/>
      <c r="J141" s="165"/>
    </row>
    <row r="142">
      <c r="A142" s="202" t="s">
        <v>1846</v>
      </c>
      <c r="B142" s="20" t="s">
        <v>763</v>
      </c>
      <c r="C142" s="20" t="s">
        <v>1182</v>
      </c>
      <c r="D142" s="20" t="s">
        <v>1183</v>
      </c>
      <c r="E142" s="20" t="s">
        <v>90</v>
      </c>
      <c r="F142" s="202" t="s">
        <v>1156</v>
      </c>
      <c r="H142" s="165"/>
      <c r="J142" s="165"/>
    </row>
    <row r="143">
      <c r="A143" s="202" t="s">
        <v>1846</v>
      </c>
      <c r="B143" s="20" t="s">
        <v>765</v>
      </c>
      <c r="C143" s="20" t="s">
        <v>1186</v>
      </c>
      <c r="D143" s="20" t="s">
        <v>1187</v>
      </c>
      <c r="E143" s="20" t="s">
        <v>90</v>
      </c>
      <c r="F143" s="202" t="s">
        <v>1156</v>
      </c>
      <c r="H143" s="165"/>
      <c r="J143" s="165"/>
    </row>
    <row r="144">
      <c r="A144" s="202" t="s">
        <v>1846</v>
      </c>
      <c r="B144" s="20" t="s">
        <v>764</v>
      </c>
      <c r="C144" s="20" t="s">
        <v>1184</v>
      </c>
      <c r="D144" s="20" t="s">
        <v>1185</v>
      </c>
      <c r="E144" s="20" t="s">
        <v>90</v>
      </c>
      <c r="F144" s="202" t="s">
        <v>1156</v>
      </c>
      <c r="H144" s="165"/>
      <c r="J144" s="165"/>
    </row>
    <row r="145">
      <c r="A145" s="202" t="s">
        <v>1846</v>
      </c>
      <c r="B145" s="20" t="s">
        <v>762</v>
      </c>
      <c r="C145" s="20" t="s">
        <v>1180</v>
      </c>
      <c r="D145" s="20" t="s">
        <v>1181</v>
      </c>
      <c r="E145" s="20" t="s">
        <v>90</v>
      </c>
      <c r="F145" s="202" t="s">
        <v>1156</v>
      </c>
      <c r="H145" s="165"/>
      <c r="J145" s="165"/>
    </row>
    <row r="146">
      <c r="A146" s="202" t="s">
        <v>1846</v>
      </c>
      <c r="B146" s="20" t="s">
        <v>752</v>
      </c>
      <c r="C146" s="20" t="s">
        <v>1849</v>
      </c>
      <c r="D146" s="20" t="s">
        <v>1850</v>
      </c>
      <c r="E146" s="20" t="s">
        <v>1153</v>
      </c>
      <c r="F146" s="202" t="s">
        <v>1156</v>
      </c>
      <c r="H146" s="165"/>
      <c r="J146" s="165"/>
    </row>
    <row r="147">
      <c r="A147" s="202" t="s">
        <v>1846</v>
      </c>
      <c r="B147" s="20" t="s">
        <v>752</v>
      </c>
      <c r="C147" s="20" t="s">
        <v>1849</v>
      </c>
      <c r="D147" s="20" t="s">
        <v>1851</v>
      </c>
      <c r="E147" s="20" t="s">
        <v>1153</v>
      </c>
      <c r="F147" s="202" t="s">
        <v>1156</v>
      </c>
      <c r="H147" s="165"/>
      <c r="J147" s="165"/>
    </row>
    <row r="148">
      <c r="A148" s="202" t="s">
        <v>1846</v>
      </c>
      <c r="B148" s="20" t="s">
        <v>753</v>
      </c>
      <c r="C148" s="20" t="s">
        <v>362</v>
      </c>
      <c r="D148" s="20" t="s">
        <v>1852</v>
      </c>
      <c r="E148" s="20" t="s">
        <v>90</v>
      </c>
      <c r="F148" s="202" t="s">
        <v>1156</v>
      </c>
      <c r="H148" s="165"/>
      <c r="J148" s="165"/>
    </row>
    <row r="149">
      <c r="A149" s="202" t="s">
        <v>1846</v>
      </c>
      <c r="B149" s="20" t="s">
        <v>757</v>
      </c>
      <c r="C149" s="20" t="s">
        <v>1853</v>
      </c>
      <c r="D149" s="20" t="s">
        <v>1854</v>
      </c>
      <c r="E149" s="20" t="s">
        <v>1153</v>
      </c>
      <c r="F149" s="202" t="s">
        <v>1156</v>
      </c>
      <c r="H149" s="165"/>
      <c r="J149" s="165"/>
    </row>
    <row r="150">
      <c r="A150" s="202" t="s">
        <v>1846</v>
      </c>
      <c r="B150" s="20" t="s">
        <v>759</v>
      </c>
      <c r="C150" s="20" t="s">
        <v>1855</v>
      </c>
      <c r="D150" s="20" t="s">
        <v>1856</v>
      </c>
      <c r="E150" s="20" t="s">
        <v>1137</v>
      </c>
      <c r="F150" s="202" t="s">
        <v>1150</v>
      </c>
      <c r="H150" s="165"/>
      <c r="J150" s="165"/>
    </row>
    <row r="151">
      <c r="A151" s="202" t="s">
        <v>1846</v>
      </c>
      <c r="B151" s="20" t="s">
        <v>758</v>
      </c>
      <c r="C151" s="20" t="s">
        <v>1857</v>
      </c>
      <c r="D151" s="20" t="s">
        <v>1858</v>
      </c>
      <c r="E151" s="20" t="s">
        <v>90</v>
      </c>
      <c r="F151" s="202" t="s">
        <v>1156</v>
      </c>
      <c r="H151" s="165"/>
      <c r="J151" s="165"/>
    </row>
    <row r="152">
      <c r="A152" s="202" t="s">
        <v>1846</v>
      </c>
      <c r="B152" s="20" t="s">
        <v>754</v>
      </c>
      <c r="C152" s="20" t="s">
        <v>1859</v>
      </c>
      <c r="D152" s="20" t="s">
        <v>1860</v>
      </c>
      <c r="E152" s="20" t="s">
        <v>1153</v>
      </c>
      <c r="F152" s="202" t="s">
        <v>1156</v>
      </c>
      <c r="H152" s="20" t="s">
        <v>1861</v>
      </c>
      <c r="J152" s="165"/>
    </row>
    <row r="153">
      <c r="A153" s="202" t="s">
        <v>1846</v>
      </c>
      <c r="B153" s="20" t="s">
        <v>756</v>
      </c>
      <c r="C153" s="20" t="s">
        <v>1862</v>
      </c>
      <c r="D153" s="20" t="s">
        <v>1863</v>
      </c>
      <c r="E153" s="20" t="s">
        <v>1137</v>
      </c>
      <c r="F153" s="202" t="s">
        <v>1150</v>
      </c>
      <c r="H153" s="165"/>
      <c r="J153" s="165"/>
    </row>
    <row r="154">
      <c r="A154" s="202" t="s">
        <v>1846</v>
      </c>
      <c r="B154" s="20" t="s">
        <v>755</v>
      </c>
      <c r="C154" s="20" t="s">
        <v>1864</v>
      </c>
      <c r="D154" s="20" t="s">
        <v>1865</v>
      </c>
      <c r="E154" s="20" t="s">
        <v>90</v>
      </c>
      <c r="F154" s="202" t="s">
        <v>1156</v>
      </c>
      <c r="G154" s="202" t="s">
        <v>1866</v>
      </c>
      <c r="H154" s="203" t="s">
        <v>1867</v>
      </c>
      <c r="J154" s="165"/>
    </row>
    <row r="155">
      <c r="A155" s="202" t="s">
        <v>1846</v>
      </c>
      <c r="B155" s="20" t="s">
        <v>760</v>
      </c>
      <c r="C155" s="20" t="s">
        <v>1171</v>
      </c>
      <c r="D155" s="20" t="s">
        <v>1868</v>
      </c>
      <c r="E155" s="20" t="s">
        <v>90</v>
      </c>
      <c r="F155" s="202" t="s">
        <v>1156</v>
      </c>
      <c r="H155" s="165"/>
      <c r="J155" s="165"/>
    </row>
    <row r="156">
      <c r="A156" s="202" t="s">
        <v>1869</v>
      </c>
      <c r="B156" s="20" t="s">
        <v>925</v>
      </c>
      <c r="C156" s="20" t="s">
        <v>1870</v>
      </c>
      <c r="D156" s="20" t="s">
        <v>1871</v>
      </c>
      <c r="E156" s="20" t="s">
        <v>1137</v>
      </c>
      <c r="F156" s="202" t="s">
        <v>1150</v>
      </c>
      <c r="H156" s="165"/>
      <c r="J156" s="165"/>
    </row>
    <row r="157">
      <c r="A157" s="202" t="s">
        <v>1869</v>
      </c>
      <c r="B157" s="20" t="s">
        <v>924</v>
      </c>
      <c r="C157" s="20" t="s">
        <v>1840</v>
      </c>
      <c r="D157" s="20" t="s">
        <v>1872</v>
      </c>
      <c r="E157" s="20" t="s">
        <v>90</v>
      </c>
      <c r="F157" s="202" t="s">
        <v>1156</v>
      </c>
      <c r="H157" s="165"/>
      <c r="J157" s="165"/>
    </row>
    <row r="158">
      <c r="A158" s="202" t="s">
        <v>1869</v>
      </c>
      <c r="B158" s="20" t="s">
        <v>926</v>
      </c>
      <c r="C158" s="20" t="s">
        <v>1870</v>
      </c>
      <c r="D158" s="20" t="s">
        <v>1873</v>
      </c>
      <c r="E158" s="20" t="s">
        <v>1137</v>
      </c>
      <c r="F158" s="202" t="s">
        <v>1150</v>
      </c>
      <c r="H158" s="165"/>
      <c r="J158" s="165"/>
    </row>
    <row r="159">
      <c r="A159" s="202" t="s">
        <v>1869</v>
      </c>
      <c r="B159" s="20" t="s">
        <v>548</v>
      </c>
      <c r="C159" s="20" t="s">
        <v>1870</v>
      </c>
      <c r="D159" s="20" t="s">
        <v>1871</v>
      </c>
      <c r="E159" s="20" t="s">
        <v>1137</v>
      </c>
      <c r="F159" s="202" t="s">
        <v>1150</v>
      </c>
      <c r="H159" s="165"/>
      <c r="J159" s="165"/>
    </row>
    <row r="160">
      <c r="A160" s="202" t="s">
        <v>1869</v>
      </c>
      <c r="B160" s="20" t="s">
        <v>547</v>
      </c>
      <c r="C160" s="20" t="s">
        <v>1870</v>
      </c>
      <c r="D160" s="20" t="s">
        <v>1874</v>
      </c>
      <c r="E160" s="20" t="s">
        <v>1137</v>
      </c>
      <c r="F160" s="202" t="s">
        <v>1150</v>
      </c>
      <c r="H160" s="165"/>
      <c r="J160" s="165"/>
    </row>
    <row r="161">
      <c r="A161" s="202" t="s">
        <v>1869</v>
      </c>
      <c r="B161" s="20" t="s">
        <v>1045</v>
      </c>
      <c r="C161" s="20" t="s">
        <v>1870</v>
      </c>
      <c r="D161" s="20" t="s">
        <v>1871</v>
      </c>
      <c r="E161" s="20" t="s">
        <v>1137</v>
      </c>
      <c r="F161" s="202" t="s">
        <v>1150</v>
      </c>
      <c r="H161" s="165"/>
      <c r="J161" s="165"/>
    </row>
    <row r="162">
      <c r="A162" s="202" t="s">
        <v>1869</v>
      </c>
      <c r="B162" s="20" t="s">
        <v>1112</v>
      </c>
      <c r="C162" s="20" t="s">
        <v>1870</v>
      </c>
      <c r="D162" s="20" t="s">
        <v>1871</v>
      </c>
      <c r="E162" s="20" t="s">
        <v>1137</v>
      </c>
      <c r="F162" s="202" t="s">
        <v>1150</v>
      </c>
      <c r="H162" s="165"/>
      <c r="J162" s="165"/>
    </row>
    <row r="163">
      <c r="A163" s="202" t="s">
        <v>1869</v>
      </c>
      <c r="B163" s="20" t="s">
        <v>1875</v>
      </c>
      <c r="C163" s="20" t="s">
        <v>1870</v>
      </c>
      <c r="D163" s="20" t="s">
        <v>1871</v>
      </c>
      <c r="E163" s="20" t="s">
        <v>1137</v>
      </c>
      <c r="F163" s="202" t="s">
        <v>1150</v>
      </c>
      <c r="H163" s="165"/>
      <c r="I163" s="202">
        <v>1.1</v>
      </c>
      <c r="J163" s="165"/>
    </row>
    <row r="164">
      <c r="A164" s="202" t="s">
        <v>1869</v>
      </c>
      <c r="B164" s="20" t="s">
        <v>1111</v>
      </c>
      <c r="C164" s="20" t="s">
        <v>1870</v>
      </c>
      <c r="D164" s="20" t="s">
        <v>1876</v>
      </c>
      <c r="E164" s="20" t="s">
        <v>1137</v>
      </c>
      <c r="F164" s="202" t="s">
        <v>1150</v>
      </c>
      <c r="H164" s="165"/>
      <c r="J164" s="165"/>
    </row>
    <row r="165">
      <c r="A165" s="202" t="s">
        <v>1869</v>
      </c>
      <c r="B165" s="20" t="s">
        <v>1044</v>
      </c>
      <c r="C165" s="20" t="s">
        <v>1840</v>
      </c>
      <c r="D165" s="20" t="s">
        <v>1872</v>
      </c>
      <c r="E165" s="20" t="s">
        <v>90</v>
      </c>
      <c r="F165" s="202" t="s">
        <v>1156</v>
      </c>
      <c r="H165" s="165"/>
      <c r="J165" s="165"/>
    </row>
    <row r="166">
      <c r="A166" s="202" t="s">
        <v>1869</v>
      </c>
      <c r="B166" s="20" t="s">
        <v>1877</v>
      </c>
      <c r="C166" s="20" t="s">
        <v>1870</v>
      </c>
      <c r="D166" s="20" t="s">
        <v>1871</v>
      </c>
      <c r="E166" s="20" t="s">
        <v>1137</v>
      </c>
      <c r="F166" s="202" t="s">
        <v>1150</v>
      </c>
      <c r="H166" s="165"/>
      <c r="I166" s="202">
        <v>1.1</v>
      </c>
      <c r="J166" s="165"/>
    </row>
    <row r="167">
      <c r="A167" s="202" t="s">
        <v>1869</v>
      </c>
      <c r="B167" s="20" t="s">
        <v>1046</v>
      </c>
      <c r="C167" s="20" t="s">
        <v>1870</v>
      </c>
      <c r="D167" s="20" t="s">
        <v>1876</v>
      </c>
      <c r="E167" s="20" t="s">
        <v>1137</v>
      </c>
      <c r="F167" s="202" t="s">
        <v>1150</v>
      </c>
      <c r="H167" s="165"/>
      <c r="J167" s="165"/>
    </row>
    <row r="168">
      <c r="A168" s="202" t="s">
        <v>1869</v>
      </c>
      <c r="B168" s="20" t="s">
        <v>585</v>
      </c>
      <c r="C168" s="20" t="s">
        <v>1870</v>
      </c>
      <c r="D168" s="20" t="s">
        <v>1871</v>
      </c>
      <c r="E168" s="20" t="s">
        <v>1137</v>
      </c>
      <c r="F168" s="202" t="s">
        <v>1150</v>
      </c>
      <c r="H168" s="165"/>
      <c r="J168" s="165"/>
    </row>
    <row r="169">
      <c r="A169" s="202" t="s">
        <v>1869</v>
      </c>
      <c r="B169" s="20" t="s">
        <v>1878</v>
      </c>
      <c r="C169" s="20" t="s">
        <v>1870</v>
      </c>
      <c r="D169" s="20" t="s">
        <v>1871</v>
      </c>
      <c r="E169" s="20" t="s">
        <v>1137</v>
      </c>
      <c r="F169" s="202" t="s">
        <v>1150</v>
      </c>
      <c r="H169" s="165"/>
      <c r="I169" s="202">
        <v>1.1</v>
      </c>
      <c r="J169" s="165"/>
    </row>
    <row r="170">
      <c r="A170" s="202" t="s">
        <v>1869</v>
      </c>
      <c r="B170" s="20" t="s">
        <v>586</v>
      </c>
      <c r="C170" s="20" t="s">
        <v>1870</v>
      </c>
      <c r="D170" s="20" t="s">
        <v>1876</v>
      </c>
      <c r="E170" s="20" t="s">
        <v>1137</v>
      </c>
      <c r="F170" s="202" t="s">
        <v>1150</v>
      </c>
      <c r="H170" s="165"/>
      <c r="J170" s="165"/>
    </row>
    <row r="171">
      <c r="A171" s="202" t="s">
        <v>1869</v>
      </c>
      <c r="B171" s="20" t="s">
        <v>725</v>
      </c>
      <c r="C171" s="20" t="s">
        <v>1870</v>
      </c>
      <c r="D171" s="20" t="s">
        <v>1871</v>
      </c>
      <c r="E171" s="20" t="s">
        <v>1137</v>
      </c>
      <c r="F171" s="202" t="s">
        <v>1150</v>
      </c>
      <c r="H171" s="165"/>
      <c r="J171" s="165"/>
    </row>
    <row r="172">
      <c r="A172" s="202" t="s">
        <v>1869</v>
      </c>
      <c r="B172" s="20" t="s">
        <v>724</v>
      </c>
      <c r="C172" s="20" t="s">
        <v>1840</v>
      </c>
      <c r="D172" s="20" t="s">
        <v>1872</v>
      </c>
      <c r="E172" s="20" t="s">
        <v>90</v>
      </c>
      <c r="F172" s="202" t="s">
        <v>1156</v>
      </c>
      <c r="H172" s="165"/>
      <c r="J172" s="165"/>
    </row>
    <row r="173">
      <c r="A173" s="202" t="s">
        <v>1869</v>
      </c>
      <c r="B173" s="20" t="s">
        <v>740</v>
      </c>
      <c r="C173" s="20" t="s">
        <v>1879</v>
      </c>
      <c r="D173" s="20" t="s">
        <v>1880</v>
      </c>
      <c r="E173" s="20" t="s">
        <v>1153</v>
      </c>
      <c r="F173" s="202" t="s">
        <v>1156</v>
      </c>
      <c r="H173" s="165"/>
      <c r="J173" s="165"/>
    </row>
    <row r="174">
      <c r="A174" s="202" t="s">
        <v>1869</v>
      </c>
      <c r="B174" s="20" t="s">
        <v>743</v>
      </c>
      <c r="C174" s="20" t="s">
        <v>1424</v>
      </c>
      <c r="D174" s="20" t="s">
        <v>1425</v>
      </c>
      <c r="E174" s="20" t="s">
        <v>90</v>
      </c>
      <c r="F174" s="202" t="s">
        <v>1156</v>
      </c>
      <c r="H174" s="165"/>
      <c r="J174" s="165"/>
    </row>
    <row r="175">
      <c r="A175" s="202" t="s">
        <v>1869</v>
      </c>
      <c r="B175" s="20" t="s">
        <v>742</v>
      </c>
      <c r="C175" s="20" t="s">
        <v>1881</v>
      </c>
      <c r="D175" s="20" t="s">
        <v>1882</v>
      </c>
      <c r="E175" s="20" t="s">
        <v>1444</v>
      </c>
      <c r="F175" s="202" t="s">
        <v>1156</v>
      </c>
      <c r="H175" s="165"/>
      <c r="J175" s="165"/>
    </row>
    <row r="176">
      <c r="A176" s="202" t="s">
        <v>1869</v>
      </c>
      <c r="B176" s="20" t="s">
        <v>741</v>
      </c>
      <c r="C176" s="20" t="s">
        <v>1881</v>
      </c>
      <c r="D176" s="20" t="s">
        <v>1883</v>
      </c>
      <c r="E176" s="20" t="s">
        <v>1444</v>
      </c>
      <c r="F176" s="202" t="s">
        <v>1156</v>
      </c>
      <c r="H176" s="165"/>
      <c r="J176" s="165"/>
    </row>
    <row r="177">
      <c r="A177" s="202" t="s">
        <v>1869</v>
      </c>
      <c r="B177" s="20" t="s">
        <v>744</v>
      </c>
      <c r="C177" s="20" t="s">
        <v>1884</v>
      </c>
      <c r="D177" s="20" t="s">
        <v>1885</v>
      </c>
      <c r="E177" s="20" t="s">
        <v>1137</v>
      </c>
      <c r="F177" s="202" t="s">
        <v>1150</v>
      </c>
      <c r="H177" s="165"/>
      <c r="J177" s="165"/>
    </row>
    <row r="178">
      <c r="A178" s="202" t="s">
        <v>1869</v>
      </c>
      <c r="B178" s="20" t="s">
        <v>744</v>
      </c>
      <c r="C178" s="20" t="s">
        <v>1886</v>
      </c>
      <c r="D178" s="20" t="s">
        <v>1885</v>
      </c>
      <c r="E178" s="20" t="s">
        <v>1153</v>
      </c>
      <c r="H178" s="165"/>
      <c r="J178" s="165"/>
    </row>
    <row r="179">
      <c r="A179" s="202" t="s">
        <v>1869</v>
      </c>
      <c r="B179" s="20" t="s">
        <v>745</v>
      </c>
      <c r="C179" s="20" t="s">
        <v>1887</v>
      </c>
      <c r="D179" s="20" t="s">
        <v>1888</v>
      </c>
      <c r="E179" s="20" t="s">
        <v>90</v>
      </c>
      <c r="F179" s="202" t="s">
        <v>1156</v>
      </c>
      <c r="H179" s="165"/>
      <c r="J179" s="165"/>
    </row>
    <row r="180">
      <c r="A180" s="202" t="s">
        <v>1869</v>
      </c>
      <c r="B180" s="20" t="s">
        <v>748</v>
      </c>
      <c r="C180" s="20" t="s">
        <v>1889</v>
      </c>
      <c r="D180" s="20" t="s">
        <v>1890</v>
      </c>
      <c r="E180" s="20" t="s">
        <v>1153</v>
      </c>
      <c r="F180" s="202" t="s">
        <v>1156</v>
      </c>
      <c r="H180" s="165"/>
      <c r="J180" s="165"/>
    </row>
    <row r="181">
      <c r="A181" s="202" t="s">
        <v>1869</v>
      </c>
      <c r="B181" s="20" t="s">
        <v>748</v>
      </c>
      <c r="C181" s="20" t="s">
        <v>1259</v>
      </c>
      <c r="D181" s="20" t="s">
        <v>1260</v>
      </c>
      <c r="E181" s="20" t="s">
        <v>1153</v>
      </c>
      <c r="F181" s="202" t="s">
        <v>1156</v>
      </c>
      <c r="H181" s="165"/>
      <c r="J181" s="165"/>
    </row>
    <row r="182">
      <c r="A182" s="202" t="s">
        <v>1869</v>
      </c>
      <c r="B182" s="20" t="s">
        <v>749</v>
      </c>
      <c r="C182" s="20" t="s">
        <v>1257</v>
      </c>
      <c r="D182" s="20" t="s">
        <v>1261</v>
      </c>
      <c r="E182" s="20" t="s">
        <v>1262</v>
      </c>
      <c r="F182" s="202" t="s">
        <v>1156</v>
      </c>
      <c r="H182" s="165"/>
      <c r="J182" s="165"/>
    </row>
    <row r="183">
      <c r="A183" s="202" t="s">
        <v>1869</v>
      </c>
      <c r="B183" s="20" t="s">
        <v>750</v>
      </c>
      <c r="C183" s="20" t="s">
        <v>1263</v>
      </c>
      <c r="D183" s="20" t="s">
        <v>1264</v>
      </c>
      <c r="E183" s="20" t="s">
        <v>90</v>
      </c>
      <c r="F183" s="202" t="s">
        <v>1156</v>
      </c>
      <c r="G183" s="202" t="s">
        <v>1265</v>
      </c>
      <c r="H183" s="203" t="s">
        <v>1266</v>
      </c>
      <c r="J183" s="165"/>
    </row>
    <row r="184">
      <c r="A184" s="202" t="s">
        <v>1869</v>
      </c>
      <c r="B184" s="20" t="s">
        <v>747</v>
      </c>
      <c r="C184" s="20" t="s">
        <v>1891</v>
      </c>
      <c r="D184" s="20" t="s">
        <v>1892</v>
      </c>
      <c r="E184" s="20" t="s">
        <v>1449</v>
      </c>
      <c r="F184" s="202" t="s">
        <v>1156</v>
      </c>
      <c r="H184" s="165"/>
      <c r="J184" s="165"/>
    </row>
    <row r="185">
      <c r="A185" s="202" t="s">
        <v>1869</v>
      </c>
      <c r="B185" s="20" t="s">
        <v>746</v>
      </c>
      <c r="C185" s="20" t="s">
        <v>1870</v>
      </c>
      <c r="D185" s="20" t="s">
        <v>1893</v>
      </c>
      <c r="E185" s="20" t="s">
        <v>1137</v>
      </c>
      <c r="F185" s="202" t="s">
        <v>1150</v>
      </c>
      <c r="H185" s="165"/>
      <c r="J185" s="165"/>
    </row>
    <row r="186">
      <c r="A186" s="202" t="s">
        <v>1869</v>
      </c>
      <c r="B186" s="20" t="s">
        <v>727</v>
      </c>
      <c r="C186" s="20" t="s">
        <v>1869</v>
      </c>
      <c r="D186" s="20" t="s">
        <v>1894</v>
      </c>
      <c r="E186" s="20" t="s">
        <v>1137</v>
      </c>
      <c r="F186" s="202" t="s">
        <v>1150</v>
      </c>
      <c r="H186" s="165"/>
      <c r="J186" s="165"/>
    </row>
    <row r="187">
      <c r="A187" s="202" t="s">
        <v>1869</v>
      </c>
      <c r="B187" s="20" t="s">
        <v>727</v>
      </c>
      <c r="C187" s="20" t="s">
        <v>1869</v>
      </c>
      <c r="D187" s="20" t="s">
        <v>1895</v>
      </c>
      <c r="E187" s="20" t="s">
        <v>1153</v>
      </c>
      <c r="H187" s="165"/>
      <c r="J187" s="165"/>
    </row>
    <row r="188">
      <c r="A188" s="202" t="s">
        <v>1869</v>
      </c>
      <c r="B188" s="20" t="s">
        <v>735</v>
      </c>
      <c r="C188" s="20" t="s">
        <v>1454</v>
      </c>
      <c r="D188" s="20" t="s">
        <v>1896</v>
      </c>
      <c r="E188" s="20" t="s">
        <v>1153</v>
      </c>
      <c r="F188" s="202" t="s">
        <v>1156</v>
      </c>
      <c r="H188" s="165"/>
      <c r="J188" s="165"/>
    </row>
    <row r="189">
      <c r="A189" s="202" t="s">
        <v>1869</v>
      </c>
      <c r="B189" s="20" t="s">
        <v>735</v>
      </c>
      <c r="C189" s="20" t="s">
        <v>1434</v>
      </c>
      <c r="D189" s="20" t="s">
        <v>1435</v>
      </c>
      <c r="E189" s="20" t="s">
        <v>1153</v>
      </c>
      <c r="F189" s="202" t="s">
        <v>1156</v>
      </c>
      <c r="H189" s="165"/>
      <c r="J189" s="165"/>
    </row>
    <row r="190">
      <c r="A190" s="202" t="s">
        <v>1869</v>
      </c>
      <c r="B190" s="20" t="s">
        <v>739</v>
      </c>
      <c r="C190" s="20" t="s">
        <v>1442</v>
      </c>
      <c r="D190" s="20" t="s">
        <v>1443</v>
      </c>
      <c r="E190" s="20" t="s">
        <v>1444</v>
      </c>
      <c r="F190" s="202" t="s">
        <v>1156</v>
      </c>
      <c r="H190" s="165"/>
      <c r="J190" s="165"/>
    </row>
    <row r="191">
      <c r="A191" s="202" t="s">
        <v>1869</v>
      </c>
      <c r="B191" s="20" t="s">
        <v>737</v>
      </c>
      <c r="C191" s="20" t="s">
        <v>1438</v>
      </c>
      <c r="D191" s="20" t="s">
        <v>1439</v>
      </c>
      <c r="E191" s="20" t="s">
        <v>90</v>
      </c>
      <c r="F191" s="202" t="s">
        <v>1156</v>
      </c>
      <c r="G191" s="202" t="s">
        <v>111</v>
      </c>
      <c r="H191" s="165"/>
      <c r="J191" s="165"/>
    </row>
    <row r="192">
      <c r="A192" s="202" t="s">
        <v>1869</v>
      </c>
      <c r="B192" s="20" t="s">
        <v>738</v>
      </c>
      <c r="C192" s="20" t="s">
        <v>1440</v>
      </c>
      <c r="D192" s="20" t="s">
        <v>1441</v>
      </c>
      <c r="E192" s="20" t="s">
        <v>90</v>
      </c>
      <c r="F192" s="202" t="s">
        <v>1156</v>
      </c>
      <c r="G192" s="202" t="s">
        <v>111</v>
      </c>
      <c r="H192" s="165"/>
      <c r="J192" s="165"/>
    </row>
    <row r="193">
      <c r="A193" s="202" t="s">
        <v>1869</v>
      </c>
      <c r="B193" s="20" t="s">
        <v>736</v>
      </c>
      <c r="C193" s="20" t="s">
        <v>1436</v>
      </c>
      <c r="D193" s="20" t="s">
        <v>1437</v>
      </c>
      <c r="E193" s="20" t="s">
        <v>90</v>
      </c>
      <c r="F193" s="202" t="s">
        <v>1156</v>
      </c>
      <c r="G193" s="202" t="s">
        <v>111</v>
      </c>
      <c r="H193" s="165"/>
      <c r="J193" s="165"/>
    </row>
    <row r="194">
      <c r="A194" s="202" t="s">
        <v>1869</v>
      </c>
      <c r="B194" s="20" t="s">
        <v>730</v>
      </c>
      <c r="C194" s="20" t="s">
        <v>362</v>
      </c>
      <c r="D194" s="20" t="s">
        <v>1897</v>
      </c>
      <c r="E194" s="20" t="s">
        <v>90</v>
      </c>
      <c r="F194" s="202" t="s">
        <v>1156</v>
      </c>
      <c r="H194" s="165"/>
      <c r="J194" s="165"/>
    </row>
    <row r="195">
      <c r="A195" s="202" t="s">
        <v>1869</v>
      </c>
      <c r="B195" s="20" t="s">
        <v>728</v>
      </c>
      <c r="C195" s="20" t="s">
        <v>1898</v>
      </c>
      <c r="D195" s="20" t="s">
        <v>1899</v>
      </c>
      <c r="E195" s="20" t="s">
        <v>90</v>
      </c>
      <c r="F195" s="202" t="s">
        <v>1156</v>
      </c>
      <c r="H195" s="165"/>
      <c r="J195" s="165"/>
    </row>
    <row r="196">
      <c r="A196" s="202" t="s">
        <v>1869</v>
      </c>
      <c r="B196" s="20" t="s">
        <v>731</v>
      </c>
      <c r="C196" s="20" t="s">
        <v>1900</v>
      </c>
      <c r="D196" s="20" t="s">
        <v>1901</v>
      </c>
      <c r="E196" s="20" t="s">
        <v>90</v>
      </c>
      <c r="F196" s="202" t="s">
        <v>1156</v>
      </c>
      <c r="G196" s="202" t="s">
        <v>1345</v>
      </c>
      <c r="H196" s="165"/>
      <c r="J196" s="165"/>
    </row>
    <row r="197">
      <c r="A197" s="202" t="s">
        <v>1869</v>
      </c>
      <c r="B197" s="20" t="s">
        <v>729</v>
      </c>
      <c r="C197" s="20" t="s">
        <v>416</v>
      </c>
      <c r="D197" s="20" t="s">
        <v>1902</v>
      </c>
      <c r="E197" s="20" t="s">
        <v>90</v>
      </c>
      <c r="F197" s="202" t="s">
        <v>1156</v>
      </c>
      <c r="H197" s="165"/>
      <c r="J197" s="165"/>
    </row>
    <row r="198">
      <c r="A198" s="202" t="s">
        <v>1869</v>
      </c>
      <c r="B198" s="20" t="s">
        <v>732</v>
      </c>
      <c r="C198" s="20" t="s">
        <v>1903</v>
      </c>
      <c r="D198" s="20" t="s">
        <v>1904</v>
      </c>
      <c r="E198" s="20" t="s">
        <v>1153</v>
      </c>
      <c r="F198" s="202" t="s">
        <v>1156</v>
      </c>
      <c r="H198" s="165"/>
      <c r="J198" s="165"/>
    </row>
    <row r="199">
      <c r="A199" s="202" t="s">
        <v>1869</v>
      </c>
      <c r="B199" s="20" t="s">
        <v>732</v>
      </c>
      <c r="C199" s="20" t="s">
        <v>1259</v>
      </c>
      <c r="D199" s="20" t="s">
        <v>1260</v>
      </c>
      <c r="E199" s="20" t="s">
        <v>1153</v>
      </c>
      <c r="F199" s="202" t="s">
        <v>1156</v>
      </c>
      <c r="H199" s="165"/>
      <c r="J199" s="165"/>
    </row>
    <row r="200">
      <c r="A200" s="202" t="s">
        <v>1869</v>
      </c>
      <c r="B200" s="20" t="s">
        <v>733</v>
      </c>
      <c r="C200" s="20" t="s">
        <v>1257</v>
      </c>
      <c r="D200" s="20" t="s">
        <v>1261</v>
      </c>
      <c r="E200" s="20" t="s">
        <v>1262</v>
      </c>
      <c r="F200" s="202" t="s">
        <v>1156</v>
      </c>
      <c r="H200" s="165"/>
      <c r="J200" s="165"/>
    </row>
    <row r="201">
      <c r="A201" s="202" t="s">
        <v>1869</v>
      </c>
      <c r="B201" s="20" t="s">
        <v>734</v>
      </c>
      <c r="C201" s="20" t="s">
        <v>1263</v>
      </c>
      <c r="D201" s="20" t="s">
        <v>1264</v>
      </c>
      <c r="E201" s="20" t="s">
        <v>90</v>
      </c>
      <c r="F201" s="202" t="s">
        <v>1156</v>
      </c>
      <c r="G201" s="202" t="s">
        <v>1265</v>
      </c>
      <c r="H201" s="203" t="s">
        <v>1266</v>
      </c>
      <c r="J201" s="165"/>
    </row>
    <row r="202">
      <c r="A202" s="202" t="s">
        <v>1869</v>
      </c>
      <c r="B202" s="20" t="s">
        <v>1905</v>
      </c>
      <c r="C202" s="20" t="s">
        <v>1870</v>
      </c>
      <c r="D202" s="20" t="s">
        <v>1871</v>
      </c>
      <c r="E202" s="20" t="s">
        <v>1137</v>
      </c>
      <c r="F202" s="202" t="s">
        <v>1150</v>
      </c>
      <c r="H202" s="165"/>
      <c r="I202" s="202">
        <v>1.1</v>
      </c>
      <c r="J202" s="165"/>
    </row>
    <row r="203">
      <c r="A203" s="202" t="s">
        <v>1869</v>
      </c>
      <c r="B203" s="20" t="s">
        <v>726</v>
      </c>
      <c r="C203" s="20" t="s">
        <v>1870</v>
      </c>
      <c r="D203" s="20" t="s">
        <v>1876</v>
      </c>
      <c r="E203" s="20" t="s">
        <v>1137</v>
      </c>
      <c r="F203" s="202" t="s">
        <v>1150</v>
      </c>
      <c r="H203" s="165"/>
      <c r="J203" s="165"/>
    </row>
    <row r="204">
      <c r="A204" s="202" t="s">
        <v>1906</v>
      </c>
      <c r="B204" s="20" t="s">
        <v>768</v>
      </c>
      <c r="C204" s="20" t="s">
        <v>1907</v>
      </c>
      <c r="D204" s="20" t="s">
        <v>1908</v>
      </c>
      <c r="E204" s="20" t="s">
        <v>1137</v>
      </c>
      <c r="F204" s="202" t="s">
        <v>1150</v>
      </c>
      <c r="H204" s="165"/>
      <c r="J204" s="165"/>
    </row>
    <row r="205">
      <c r="A205" s="202" t="s">
        <v>1906</v>
      </c>
      <c r="B205" s="20" t="s">
        <v>768</v>
      </c>
      <c r="C205" s="20" t="s">
        <v>1909</v>
      </c>
      <c r="D205" s="20" t="s">
        <v>1910</v>
      </c>
      <c r="E205" s="20" t="s">
        <v>1153</v>
      </c>
      <c r="H205" s="165"/>
      <c r="J205" s="165"/>
    </row>
    <row r="206">
      <c r="A206" s="202" t="s">
        <v>1906</v>
      </c>
      <c r="B206" s="20" t="s">
        <v>774</v>
      </c>
      <c r="C206" s="20" t="s">
        <v>362</v>
      </c>
      <c r="D206" s="20" t="s">
        <v>1911</v>
      </c>
      <c r="E206" s="20" t="s">
        <v>90</v>
      </c>
      <c r="F206" s="202" t="s">
        <v>1156</v>
      </c>
      <c r="H206" s="165"/>
      <c r="J206" s="165"/>
    </row>
    <row r="207">
      <c r="A207" s="202" t="s">
        <v>1906</v>
      </c>
      <c r="B207" s="20" t="s">
        <v>769</v>
      </c>
      <c r="C207" s="20" t="s">
        <v>1912</v>
      </c>
      <c r="D207" s="20" t="s">
        <v>1913</v>
      </c>
      <c r="E207" s="20" t="s">
        <v>90</v>
      </c>
      <c r="F207" s="202" t="s">
        <v>1156</v>
      </c>
      <c r="H207" s="165"/>
      <c r="J207" s="165"/>
    </row>
    <row r="208">
      <c r="A208" s="202" t="s">
        <v>1906</v>
      </c>
      <c r="B208" s="20" t="s">
        <v>775</v>
      </c>
      <c r="C208" s="20" t="s">
        <v>1914</v>
      </c>
      <c r="D208" s="20" t="s">
        <v>1915</v>
      </c>
      <c r="E208" s="20" t="s">
        <v>1137</v>
      </c>
      <c r="F208" s="202" t="s">
        <v>1150</v>
      </c>
      <c r="H208" s="165"/>
      <c r="J208" s="165"/>
    </row>
    <row r="209">
      <c r="A209" s="202" t="s">
        <v>1906</v>
      </c>
      <c r="B209" s="20" t="s">
        <v>770</v>
      </c>
      <c r="C209" s="20" t="s">
        <v>1916</v>
      </c>
      <c r="D209" s="20" t="s">
        <v>1917</v>
      </c>
      <c r="E209" s="20" t="s">
        <v>1137</v>
      </c>
      <c r="F209" s="202" t="s">
        <v>1150</v>
      </c>
      <c r="G209" s="202" t="s">
        <v>1918</v>
      </c>
      <c r="H209" s="165"/>
      <c r="J209" s="165"/>
    </row>
    <row r="210">
      <c r="A210" s="202" t="s">
        <v>1906</v>
      </c>
      <c r="B210" s="20" t="s">
        <v>771</v>
      </c>
      <c r="C210" s="20" t="s">
        <v>1259</v>
      </c>
      <c r="D210" s="20" t="s">
        <v>1919</v>
      </c>
      <c r="E210" s="20" t="s">
        <v>1153</v>
      </c>
      <c r="F210" s="202" t="s">
        <v>1156</v>
      </c>
      <c r="H210" s="165"/>
      <c r="J210" s="165"/>
    </row>
    <row r="211">
      <c r="A211" s="202" t="s">
        <v>1906</v>
      </c>
      <c r="B211" s="20" t="s">
        <v>771</v>
      </c>
      <c r="C211" s="20" t="s">
        <v>1259</v>
      </c>
      <c r="D211" s="20" t="s">
        <v>1260</v>
      </c>
      <c r="E211" s="20" t="s">
        <v>1153</v>
      </c>
      <c r="F211" s="202" t="s">
        <v>1156</v>
      </c>
      <c r="H211" s="165"/>
      <c r="J211" s="165"/>
    </row>
    <row r="212">
      <c r="A212" s="202" t="s">
        <v>1906</v>
      </c>
      <c r="B212" s="20" t="s">
        <v>772</v>
      </c>
      <c r="C212" s="20" t="s">
        <v>1257</v>
      </c>
      <c r="D212" s="20" t="s">
        <v>1261</v>
      </c>
      <c r="E212" s="20" t="s">
        <v>1262</v>
      </c>
      <c r="F212" s="202" t="s">
        <v>1156</v>
      </c>
      <c r="H212" s="165"/>
      <c r="J212" s="165"/>
    </row>
    <row r="213">
      <c r="A213" s="202" t="s">
        <v>1906</v>
      </c>
      <c r="B213" s="20" t="s">
        <v>773</v>
      </c>
      <c r="C213" s="20" t="s">
        <v>1263</v>
      </c>
      <c r="D213" s="20" t="s">
        <v>1264</v>
      </c>
      <c r="E213" s="20" t="s">
        <v>90</v>
      </c>
      <c r="F213" s="202" t="s">
        <v>1156</v>
      </c>
      <c r="G213" s="202" t="s">
        <v>1265</v>
      </c>
      <c r="H213" s="203" t="s">
        <v>1266</v>
      </c>
      <c r="J213" s="165"/>
    </row>
    <row r="214">
      <c r="A214" s="202" t="s">
        <v>1920</v>
      </c>
      <c r="B214" s="20" t="s">
        <v>357</v>
      </c>
      <c r="C214" s="20" t="s">
        <v>362</v>
      </c>
      <c r="D214" s="20" t="s">
        <v>1921</v>
      </c>
      <c r="E214" s="20" t="s">
        <v>90</v>
      </c>
      <c r="F214" s="202" t="s">
        <v>1156</v>
      </c>
      <c r="H214" s="165"/>
      <c r="J214" s="165"/>
    </row>
    <row r="215">
      <c r="A215" s="202" t="s">
        <v>1920</v>
      </c>
      <c r="B215" s="20" t="s">
        <v>356</v>
      </c>
      <c r="C215" s="20" t="s">
        <v>416</v>
      </c>
      <c r="D215" s="20" t="s">
        <v>1922</v>
      </c>
      <c r="E215" s="20" t="s">
        <v>90</v>
      </c>
      <c r="F215" s="202" t="s">
        <v>1156</v>
      </c>
      <c r="H215" s="165"/>
      <c r="J215" s="165"/>
    </row>
    <row r="216">
      <c r="B216" s="165"/>
      <c r="C216" s="165"/>
      <c r="D216" s="165"/>
      <c r="E216" s="165"/>
      <c r="H216" s="165"/>
      <c r="J216" s="165"/>
    </row>
    <row r="217">
      <c r="A217" s="207" t="s">
        <v>1923</v>
      </c>
      <c r="B217" s="208" t="s">
        <v>789</v>
      </c>
      <c r="C217" s="208" t="s">
        <v>1924</v>
      </c>
      <c r="D217" s="208" t="s">
        <v>1925</v>
      </c>
      <c r="E217" s="171" t="s">
        <v>1153</v>
      </c>
      <c r="F217" s="171" t="s">
        <v>1156</v>
      </c>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207" t="s">
        <v>1923</v>
      </c>
      <c r="B218" s="208" t="s">
        <v>792</v>
      </c>
      <c r="C218" s="208" t="s">
        <v>1924</v>
      </c>
      <c r="D218" s="208" t="s">
        <v>1926</v>
      </c>
      <c r="E218" s="171" t="s">
        <v>1137</v>
      </c>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207" t="s">
        <v>1923</v>
      </c>
      <c r="B219" s="208" t="s">
        <v>794</v>
      </c>
      <c r="C219" s="208" t="s">
        <v>1864</v>
      </c>
      <c r="D219" s="208" t="s">
        <v>1927</v>
      </c>
      <c r="E219" s="171" t="s">
        <v>90</v>
      </c>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207" t="s">
        <v>1923</v>
      </c>
      <c r="B220" s="208" t="s">
        <v>798</v>
      </c>
      <c r="C220" s="208" t="s">
        <v>362</v>
      </c>
      <c r="D220" s="208" t="s">
        <v>1928</v>
      </c>
      <c r="E220" s="171" t="s">
        <v>90</v>
      </c>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207" t="s">
        <v>1923</v>
      </c>
      <c r="B221" s="208" t="s">
        <v>801</v>
      </c>
      <c r="C221" s="171" t="s">
        <v>1929</v>
      </c>
      <c r="D221" s="208" t="s">
        <v>1930</v>
      </c>
      <c r="E221" s="171" t="s">
        <v>90</v>
      </c>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207" t="s">
        <v>1923</v>
      </c>
      <c r="B222" s="208" t="s">
        <v>802</v>
      </c>
      <c r="C222" s="208" t="s">
        <v>1931</v>
      </c>
      <c r="D222" s="208" t="s">
        <v>1932</v>
      </c>
      <c r="E222" s="171" t="s">
        <v>1137</v>
      </c>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207" t="s">
        <v>1923</v>
      </c>
      <c r="B223" s="208" t="s">
        <v>805</v>
      </c>
      <c r="C223" s="171" t="s">
        <v>1933</v>
      </c>
      <c r="D223" s="208" t="s">
        <v>1934</v>
      </c>
      <c r="E223" s="171" t="s">
        <v>1449</v>
      </c>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207" t="s">
        <v>1923</v>
      </c>
      <c r="B224" s="208" t="s">
        <v>806</v>
      </c>
      <c r="C224" s="208" t="s">
        <v>1935</v>
      </c>
      <c r="D224" s="208" t="s">
        <v>1936</v>
      </c>
      <c r="E224" s="171" t="s">
        <v>1137</v>
      </c>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207" t="s">
        <v>1923</v>
      </c>
      <c r="B225" s="208" t="s">
        <v>807</v>
      </c>
      <c r="C225" s="208" t="s">
        <v>1937</v>
      </c>
      <c r="D225" s="208" t="s">
        <v>1938</v>
      </c>
      <c r="E225" s="171" t="s">
        <v>90</v>
      </c>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207" t="s">
        <v>1923</v>
      </c>
      <c r="B226" s="208" t="s">
        <v>791</v>
      </c>
      <c r="C226" s="208" t="s">
        <v>362</v>
      </c>
      <c r="D226" s="208" t="s">
        <v>1939</v>
      </c>
      <c r="E226" s="171" t="s">
        <v>90</v>
      </c>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B227" s="165"/>
      <c r="C227" s="165"/>
      <c r="D227" s="165"/>
      <c r="E227" s="165"/>
      <c r="H227" s="165"/>
      <c r="J227" s="165"/>
    </row>
    <row r="228">
      <c r="A228" s="207" t="s">
        <v>1940</v>
      </c>
      <c r="B228" s="208" t="s">
        <v>1115</v>
      </c>
      <c r="C228" s="208" t="s">
        <v>1941</v>
      </c>
      <c r="D228" s="208" t="s">
        <v>1942</v>
      </c>
      <c r="E228" s="171" t="s">
        <v>1943</v>
      </c>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207" t="s">
        <v>1940</v>
      </c>
      <c r="B229" s="208" t="s">
        <v>1116</v>
      </c>
      <c r="C229" s="208" t="s">
        <v>1944</v>
      </c>
      <c r="D229" s="208" t="s">
        <v>1945</v>
      </c>
      <c r="E229" s="171" t="s">
        <v>90</v>
      </c>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207" t="s">
        <v>1940</v>
      </c>
      <c r="B230" s="208" t="s">
        <v>1118</v>
      </c>
      <c r="C230" s="208" t="s">
        <v>1304</v>
      </c>
      <c r="D230" s="208" t="s">
        <v>1946</v>
      </c>
      <c r="E230" s="171" t="s">
        <v>90</v>
      </c>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B231" s="165"/>
      <c r="C231" s="165"/>
      <c r="D231" s="165"/>
      <c r="E231" s="165"/>
      <c r="H231" s="165"/>
      <c r="J231" s="165"/>
    </row>
    <row r="232">
      <c r="B232" s="165"/>
      <c r="C232" s="165"/>
      <c r="D232" s="165"/>
      <c r="E232" s="165"/>
      <c r="H232" s="165"/>
      <c r="J232" s="165"/>
    </row>
    <row r="233">
      <c r="B233" s="165"/>
      <c r="C233" s="165"/>
      <c r="D233" s="165"/>
      <c r="E233" s="165"/>
      <c r="H233" s="165"/>
      <c r="J233" s="165"/>
    </row>
    <row r="234">
      <c r="B234" s="165"/>
      <c r="C234" s="165"/>
      <c r="D234" s="165"/>
      <c r="E234" s="165"/>
      <c r="H234" s="165"/>
      <c r="J234" s="165"/>
    </row>
    <row r="235">
      <c r="B235" s="165"/>
      <c r="C235" s="165"/>
      <c r="D235" s="165"/>
      <c r="E235" s="165"/>
      <c r="H235" s="165"/>
      <c r="J235" s="165"/>
    </row>
    <row r="236">
      <c r="B236" s="165"/>
      <c r="C236" s="165"/>
      <c r="D236" s="165"/>
      <c r="E236" s="165"/>
      <c r="H236" s="165"/>
      <c r="J236" s="165"/>
    </row>
    <row r="237">
      <c r="B237" s="165"/>
      <c r="C237" s="165"/>
      <c r="D237" s="165"/>
      <c r="E237" s="165"/>
      <c r="H237" s="165"/>
      <c r="J237" s="165"/>
    </row>
    <row r="238">
      <c r="B238" s="165"/>
      <c r="C238" s="165"/>
      <c r="D238" s="165"/>
      <c r="E238" s="165"/>
      <c r="H238" s="165"/>
      <c r="J238" s="165"/>
    </row>
    <row r="239">
      <c r="B239" s="165"/>
      <c r="C239" s="165"/>
      <c r="D239" s="165"/>
      <c r="E239" s="165"/>
      <c r="H239" s="165"/>
      <c r="J239" s="165"/>
    </row>
    <row r="240">
      <c r="B240" s="165"/>
      <c r="C240" s="165"/>
      <c r="D240" s="165"/>
      <c r="E240" s="165"/>
      <c r="H240" s="165"/>
      <c r="J240" s="165"/>
    </row>
    <row r="241">
      <c r="B241" s="165"/>
      <c r="C241" s="165"/>
      <c r="D241" s="165"/>
      <c r="E241" s="165"/>
      <c r="H241" s="165"/>
      <c r="J241" s="165"/>
    </row>
    <row r="242">
      <c r="B242" s="165"/>
      <c r="C242" s="165"/>
      <c r="D242" s="165"/>
      <c r="E242" s="165"/>
      <c r="H242" s="165"/>
      <c r="J242" s="165"/>
    </row>
    <row r="243">
      <c r="B243" s="165"/>
      <c r="C243" s="165"/>
      <c r="D243" s="165"/>
      <c r="E243" s="165"/>
      <c r="H243" s="165"/>
      <c r="J243" s="165"/>
    </row>
    <row r="244">
      <c r="B244" s="165"/>
      <c r="C244" s="165"/>
      <c r="D244" s="165"/>
      <c r="E244" s="165"/>
      <c r="H244" s="165"/>
      <c r="J244" s="165"/>
    </row>
    <row r="245">
      <c r="B245" s="165"/>
      <c r="C245" s="165"/>
      <c r="D245" s="165"/>
      <c r="E245" s="165"/>
      <c r="H245" s="165"/>
      <c r="J245" s="165"/>
    </row>
    <row r="246">
      <c r="B246" s="165"/>
      <c r="C246" s="165"/>
      <c r="D246" s="165"/>
      <c r="E246" s="165"/>
      <c r="H246" s="165"/>
      <c r="J246" s="165"/>
    </row>
    <row r="247">
      <c r="B247" s="165"/>
      <c r="C247" s="165"/>
      <c r="D247" s="165"/>
      <c r="E247" s="165"/>
      <c r="H247" s="165"/>
      <c r="J247" s="165"/>
    </row>
    <row r="248">
      <c r="B248" s="165"/>
      <c r="C248" s="165"/>
      <c r="D248" s="165"/>
      <c r="E248" s="165"/>
      <c r="H248" s="165"/>
      <c r="J248" s="165"/>
    </row>
    <row r="249">
      <c r="B249" s="165"/>
      <c r="C249" s="165"/>
      <c r="D249" s="165"/>
      <c r="E249" s="165"/>
      <c r="H249" s="165"/>
      <c r="J249" s="165"/>
    </row>
    <row r="250">
      <c r="B250" s="165"/>
      <c r="C250" s="165"/>
      <c r="D250" s="165"/>
      <c r="E250" s="165"/>
      <c r="H250" s="165"/>
      <c r="J250" s="165"/>
    </row>
    <row r="251">
      <c r="B251" s="165"/>
      <c r="C251" s="165"/>
      <c r="D251" s="165"/>
      <c r="E251" s="165"/>
      <c r="H251" s="165"/>
      <c r="J251" s="165"/>
    </row>
    <row r="252">
      <c r="B252" s="165"/>
      <c r="C252" s="165"/>
      <c r="D252" s="165"/>
      <c r="E252" s="165"/>
      <c r="H252" s="165"/>
      <c r="J252" s="165"/>
    </row>
    <row r="253">
      <c r="B253" s="165"/>
      <c r="C253" s="165"/>
      <c r="D253" s="165"/>
      <c r="E253" s="165"/>
      <c r="H253" s="165"/>
      <c r="J253" s="165"/>
    </row>
    <row r="254">
      <c r="B254" s="165"/>
      <c r="C254" s="165"/>
      <c r="D254" s="165"/>
      <c r="E254" s="165"/>
      <c r="H254" s="165"/>
      <c r="J254" s="165"/>
    </row>
    <row r="255">
      <c r="B255" s="165"/>
      <c r="C255" s="165"/>
      <c r="D255" s="165"/>
      <c r="E255" s="165"/>
      <c r="H255" s="165"/>
      <c r="J255" s="165"/>
    </row>
    <row r="256">
      <c r="B256" s="165"/>
      <c r="C256" s="165"/>
      <c r="D256" s="165"/>
      <c r="E256" s="165"/>
      <c r="H256" s="165"/>
      <c r="J256" s="165"/>
    </row>
    <row r="257">
      <c r="B257" s="165"/>
      <c r="C257" s="165"/>
      <c r="D257" s="165"/>
      <c r="E257" s="165"/>
      <c r="H257" s="165"/>
      <c r="J257" s="165"/>
    </row>
    <row r="258">
      <c r="B258" s="165"/>
      <c r="C258" s="165"/>
      <c r="D258" s="165"/>
      <c r="E258" s="165"/>
      <c r="H258" s="165"/>
      <c r="J258" s="165"/>
    </row>
    <row r="259">
      <c r="B259" s="165"/>
      <c r="C259" s="165"/>
      <c r="D259" s="165"/>
      <c r="E259" s="165"/>
      <c r="H259" s="165"/>
      <c r="J259" s="165"/>
    </row>
    <row r="260">
      <c r="B260" s="165"/>
      <c r="C260" s="165"/>
      <c r="D260" s="165"/>
      <c r="E260" s="165"/>
      <c r="H260" s="165"/>
      <c r="J260" s="165"/>
    </row>
    <row r="261">
      <c r="B261" s="165"/>
      <c r="C261" s="165"/>
      <c r="D261" s="165"/>
      <c r="E261" s="165"/>
      <c r="H261" s="165"/>
      <c r="J261" s="165"/>
    </row>
    <row r="262">
      <c r="B262" s="165"/>
      <c r="C262" s="165"/>
      <c r="D262" s="165"/>
      <c r="E262" s="165"/>
      <c r="H262" s="165"/>
      <c r="J262" s="165"/>
    </row>
    <row r="263">
      <c r="B263" s="165"/>
      <c r="C263" s="165"/>
      <c r="D263" s="165"/>
      <c r="E263" s="165"/>
      <c r="H263" s="165"/>
      <c r="J263" s="165"/>
    </row>
    <row r="264">
      <c r="B264" s="165"/>
      <c r="C264" s="165"/>
      <c r="D264" s="165"/>
      <c r="E264" s="165"/>
      <c r="H264" s="165"/>
      <c r="J264" s="165"/>
    </row>
    <row r="265">
      <c r="B265" s="165"/>
      <c r="C265" s="165"/>
      <c r="D265" s="165"/>
      <c r="E265" s="165"/>
      <c r="H265" s="165"/>
      <c r="J265" s="165"/>
    </row>
    <row r="266">
      <c r="B266" s="165"/>
      <c r="C266" s="165"/>
      <c r="D266" s="165"/>
      <c r="E266" s="165"/>
      <c r="H266" s="165"/>
      <c r="J266" s="165"/>
    </row>
    <row r="267">
      <c r="B267" s="165"/>
      <c r="C267" s="165"/>
      <c r="D267" s="165"/>
      <c r="E267" s="165"/>
      <c r="H267" s="165"/>
      <c r="J267" s="165"/>
    </row>
    <row r="268">
      <c r="B268" s="165"/>
      <c r="C268" s="165"/>
      <c r="D268" s="165"/>
      <c r="E268" s="165"/>
      <c r="H268" s="165"/>
      <c r="J268" s="165"/>
    </row>
    <row r="269">
      <c r="B269" s="165"/>
      <c r="C269" s="165"/>
      <c r="D269" s="165"/>
      <c r="E269" s="165"/>
      <c r="H269" s="165"/>
      <c r="J269" s="165"/>
    </row>
    <row r="270">
      <c r="B270" s="165"/>
      <c r="C270" s="165"/>
      <c r="D270" s="165"/>
      <c r="E270" s="165"/>
      <c r="H270" s="165"/>
      <c r="J270" s="165"/>
    </row>
    <row r="271">
      <c r="B271" s="165"/>
      <c r="C271" s="165"/>
      <c r="D271" s="165"/>
      <c r="E271" s="165"/>
      <c r="H271" s="165"/>
      <c r="J271" s="165"/>
    </row>
    <row r="272">
      <c r="B272" s="165"/>
      <c r="C272" s="165"/>
      <c r="D272" s="165"/>
      <c r="E272" s="165"/>
      <c r="H272" s="165"/>
      <c r="J272" s="165"/>
    </row>
    <row r="273">
      <c r="B273" s="165"/>
      <c r="C273" s="165"/>
      <c r="D273" s="165"/>
      <c r="E273" s="165"/>
      <c r="H273" s="165"/>
      <c r="J273" s="165"/>
    </row>
    <row r="274">
      <c r="B274" s="165"/>
      <c r="C274" s="165"/>
      <c r="D274" s="165"/>
      <c r="E274" s="165"/>
      <c r="H274" s="165"/>
      <c r="J274" s="165"/>
    </row>
    <row r="275">
      <c r="B275" s="165"/>
      <c r="C275" s="165"/>
      <c r="D275" s="165"/>
      <c r="E275" s="165"/>
      <c r="H275" s="165"/>
      <c r="J275" s="165"/>
    </row>
    <row r="276">
      <c r="B276" s="165"/>
      <c r="C276" s="165"/>
      <c r="D276" s="165"/>
      <c r="E276" s="165"/>
      <c r="H276" s="165"/>
      <c r="J276" s="165"/>
    </row>
    <row r="277">
      <c r="B277" s="165"/>
      <c r="C277" s="165"/>
      <c r="D277" s="165"/>
      <c r="E277" s="165"/>
      <c r="H277" s="165"/>
      <c r="J277" s="165"/>
    </row>
    <row r="278">
      <c r="B278" s="165"/>
      <c r="C278" s="165"/>
      <c r="D278" s="165"/>
      <c r="E278" s="165"/>
      <c r="H278" s="165"/>
      <c r="J278" s="165"/>
    </row>
    <row r="279">
      <c r="B279" s="165"/>
      <c r="C279" s="165"/>
      <c r="D279" s="165"/>
      <c r="E279" s="165"/>
      <c r="H279" s="165"/>
      <c r="J279" s="165"/>
    </row>
    <row r="280">
      <c r="B280" s="165"/>
      <c r="C280" s="165"/>
      <c r="D280" s="165"/>
      <c r="E280" s="165"/>
      <c r="H280" s="165"/>
      <c r="J280" s="165"/>
    </row>
    <row r="281">
      <c r="B281" s="165"/>
      <c r="C281" s="165"/>
      <c r="D281" s="165"/>
      <c r="E281" s="165"/>
      <c r="H281" s="165"/>
      <c r="J281" s="165"/>
    </row>
    <row r="282">
      <c r="B282" s="165"/>
      <c r="C282" s="165"/>
      <c r="D282" s="165"/>
      <c r="E282" s="165"/>
      <c r="H282" s="165"/>
      <c r="J282" s="165"/>
    </row>
    <row r="283">
      <c r="B283" s="165"/>
      <c r="C283" s="165"/>
      <c r="D283" s="165"/>
      <c r="E283" s="165"/>
      <c r="H283" s="165"/>
      <c r="J283" s="165"/>
    </row>
    <row r="284">
      <c r="B284" s="165"/>
      <c r="C284" s="165"/>
      <c r="D284" s="165"/>
      <c r="E284" s="165"/>
      <c r="H284" s="165"/>
      <c r="J284" s="165"/>
    </row>
    <row r="285">
      <c r="B285" s="165"/>
      <c r="C285" s="165"/>
      <c r="D285" s="165"/>
      <c r="E285" s="165"/>
      <c r="H285" s="165"/>
      <c r="J285" s="165"/>
    </row>
    <row r="286">
      <c r="B286" s="165"/>
      <c r="C286" s="165"/>
      <c r="D286" s="165"/>
      <c r="E286" s="165"/>
      <c r="H286" s="165"/>
      <c r="J286" s="165"/>
    </row>
    <row r="287">
      <c r="B287" s="165"/>
      <c r="C287" s="165"/>
      <c r="D287" s="165"/>
      <c r="E287" s="165"/>
      <c r="H287" s="165"/>
      <c r="J287" s="165"/>
    </row>
    <row r="288">
      <c r="B288" s="165"/>
      <c r="C288" s="165"/>
      <c r="D288" s="165"/>
      <c r="E288" s="165"/>
      <c r="H288" s="165"/>
      <c r="J288" s="165"/>
    </row>
    <row r="289">
      <c r="B289" s="165"/>
      <c r="C289" s="165"/>
      <c r="D289" s="165"/>
      <c r="E289" s="165"/>
      <c r="H289" s="165"/>
      <c r="J289" s="165"/>
    </row>
    <row r="290">
      <c r="B290" s="165"/>
      <c r="C290" s="165"/>
      <c r="D290" s="165"/>
      <c r="E290" s="165"/>
      <c r="H290" s="165"/>
      <c r="J290" s="165"/>
    </row>
    <row r="291">
      <c r="B291" s="165"/>
      <c r="C291" s="165"/>
      <c r="D291" s="165"/>
      <c r="E291" s="165"/>
      <c r="H291" s="165"/>
      <c r="J291" s="165"/>
    </row>
    <row r="292">
      <c r="B292" s="165"/>
      <c r="C292" s="165"/>
      <c r="D292" s="165"/>
      <c r="E292" s="165"/>
      <c r="H292" s="165"/>
      <c r="J292" s="165"/>
    </row>
    <row r="293">
      <c r="B293" s="165"/>
      <c r="C293" s="165"/>
      <c r="D293" s="165"/>
      <c r="E293" s="165"/>
      <c r="H293" s="165"/>
      <c r="J293" s="165"/>
    </row>
    <row r="294">
      <c r="B294" s="165"/>
      <c r="C294" s="165"/>
      <c r="D294" s="165"/>
      <c r="E294" s="165"/>
      <c r="H294" s="165"/>
      <c r="J294" s="165"/>
    </row>
    <row r="295">
      <c r="B295" s="165"/>
      <c r="C295" s="165"/>
      <c r="D295" s="165"/>
      <c r="E295" s="165"/>
      <c r="H295" s="165"/>
      <c r="J295" s="165"/>
    </row>
    <row r="296">
      <c r="B296" s="165"/>
      <c r="C296" s="165"/>
      <c r="D296" s="165"/>
      <c r="E296" s="165"/>
      <c r="H296" s="165"/>
      <c r="J296" s="165"/>
    </row>
    <row r="297">
      <c r="B297" s="165"/>
      <c r="C297" s="165"/>
      <c r="D297" s="165"/>
      <c r="E297" s="165"/>
      <c r="H297" s="165"/>
      <c r="J297" s="165"/>
    </row>
    <row r="298">
      <c r="B298" s="165"/>
      <c r="C298" s="165"/>
      <c r="D298" s="165"/>
      <c r="E298" s="165"/>
      <c r="H298" s="165"/>
      <c r="J298" s="165"/>
    </row>
    <row r="299">
      <c r="B299" s="165"/>
      <c r="C299" s="165"/>
      <c r="D299" s="165"/>
      <c r="E299" s="165"/>
      <c r="H299" s="165"/>
      <c r="J299" s="165"/>
    </row>
    <row r="300">
      <c r="B300" s="165"/>
      <c r="C300" s="165"/>
      <c r="D300" s="165"/>
      <c r="E300" s="165"/>
      <c r="H300" s="165"/>
      <c r="J300" s="165"/>
    </row>
    <row r="301">
      <c r="B301" s="165"/>
      <c r="C301" s="165"/>
      <c r="D301" s="165"/>
      <c r="E301" s="165"/>
      <c r="H301" s="165"/>
      <c r="J301" s="165"/>
    </row>
    <row r="302">
      <c r="B302" s="165"/>
      <c r="C302" s="165"/>
      <c r="D302" s="165"/>
      <c r="E302" s="165"/>
      <c r="H302" s="165"/>
      <c r="J302" s="165"/>
    </row>
    <row r="303">
      <c r="B303" s="165"/>
      <c r="C303" s="165"/>
      <c r="D303" s="165"/>
      <c r="E303" s="165"/>
      <c r="H303" s="165"/>
      <c r="J303" s="165"/>
    </row>
    <row r="304">
      <c r="B304" s="165"/>
      <c r="C304" s="165"/>
      <c r="D304" s="165"/>
      <c r="E304" s="165"/>
      <c r="H304" s="165"/>
      <c r="J304" s="165"/>
    </row>
    <row r="305">
      <c r="B305" s="165"/>
      <c r="C305" s="165"/>
      <c r="D305" s="165"/>
      <c r="E305" s="165"/>
      <c r="H305" s="165"/>
      <c r="J305" s="165"/>
    </row>
    <row r="306">
      <c r="B306" s="165"/>
      <c r="C306" s="165"/>
      <c r="D306" s="165"/>
      <c r="E306" s="165"/>
      <c r="H306" s="165"/>
      <c r="J306" s="165"/>
    </row>
    <row r="307">
      <c r="B307" s="165"/>
      <c r="C307" s="165"/>
      <c r="D307" s="165"/>
      <c r="E307" s="165"/>
      <c r="H307" s="165"/>
      <c r="J307" s="165"/>
    </row>
    <row r="308">
      <c r="B308" s="165"/>
      <c r="C308" s="165"/>
      <c r="D308" s="165"/>
      <c r="E308" s="165"/>
      <c r="H308" s="165"/>
      <c r="J308" s="165"/>
    </row>
    <row r="309">
      <c r="B309" s="165"/>
      <c r="C309" s="165"/>
      <c r="D309" s="165"/>
      <c r="E309" s="165"/>
      <c r="H309" s="165"/>
      <c r="J309" s="165"/>
    </row>
    <row r="310">
      <c r="B310" s="165"/>
      <c r="C310" s="165"/>
      <c r="D310" s="165"/>
      <c r="E310" s="165"/>
      <c r="H310" s="165"/>
      <c r="J310" s="165"/>
    </row>
    <row r="311">
      <c r="B311" s="165"/>
      <c r="C311" s="165"/>
      <c r="D311" s="165"/>
      <c r="E311" s="165"/>
      <c r="H311" s="165"/>
      <c r="J311" s="165"/>
    </row>
    <row r="312">
      <c r="B312" s="165"/>
      <c r="C312" s="165"/>
      <c r="D312" s="165"/>
      <c r="E312" s="165"/>
      <c r="H312" s="165"/>
      <c r="J312" s="165"/>
    </row>
    <row r="313">
      <c r="B313" s="165"/>
      <c r="C313" s="165"/>
      <c r="D313" s="165"/>
      <c r="E313" s="165"/>
      <c r="H313" s="165"/>
      <c r="J313" s="165"/>
    </row>
    <row r="314">
      <c r="B314" s="165"/>
      <c r="C314" s="165"/>
      <c r="D314" s="165"/>
      <c r="E314" s="165"/>
      <c r="H314" s="165"/>
      <c r="J314" s="165"/>
    </row>
    <row r="315">
      <c r="B315" s="165"/>
      <c r="C315" s="165"/>
      <c r="D315" s="165"/>
      <c r="E315" s="165"/>
      <c r="H315" s="165"/>
      <c r="J315" s="165"/>
    </row>
    <row r="316">
      <c r="B316" s="165"/>
      <c r="C316" s="165"/>
      <c r="D316" s="165"/>
      <c r="E316" s="165"/>
      <c r="H316" s="165"/>
      <c r="J316" s="165"/>
    </row>
    <row r="317">
      <c r="B317" s="165"/>
      <c r="C317" s="165"/>
      <c r="D317" s="165"/>
      <c r="E317" s="165"/>
      <c r="H317" s="165"/>
      <c r="J317" s="165"/>
    </row>
    <row r="318">
      <c r="B318" s="165"/>
      <c r="C318" s="165"/>
      <c r="D318" s="165"/>
      <c r="E318" s="165"/>
      <c r="H318" s="165"/>
      <c r="J318" s="165"/>
    </row>
    <row r="319">
      <c r="B319" s="165"/>
      <c r="C319" s="165"/>
      <c r="D319" s="165"/>
      <c r="E319" s="165"/>
      <c r="H319" s="165"/>
      <c r="J319" s="165"/>
    </row>
    <row r="320">
      <c r="B320" s="165"/>
      <c r="C320" s="165"/>
      <c r="D320" s="165"/>
      <c r="E320" s="165"/>
      <c r="H320" s="165"/>
      <c r="J320" s="165"/>
    </row>
    <row r="321">
      <c r="B321" s="165"/>
      <c r="C321" s="165"/>
      <c r="D321" s="165"/>
      <c r="E321" s="165"/>
      <c r="H321" s="165"/>
      <c r="J321" s="165"/>
    </row>
    <row r="322">
      <c r="B322" s="165"/>
      <c r="C322" s="165"/>
      <c r="D322" s="165"/>
      <c r="E322" s="165"/>
      <c r="H322" s="165"/>
      <c r="J322" s="165"/>
    </row>
    <row r="323">
      <c r="B323" s="165"/>
      <c r="C323" s="165"/>
      <c r="D323" s="165"/>
      <c r="E323" s="165"/>
      <c r="H323" s="165"/>
      <c r="J323" s="165"/>
    </row>
    <row r="324">
      <c r="B324" s="165"/>
      <c r="C324" s="165"/>
      <c r="D324" s="165"/>
      <c r="E324" s="165"/>
      <c r="H324" s="165"/>
      <c r="J324" s="165"/>
    </row>
    <row r="325">
      <c r="B325" s="165"/>
      <c r="C325" s="165"/>
      <c r="D325" s="165"/>
      <c r="E325" s="165"/>
      <c r="H325" s="165"/>
      <c r="J325" s="165"/>
    </row>
    <row r="326">
      <c r="B326" s="165"/>
      <c r="C326" s="165"/>
      <c r="D326" s="165"/>
      <c r="E326" s="165"/>
      <c r="H326" s="165"/>
      <c r="J326" s="165"/>
    </row>
    <row r="327">
      <c r="B327" s="165"/>
      <c r="C327" s="165"/>
      <c r="D327" s="165"/>
      <c r="E327" s="165"/>
      <c r="H327" s="165"/>
      <c r="J327" s="165"/>
    </row>
    <row r="328">
      <c r="B328" s="165"/>
      <c r="C328" s="165"/>
      <c r="D328" s="165"/>
      <c r="E328" s="165"/>
      <c r="H328" s="165"/>
      <c r="J328" s="165"/>
    </row>
    <row r="329">
      <c r="B329" s="165"/>
      <c r="C329" s="165"/>
      <c r="D329" s="165"/>
      <c r="E329" s="165"/>
      <c r="H329" s="165"/>
      <c r="J329" s="165"/>
    </row>
    <row r="330">
      <c r="B330" s="165"/>
      <c r="C330" s="165"/>
      <c r="D330" s="165"/>
      <c r="E330" s="165"/>
      <c r="H330" s="165"/>
      <c r="J330" s="165"/>
    </row>
    <row r="331">
      <c r="B331" s="165"/>
      <c r="C331" s="165"/>
      <c r="D331" s="165"/>
      <c r="E331" s="165"/>
      <c r="H331" s="165"/>
      <c r="J331" s="165"/>
    </row>
    <row r="332">
      <c r="B332" s="165"/>
      <c r="C332" s="165"/>
      <c r="D332" s="165"/>
      <c r="E332" s="165"/>
      <c r="H332" s="165"/>
      <c r="J332" s="165"/>
    </row>
    <row r="333">
      <c r="B333" s="165"/>
      <c r="C333" s="165"/>
      <c r="D333" s="165"/>
      <c r="E333" s="165"/>
      <c r="H333" s="165"/>
      <c r="J333" s="165"/>
    </row>
    <row r="334">
      <c r="B334" s="165"/>
      <c r="C334" s="165"/>
      <c r="D334" s="165"/>
      <c r="E334" s="165"/>
      <c r="H334" s="165"/>
      <c r="J334" s="165"/>
    </row>
    <row r="335">
      <c r="B335" s="165"/>
      <c r="C335" s="165"/>
      <c r="D335" s="165"/>
      <c r="E335" s="165"/>
      <c r="H335" s="165"/>
      <c r="J335" s="165"/>
    </row>
    <row r="336">
      <c r="B336" s="165"/>
      <c r="C336" s="165"/>
      <c r="D336" s="165"/>
      <c r="E336" s="165"/>
      <c r="H336" s="165"/>
      <c r="J336" s="165"/>
    </row>
    <row r="337">
      <c r="B337" s="165"/>
      <c r="C337" s="165"/>
      <c r="D337" s="165"/>
      <c r="E337" s="165"/>
      <c r="H337" s="165"/>
      <c r="J337" s="165"/>
    </row>
    <row r="338">
      <c r="B338" s="165"/>
      <c r="C338" s="165"/>
      <c r="D338" s="165"/>
      <c r="E338" s="165"/>
      <c r="H338" s="165"/>
      <c r="J338" s="165"/>
    </row>
    <row r="339">
      <c r="B339" s="165"/>
      <c r="C339" s="165"/>
      <c r="D339" s="165"/>
      <c r="E339" s="165"/>
      <c r="H339" s="165"/>
      <c r="J339" s="165"/>
    </row>
    <row r="340">
      <c r="B340" s="165"/>
      <c r="C340" s="165"/>
      <c r="D340" s="165"/>
      <c r="E340" s="165"/>
      <c r="H340" s="165"/>
      <c r="J340" s="165"/>
    </row>
    <row r="341">
      <c r="B341" s="165"/>
      <c r="C341" s="165"/>
      <c r="D341" s="165"/>
      <c r="E341" s="165"/>
      <c r="H341" s="165"/>
      <c r="J341" s="165"/>
    </row>
    <row r="342">
      <c r="B342" s="165"/>
      <c r="C342" s="165"/>
      <c r="D342" s="165"/>
      <c r="E342" s="165"/>
      <c r="H342" s="165"/>
      <c r="J342" s="165"/>
    </row>
    <row r="343">
      <c r="B343" s="165"/>
      <c r="C343" s="165"/>
      <c r="D343" s="165"/>
      <c r="E343" s="165"/>
      <c r="H343" s="165"/>
      <c r="J343" s="165"/>
    </row>
    <row r="344">
      <c r="B344" s="165"/>
      <c r="C344" s="165"/>
      <c r="D344" s="165"/>
      <c r="E344" s="165"/>
      <c r="H344" s="165"/>
      <c r="J344" s="165"/>
    </row>
    <row r="345">
      <c r="B345" s="165"/>
      <c r="C345" s="165"/>
      <c r="D345" s="165"/>
      <c r="E345" s="165"/>
      <c r="H345" s="165"/>
      <c r="J345" s="165"/>
    </row>
    <row r="346">
      <c r="B346" s="165"/>
      <c r="C346" s="165"/>
      <c r="D346" s="165"/>
      <c r="E346" s="165"/>
      <c r="H346" s="165"/>
      <c r="J346" s="165"/>
    </row>
    <row r="347">
      <c r="B347" s="165"/>
      <c r="C347" s="165"/>
      <c r="D347" s="165"/>
      <c r="E347" s="165"/>
      <c r="H347" s="165"/>
      <c r="J347" s="165"/>
    </row>
    <row r="348">
      <c r="B348" s="165"/>
      <c r="C348" s="165"/>
      <c r="D348" s="165"/>
      <c r="E348" s="165"/>
      <c r="H348" s="165"/>
      <c r="J348" s="165"/>
    </row>
    <row r="349">
      <c r="B349" s="165"/>
      <c r="C349" s="165"/>
      <c r="D349" s="165"/>
      <c r="E349" s="165"/>
      <c r="H349" s="165"/>
      <c r="J349" s="165"/>
    </row>
    <row r="350">
      <c r="B350" s="165"/>
      <c r="C350" s="165"/>
      <c r="D350" s="165"/>
      <c r="E350" s="165"/>
      <c r="H350" s="165"/>
      <c r="J350" s="165"/>
    </row>
    <row r="351">
      <c r="B351" s="165"/>
      <c r="C351" s="165"/>
      <c r="D351" s="165"/>
      <c r="E351" s="165"/>
      <c r="H351" s="165"/>
      <c r="J351" s="165"/>
    </row>
    <row r="352">
      <c r="B352" s="165"/>
      <c r="C352" s="165"/>
      <c r="D352" s="165"/>
      <c r="E352" s="165"/>
      <c r="H352" s="165"/>
      <c r="J352" s="165"/>
    </row>
    <row r="353">
      <c r="B353" s="165"/>
      <c r="C353" s="165"/>
      <c r="D353" s="165"/>
      <c r="E353" s="165"/>
      <c r="H353" s="165"/>
      <c r="J353" s="165"/>
    </row>
    <row r="354">
      <c r="B354" s="165"/>
      <c r="C354" s="165"/>
      <c r="D354" s="165"/>
      <c r="E354" s="165"/>
      <c r="H354" s="165"/>
      <c r="J354" s="165"/>
    </row>
    <row r="355">
      <c r="B355" s="165"/>
      <c r="C355" s="165"/>
      <c r="D355" s="165"/>
      <c r="E355" s="165"/>
      <c r="H355" s="165"/>
      <c r="J355" s="165"/>
    </row>
    <row r="356">
      <c r="B356" s="165"/>
      <c r="C356" s="165"/>
      <c r="D356" s="165"/>
      <c r="E356" s="165"/>
      <c r="H356" s="165"/>
      <c r="J356" s="165"/>
    </row>
    <row r="357">
      <c r="B357" s="165"/>
      <c r="C357" s="165"/>
      <c r="D357" s="165"/>
      <c r="E357" s="165"/>
      <c r="H357" s="165"/>
      <c r="J357" s="165"/>
    </row>
    <row r="358">
      <c r="B358" s="165"/>
      <c r="C358" s="165"/>
      <c r="D358" s="165"/>
      <c r="E358" s="165"/>
      <c r="H358" s="165"/>
      <c r="J358" s="165"/>
    </row>
    <row r="359">
      <c r="B359" s="165"/>
      <c r="C359" s="165"/>
      <c r="D359" s="165"/>
      <c r="E359" s="165"/>
      <c r="H359" s="165"/>
      <c r="J359" s="165"/>
    </row>
    <row r="360">
      <c r="B360" s="165"/>
      <c r="C360" s="165"/>
      <c r="D360" s="165"/>
      <c r="E360" s="165"/>
      <c r="H360" s="165"/>
      <c r="J360" s="165"/>
    </row>
    <row r="361">
      <c r="B361" s="165"/>
      <c r="C361" s="165"/>
      <c r="D361" s="165"/>
      <c r="E361" s="165"/>
      <c r="H361" s="165"/>
      <c r="J361" s="165"/>
    </row>
    <row r="362">
      <c r="B362" s="165"/>
      <c r="C362" s="165"/>
      <c r="D362" s="165"/>
      <c r="E362" s="165"/>
      <c r="H362" s="165"/>
      <c r="J362" s="165"/>
    </row>
    <row r="363">
      <c r="B363" s="165"/>
      <c r="C363" s="165"/>
      <c r="D363" s="165"/>
      <c r="E363" s="165"/>
      <c r="H363" s="165"/>
      <c r="J363" s="165"/>
    </row>
    <row r="364">
      <c r="B364" s="165"/>
      <c r="C364" s="165"/>
      <c r="D364" s="165"/>
      <c r="E364" s="165"/>
      <c r="H364" s="165"/>
      <c r="J364" s="165"/>
    </row>
    <row r="365">
      <c r="B365" s="165"/>
      <c r="C365" s="165"/>
      <c r="D365" s="165"/>
      <c r="E365" s="165"/>
      <c r="H365" s="165"/>
      <c r="J365" s="165"/>
    </row>
    <row r="366">
      <c r="B366" s="165"/>
      <c r="C366" s="165"/>
      <c r="D366" s="165"/>
      <c r="E366" s="165"/>
      <c r="H366" s="165"/>
      <c r="J366" s="165"/>
    </row>
    <row r="367">
      <c r="B367" s="165"/>
      <c r="C367" s="165"/>
      <c r="D367" s="165"/>
      <c r="E367" s="165"/>
      <c r="H367" s="165"/>
      <c r="J367" s="165"/>
    </row>
    <row r="368">
      <c r="B368" s="165"/>
      <c r="C368" s="165"/>
      <c r="D368" s="165"/>
      <c r="E368" s="165"/>
      <c r="H368" s="165"/>
      <c r="J368" s="165"/>
    </row>
    <row r="369">
      <c r="B369" s="165"/>
      <c r="C369" s="165"/>
      <c r="D369" s="165"/>
      <c r="E369" s="165"/>
      <c r="H369" s="165"/>
      <c r="J369" s="165"/>
    </row>
    <row r="370">
      <c r="B370" s="165"/>
      <c r="C370" s="165"/>
      <c r="D370" s="165"/>
      <c r="E370" s="165"/>
      <c r="H370" s="165"/>
      <c r="J370" s="165"/>
    </row>
    <row r="371">
      <c r="B371" s="165"/>
      <c r="C371" s="165"/>
      <c r="D371" s="165"/>
      <c r="E371" s="165"/>
      <c r="H371" s="165"/>
      <c r="J371" s="165"/>
    </row>
    <row r="372">
      <c r="B372" s="165"/>
      <c r="C372" s="165"/>
      <c r="D372" s="165"/>
      <c r="E372" s="165"/>
      <c r="H372" s="165"/>
      <c r="J372" s="165"/>
    </row>
    <row r="373">
      <c r="B373" s="165"/>
      <c r="C373" s="165"/>
      <c r="D373" s="165"/>
      <c r="E373" s="165"/>
      <c r="H373" s="165"/>
      <c r="J373" s="165"/>
    </row>
    <row r="374">
      <c r="B374" s="165"/>
      <c r="C374" s="165"/>
      <c r="D374" s="165"/>
      <c r="E374" s="165"/>
      <c r="H374" s="165"/>
      <c r="J374" s="165"/>
    </row>
    <row r="375">
      <c r="B375" s="165"/>
      <c r="C375" s="165"/>
      <c r="D375" s="165"/>
      <c r="E375" s="165"/>
      <c r="H375" s="165"/>
      <c r="J375" s="165"/>
    </row>
    <row r="376">
      <c r="B376" s="165"/>
      <c r="C376" s="165"/>
      <c r="D376" s="165"/>
      <c r="E376" s="165"/>
      <c r="H376" s="165"/>
      <c r="J376" s="165"/>
    </row>
    <row r="377">
      <c r="B377" s="165"/>
      <c r="C377" s="165"/>
      <c r="D377" s="165"/>
      <c r="E377" s="165"/>
      <c r="H377" s="165"/>
      <c r="J377" s="165"/>
    </row>
    <row r="378">
      <c r="B378" s="165"/>
      <c r="C378" s="165"/>
      <c r="D378" s="165"/>
      <c r="E378" s="165"/>
      <c r="H378" s="165"/>
      <c r="J378" s="165"/>
    </row>
    <row r="379">
      <c r="B379" s="165"/>
      <c r="C379" s="165"/>
      <c r="D379" s="165"/>
      <c r="E379" s="165"/>
      <c r="H379" s="165"/>
      <c r="J379" s="165"/>
    </row>
    <row r="380">
      <c r="B380" s="165"/>
      <c r="C380" s="165"/>
      <c r="D380" s="165"/>
      <c r="E380" s="165"/>
      <c r="H380" s="165"/>
      <c r="J380" s="165"/>
    </row>
    <row r="381">
      <c r="B381" s="165"/>
      <c r="C381" s="165"/>
      <c r="D381" s="165"/>
      <c r="E381" s="165"/>
      <c r="H381" s="165"/>
      <c r="J381" s="165"/>
    </row>
    <row r="382">
      <c r="B382" s="165"/>
      <c r="C382" s="165"/>
      <c r="D382" s="165"/>
      <c r="E382" s="165"/>
      <c r="H382" s="165"/>
      <c r="J382" s="165"/>
    </row>
    <row r="383">
      <c r="B383" s="165"/>
      <c r="C383" s="165"/>
      <c r="D383" s="165"/>
      <c r="E383" s="165"/>
      <c r="H383" s="165"/>
      <c r="J383" s="165"/>
    </row>
    <row r="384">
      <c r="B384" s="165"/>
      <c r="C384" s="165"/>
      <c r="D384" s="165"/>
      <c r="E384" s="165"/>
      <c r="H384" s="165"/>
      <c r="J384" s="165"/>
    </row>
    <row r="385">
      <c r="B385" s="165"/>
      <c r="C385" s="165"/>
      <c r="D385" s="165"/>
      <c r="E385" s="165"/>
      <c r="H385" s="165"/>
      <c r="J385" s="165"/>
    </row>
    <row r="386">
      <c r="B386" s="165"/>
      <c r="C386" s="165"/>
      <c r="D386" s="165"/>
      <c r="E386" s="165"/>
      <c r="H386" s="165"/>
      <c r="J386" s="165"/>
    </row>
    <row r="387">
      <c r="B387" s="165"/>
      <c r="C387" s="165"/>
      <c r="D387" s="165"/>
      <c r="E387" s="165"/>
      <c r="H387" s="165"/>
      <c r="J387" s="165"/>
    </row>
    <row r="388">
      <c r="B388" s="165"/>
      <c r="C388" s="165"/>
      <c r="D388" s="165"/>
      <c r="E388" s="165"/>
      <c r="H388" s="165"/>
      <c r="J388" s="165"/>
    </row>
    <row r="389">
      <c r="B389" s="165"/>
      <c r="C389" s="165"/>
      <c r="D389" s="165"/>
      <c r="E389" s="165"/>
      <c r="H389" s="165"/>
      <c r="J389" s="165"/>
    </row>
    <row r="390">
      <c r="B390" s="165"/>
      <c r="C390" s="165"/>
      <c r="D390" s="165"/>
      <c r="E390" s="165"/>
      <c r="H390" s="165"/>
      <c r="J390" s="165"/>
    </row>
    <row r="391">
      <c r="B391" s="165"/>
      <c r="C391" s="165"/>
      <c r="D391" s="165"/>
      <c r="E391" s="165"/>
      <c r="H391" s="165"/>
      <c r="J391" s="165"/>
    </row>
    <row r="392">
      <c r="B392" s="165"/>
      <c r="C392" s="165"/>
      <c r="D392" s="165"/>
      <c r="E392" s="165"/>
      <c r="H392" s="165"/>
      <c r="J392" s="165"/>
    </row>
    <row r="393">
      <c r="B393" s="165"/>
      <c r="C393" s="165"/>
      <c r="D393" s="165"/>
      <c r="E393" s="165"/>
      <c r="H393" s="165"/>
      <c r="J393" s="165"/>
    </row>
    <row r="394">
      <c r="B394" s="165"/>
      <c r="C394" s="165"/>
      <c r="D394" s="165"/>
      <c r="E394" s="165"/>
      <c r="H394" s="165"/>
      <c r="J394" s="165"/>
    </row>
    <row r="395">
      <c r="B395" s="165"/>
      <c r="C395" s="165"/>
      <c r="D395" s="165"/>
      <c r="E395" s="165"/>
      <c r="H395" s="165"/>
      <c r="J395" s="165"/>
    </row>
    <row r="396">
      <c r="B396" s="165"/>
      <c r="C396" s="165"/>
      <c r="D396" s="165"/>
      <c r="E396" s="165"/>
      <c r="H396" s="165"/>
      <c r="J396" s="165"/>
    </row>
    <row r="397">
      <c r="B397" s="165"/>
      <c r="C397" s="165"/>
      <c r="D397" s="165"/>
      <c r="E397" s="165"/>
      <c r="H397" s="165"/>
      <c r="J397" s="165"/>
    </row>
    <row r="398">
      <c r="B398" s="165"/>
      <c r="C398" s="165"/>
      <c r="D398" s="165"/>
      <c r="E398" s="165"/>
      <c r="H398" s="165"/>
      <c r="J398" s="165"/>
    </row>
    <row r="399">
      <c r="B399" s="165"/>
      <c r="C399" s="165"/>
      <c r="D399" s="165"/>
      <c r="E399" s="165"/>
      <c r="H399" s="165"/>
      <c r="J399" s="165"/>
    </row>
    <row r="400">
      <c r="B400" s="165"/>
      <c r="C400" s="165"/>
      <c r="D400" s="165"/>
      <c r="E400" s="165"/>
      <c r="H400" s="165"/>
      <c r="J400" s="165"/>
    </row>
    <row r="401">
      <c r="B401" s="165"/>
      <c r="C401" s="165"/>
      <c r="D401" s="165"/>
      <c r="E401" s="165"/>
      <c r="H401" s="165"/>
      <c r="J401" s="165"/>
    </row>
    <row r="402">
      <c r="B402" s="165"/>
      <c r="C402" s="165"/>
      <c r="D402" s="165"/>
      <c r="E402" s="165"/>
      <c r="H402" s="165"/>
      <c r="J402" s="165"/>
    </row>
    <row r="403">
      <c r="B403" s="165"/>
      <c r="C403" s="165"/>
      <c r="D403" s="165"/>
      <c r="E403" s="165"/>
      <c r="H403" s="165"/>
      <c r="J403" s="165"/>
    </row>
    <row r="404">
      <c r="B404" s="165"/>
      <c r="C404" s="165"/>
      <c r="D404" s="165"/>
      <c r="E404" s="165"/>
      <c r="H404" s="165"/>
      <c r="J404" s="165"/>
    </row>
    <row r="405">
      <c r="B405" s="165"/>
      <c r="C405" s="165"/>
      <c r="D405" s="165"/>
      <c r="E405" s="165"/>
      <c r="H405" s="165"/>
      <c r="J405" s="165"/>
    </row>
    <row r="406">
      <c r="B406" s="165"/>
      <c r="C406" s="165"/>
      <c r="D406" s="165"/>
      <c r="E406" s="165"/>
      <c r="H406" s="165"/>
      <c r="J406" s="165"/>
    </row>
    <row r="407">
      <c r="B407" s="165"/>
      <c r="C407" s="165"/>
      <c r="D407" s="165"/>
      <c r="E407" s="165"/>
      <c r="H407" s="165"/>
      <c r="J407" s="165"/>
    </row>
    <row r="408">
      <c r="B408" s="165"/>
      <c r="C408" s="165"/>
      <c r="D408" s="165"/>
      <c r="E408" s="165"/>
      <c r="H408" s="165"/>
      <c r="J408" s="165"/>
    </row>
    <row r="409">
      <c r="B409" s="165"/>
      <c r="C409" s="165"/>
      <c r="D409" s="165"/>
      <c r="E409" s="165"/>
      <c r="H409" s="165"/>
      <c r="J409" s="165"/>
    </row>
    <row r="410">
      <c r="B410" s="165"/>
      <c r="C410" s="165"/>
      <c r="D410" s="165"/>
      <c r="E410" s="165"/>
      <c r="H410" s="165"/>
      <c r="J410" s="165"/>
    </row>
    <row r="411">
      <c r="B411" s="165"/>
      <c r="C411" s="165"/>
      <c r="D411" s="165"/>
      <c r="E411" s="165"/>
      <c r="H411" s="165"/>
      <c r="J411" s="165"/>
    </row>
    <row r="412">
      <c r="B412" s="165"/>
      <c r="C412" s="165"/>
      <c r="D412" s="165"/>
      <c r="E412" s="165"/>
      <c r="H412" s="165"/>
      <c r="J412" s="165"/>
    </row>
    <row r="413">
      <c r="B413" s="165"/>
      <c r="C413" s="165"/>
      <c r="D413" s="165"/>
      <c r="E413" s="165"/>
      <c r="H413" s="165"/>
      <c r="J413" s="165"/>
    </row>
    <row r="414">
      <c r="B414" s="165"/>
      <c r="C414" s="165"/>
      <c r="D414" s="165"/>
      <c r="E414" s="165"/>
      <c r="H414" s="165"/>
      <c r="J414" s="165"/>
    </row>
    <row r="415">
      <c r="B415" s="165"/>
      <c r="C415" s="165"/>
      <c r="D415" s="165"/>
      <c r="E415" s="165"/>
      <c r="H415" s="165"/>
      <c r="J415" s="165"/>
    </row>
    <row r="416">
      <c r="B416" s="165"/>
      <c r="C416" s="165"/>
      <c r="D416" s="165"/>
      <c r="E416" s="165"/>
      <c r="H416" s="165"/>
      <c r="J416" s="165"/>
    </row>
    <row r="417">
      <c r="B417" s="165"/>
      <c r="C417" s="165"/>
      <c r="D417" s="165"/>
      <c r="E417" s="165"/>
      <c r="H417" s="165"/>
      <c r="J417" s="165"/>
    </row>
    <row r="418">
      <c r="B418" s="165"/>
      <c r="C418" s="165"/>
      <c r="D418" s="165"/>
      <c r="E418" s="165"/>
      <c r="H418" s="165"/>
      <c r="J418" s="165"/>
    </row>
    <row r="419">
      <c r="B419" s="165"/>
      <c r="C419" s="165"/>
      <c r="D419" s="165"/>
      <c r="E419" s="165"/>
      <c r="H419" s="165"/>
      <c r="J419" s="165"/>
    </row>
    <row r="420">
      <c r="B420" s="165"/>
      <c r="C420" s="165"/>
      <c r="D420" s="165"/>
      <c r="E420" s="165"/>
      <c r="H420" s="165"/>
      <c r="J420" s="165"/>
    </row>
    <row r="421">
      <c r="B421" s="165"/>
      <c r="C421" s="165"/>
      <c r="D421" s="165"/>
      <c r="E421" s="165"/>
      <c r="H421" s="165"/>
      <c r="J421" s="165"/>
    </row>
    <row r="422">
      <c r="B422" s="165"/>
      <c r="C422" s="165"/>
      <c r="D422" s="165"/>
      <c r="E422" s="165"/>
      <c r="H422" s="165"/>
      <c r="J422" s="165"/>
    </row>
    <row r="423">
      <c r="B423" s="165"/>
      <c r="C423" s="165"/>
      <c r="D423" s="165"/>
      <c r="E423" s="165"/>
      <c r="H423" s="165"/>
      <c r="J423" s="165"/>
    </row>
    <row r="424">
      <c r="B424" s="165"/>
      <c r="C424" s="165"/>
      <c r="D424" s="165"/>
      <c r="E424" s="165"/>
      <c r="H424" s="165"/>
      <c r="J424" s="165"/>
    </row>
    <row r="425">
      <c r="B425" s="165"/>
      <c r="C425" s="165"/>
      <c r="D425" s="165"/>
      <c r="E425" s="165"/>
      <c r="H425" s="165"/>
      <c r="J425" s="165"/>
    </row>
    <row r="426">
      <c r="B426" s="165"/>
      <c r="C426" s="165"/>
      <c r="D426" s="165"/>
      <c r="E426" s="165"/>
      <c r="H426" s="165"/>
      <c r="J426" s="165"/>
    </row>
    <row r="427">
      <c r="B427" s="165"/>
      <c r="C427" s="165"/>
      <c r="D427" s="165"/>
      <c r="E427" s="165"/>
      <c r="H427" s="165"/>
      <c r="J427" s="165"/>
    </row>
    <row r="428">
      <c r="B428" s="165"/>
      <c r="C428" s="165"/>
      <c r="D428" s="165"/>
      <c r="E428" s="165"/>
      <c r="H428" s="165"/>
      <c r="J428" s="165"/>
    </row>
    <row r="429">
      <c r="B429" s="165"/>
      <c r="C429" s="165"/>
      <c r="D429" s="165"/>
      <c r="E429" s="165"/>
      <c r="H429" s="165"/>
      <c r="J429" s="165"/>
    </row>
    <row r="430">
      <c r="B430" s="165"/>
      <c r="C430" s="165"/>
      <c r="D430" s="165"/>
      <c r="E430" s="165"/>
      <c r="H430" s="165"/>
      <c r="J430" s="165"/>
    </row>
    <row r="431">
      <c r="B431" s="165"/>
      <c r="C431" s="165"/>
      <c r="D431" s="165"/>
      <c r="E431" s="165"/>
      <c r="H431" s="165"/>
      <c r="J431" s="165"/>
    </row>
    <row r="432">
      <c r="B432" s="165"/>
      <c r="C432" s="165"/>
      <c r="D432" s="165"/>
      <c r="E432" s="165"/>
      <c r="H432" s="165"/>
      <c r="J432" s="165"/>
    </row>
    <row r="433">
      <c r="B433" s="165"/>
      <c r="C433" s="165"/>
      <c r="D433" s="165"/>
      <c r="E433" s="165"/>
      <c r="H433" s="165"/>
      <c r="J433" s="165"/>
    </row>
    <row r="434">
      <c r="B434" s="165"/>
      <c r="C434" s="165"/>
      <c r="D434" s="165"/>
      <c r="E434" s="165"/>
      <c r="H434" s="165"/>
      <c r="J434" s="165"/>
    </row>
    <row r="435">
      <c r="B435" s="165"/>
      <c r="C435" s="165"/>
      <c r="D435" s="165"/>
      <c r="E435" s="165"/>
      <c r="H435" s="165"/>
      <c r="J435" s="165"/>
    </row>
    <row r="436">
      <c r="B436" s="165"/>
      <c r="C436" s="165"/>
      <c r="D436" s="165"/>
      <c r="E436" s="165"/>
      <c r="H436" s="165"/>
      <c r="J436" s="165"/>
    </row>
    <row r="437">
      <c r="B437" s="165"/>
      <c r="C437" s="165"/>
      <c r="D437" s="165"/>
      <c r="E437" s="165"/>
      <c r="H437" s="165"/>
      <c r="J437" s="165"/>
    </row>
    <row r="438">
      <c r="B438" s="165"/>
      <c r="C438" s="165"/>
      <c r="D438" s="165"/>
      <c r="E438" s="165"/>
      <c r="H438" s="165"/>
      <c r="J438" s="165"/>
    </row>
    <row r="439">
      <c r="B439" s="165"/>
      <c r="C439" s="165"/>
      <c r="D439" s="165"/>
      <c r="E439" s="165"/>
      <c r="H439" s="165"/>
      <c r="J439" s="165"/>
    </row>
    <row r="440">
      <c r="B440" s="165"/>
      <c r="C440" s="165"/>
      <c r="D440" s="165"/>
      <c r="E440" s="165"/>
      <c r="H440" s="165"/>
      <c r="J440" s="165"/>
    </row>
    <row r="441">
      <c r="B441" s="165"/>
      <c r="C441" s="165"/>
      <c r="D441" s="165"/>
      <c r="E441" s="165"/>
      <c r="H441" s="165"/>
      <c r="J441" s="165"/>
    </row>
    <row r="442">
      <c r="B442" s="165"/>
      <c r="C442" s="165"/>
      <c r="D442" s="165"/>
      <c r="E442" s="165"/>
      <c r="H442" s="165"/>
      <c r="J442" s="165"/>
    </row>
    <row r="443">
      <c r="B443" s="165"/>
      <c r="C443" s="165"/>
      <c r="D443" s="165"/>
      <c r="E443" s="165"/>
      <c r="H443" s="165"/>
      <c r="J443" s="165"/>
    </row>
    <row r="444">
      <c r="B444" s="165"/>
      <c r="C444" s="165"/>
      <c r="D444" s="165"/>
      <c r="E444" s="165"/>
      <c r="H444" s="165"/>
      <c r="J444" s="165"/>
    </row>
    <row r="445">
      <c r="B445" s="165"/>
      <c r="C445" s="165"/>
      <c r="D445" s="165"/>
      <c r="E445" s="165"/>
      <c r="H445" s="165"/>
      <c r="J445" s="165"/>
    </row>
    <row r="446">
      <c r="B446" s="165"/>
      <c r="C446" s="165"/>
      <c r="D446" s="165"/>
      <c r="E446" s="165"/>
      <c r="H446" s="165"/>
      <c r="J446" s="165"/>
    </row>
    <row r="447">
      <c r="B447" s="165"/>
      <c r="C447" s="165"/>
      <c r="D447" s="165"/>
      <c r="E447" s="165"/>
      <c r="H447" s="165"/>
      <c r="J447" s="165"/>
    </row>
    <row r="448">
      <c r="B448" s="165"/>
      <c r="C448" s="165"/>
      <c r="D448" s="165"/>
      <c r="E448" s="165"/>
      <c r="H448" s="165"/>
      <c r="J448" s="165"/>
    </row>
    <row r="449">
      <c r="B449" s="165"/>
      <c r="C449" s="165"/>
      <c r="D449" s="165"/>
      <c r="E449" s="165"/>
      <c r="H449" s="165"/>
      <c r="J449" s="165"/>
    </row>
    <row r="450">
      <c r="B450" s="165"/>
      <c r="C450" s="165"/>
      <c r="D450" s="165"/>
      <c r="E450" s="165"/>
      <c r="H450" s="165"/>
      <c r="J450" s="165"/>
    </row>
    <row r="451">
      <c r="B451" s="165"/>
      <c r="C451" s="165"/>
      <c r="D451" s="165"/>
      <c r="E451" s="165"/>
      <c r="H451" s="165"/>
      <c r="J451" s="165"/>
    </row>
    <row r="452">
      <c r="B452" s="165"/>
      <c r="C452" s="165"/>
      <c r="D452" s="165"/>
      <c r="E452" s="165"/>
      <c r="H452" s="165"/>
      <c r="J452" s="165"/>
    </row>
    <row r="453">
      <c r="B453" s="165"/>
      <c r="C453" s="165"/>
      <c r="D453" s="165"/>
      <c r="E453" s="165"/>
      <c r="H453" s="165"/>
      <c r="J453" s="165"/>
    </row>
    <row r="454">
      <c r="B454" s="165"/>
      <c r="C454" s="165"/>
      <c r="D454" s="165"/>
      <c r="E454" s="165"/>
      <c r="H454" s="165"/>
      <c r="J454" s="165"/>
    </row>
    <row r="455">
      <c r="B455" s="165"/>
      <c r="C455" s="165"/>
      <c r="D455" s="165"/>
      <c r="E455" s="165"/>
      <c r="H455" s="165"/>
      <c r="J455" s="165"/>
    </row>
    <row r="456">
      <c r="B456" s="165"/>
      <c r="C456" s="165"/>
      <c r="D456" s="165"/>
      <c r="E456" s="165"/>
      <c r="H456" s="165"/>
      <c r="J456" s="165"/>
    </row>
    <row r="457">
      <c r="B457" s="165"/>
      <c r="C457" s="165"/>
      <c r="D457" s="165"/>
      <c r="E457" s="165"/>
      <c r="H457" s="165"/>
      <c r="J457" s="165"/>
    </row>
    <row r="458">
      <c r="B458" s="165"/>
      <c r="C458" s="165"/>
      <c r="D458" s="165"/>
      <c r="E458" s="165"/>
      <c r="H458" s="165"/>
      <c r="J458" s="165"/>
    </row>
    <row r="459">
      <c r="B459" s="165"/>
      <c r="C459" s="165"/>
      <c r="D459" s="165"/>
      <c r="E459" s="165"/>
      <c r="H459" s="165"/>
      <c r="J459" s="165"/>
    </row>
    <row r="460">
      <c r="B460" s="165"/>
      <c r="C460" s="165"/>
      <c r="D460" s="165"/>
      <c r="E460" s="165"/>
      <c r="H460" s="165"/>
      <c r="J460" s="165"/>
    </row>
    <row r="461">
      <c r="B461" s="165"/>
      <c r="C461" s="165"/>
      <c r="D461" s="165"/>
      <c r="E461" s="165"/>
      <c r="H461" s="165"/>
      <c r="J461" s="165"/>
    </row>
    <row r="462">
      <c r="B462" s="165"/>
      <c r="C462" s="165"/>
      <c r="D462" s="165"/>
      <c r="E462" s="165"/>
      <c r="H462" s="165"/>
      <c r="J462" s="165"/>
    </row>
    <row r="463">
      <c r="B463" s="165"/>
      <c r="C463" s="165"/>
      <c r="D463" s="165"/>
      <c r="E463" s="165"/>
      <c r="H463" s="165"/>
      <c r="J463" s="165"/>
    </row>
    <row r="464">
      <c r="B464" s="165"/>
      <c r="C464" s="165"/>
      <c r="D464" s="165"/>
      <c r="E464" s="165"/>
      <c r="H464" s="165"/>
      <c r="J464" s="165"/>
    </row>
    <row r="465">
      <c r="B465" s="165"/>
      <c r="C465" s="165"/>
      <c r="D465" s="165"/>
      <c r="E465" s="165"/>
      <c r="H465" s="165"/>
      <c r="J465" s="165"/>
    </row>
    <row r="466">
      <c r="B466" s="165"/>
      <c r="C466" s="165"/>
      <c r="D466" s="165"/>
      <c r="E466" s="165"/>
      <c r="H466" s="165"/>
      <c r="J466" s="165"/>
    </row>
    <row r="467">
      <c r="B467" s="165"/>
      <c r="C467" s="165"/>
      <c r="D467" s="165"/>
      <c r="E467" s="165"/>
      <c r="H467" s="165"/>
      <c r="J467" s="165"/>
    </row>
    <row r="468">
      <c r="B468" s="165"/>
      <c r="C468" s="165"/>
      <c r="D468" s="165"/>
      <c r="E468" s="165"/>
      <c r="H468" s="165"/>
      <c r="J468" s="165"/>
    </row>
    <row r="469">
      <c r="B469" s="165"/>
      <c r="C469" s="165"/>
      <c r="D469" s="165"/>
      <c r="E469" s="165"/>
      <c r="H469" s="165"/>
      <c r="J469" s="165"/>
    </row>
    <row r="470">
      <c r="B470" s="165"/>
      <c r="C470" s="165"/>
      <c r="D470" s="165"/>
      <c r="E470" s="165"/>
      <c r="H470" s="165"/>
      <c r="J470" s="165"/>
    </row>
    <row r="471">
      <c r="B471" s="165"/>
      <c r="C471" s="165"/>
      <c r="D471" s="165"/>
      <c r="E471" s="165"/>
      <c r="H471" s="165"/>
      <c r="J471" s="165"/>
    </row>
    <row r="472">
      <c r="B472" s="165"/>
      <c r="C472" s="165"/>
      <c r="D472" s="165"/>
      <c r="E472" s="165"/>
      <c r="H472" s="165"/>
      <c r="J472" s="165"/>
    </row>
    <row r="473">
      <c r="B473" s="165"/>
      <c r="C473" s="165"/>
      <c r="D473" s="165"/>
      <c r="E473" s="165"/>
      <c r="H473" s="165"/>
      <c r="J473" s="165"/>
    </row>
    <row r="474">
      <c r="B474" s="165"/>
      <c r="C474" s="165"/>
      <c r="D474" s="165"/>
      <c r="E474" s="165"/>
      <c r="H474" s="165"/>
      <c r="J474" s="165"/>
    </row>
    <row r="475">
      <c r="B475" s="165"/>
      <c r="C475" s="165"/>
      <c r="D475" s="165"/>
      <c r="E475" s="165"/>
      <c r="H475" s="165"/>
      <c r="J475" s="165"/>
    </row>
    <row r="476">
      <c r="B476" s="165"/>
      <c r="C476" s="165"/>
      <c r="D476" s="165"/>
      <c r="E476" s="165"/>
      <c r="H476" s="165"/>
      <c r="J476" s="165"/>
    </row>
    <row r="477">
      <c r="B477" s="165"/>
      <c r="C477" s="165"/>
      <c r="D477" s="165"/>
      <c r="E477" s="165"/>
      <c r="H477" s="165"/>
      <c r="J477" s="165"/>
    </row>
    <row r="478">
      <c r="B478" s="165"/>
      <c r="C478" s="165"/>
      <c r="D478" s="165"/>
      <c r="E478" s="165"/>
      <c r="H478" s="165"/>
      <c r="J478" s="165"/>
    </row>
    <row r="479">
      <c r="B479" s="165"/>
      <c r="C479" s="165"/>
      <c r="D479" s="165"/>
      <c r="E479" s="165"/>
      <c r="H479" s="165"/>
      <c r="J479" s="165"/>
    </row>
    <row r="480">
      <c r="B480" s="165"/>
      <c r="C480" s="165"/>
      <c r="D480" s="165"/>
      <c r="E480" s="165"/>
      <c r="H480" s="165"/>
      <c r="J480" s="165"/>
    </row>
    <row r="481">
      <c r="B481" s="165"/>
      <c r="C481" s="165"/>
      <c r="D481" s="165"/>
      <c r="E481" s="165"/>
      <c r="H481" s="165"/>
      <c r="J481" s="165"/>
    </row>
    <row r="482">
      <c r="B482" s="165"/>
      <c r="C482" s="165"/>
      <c r="D482" s="165"/>
      <c r="E482" s="165"/>
      <c r="H482" s="165"/>
      <c r="J482" s="165"/>
    </row>
    <row r="483">
      <c r="B483" s="165"/>
      <c r="C483" s="165"/>
      <c r="D483" s="165"/>
      <c r="E483" s="165"/>
      <c r="H483" s="165"/>
      <c r="J483" s="165"/>
    </row>
    <row r="484">
      <c r="B484" s="165"/>
      <c r="C484" s="165"/>
      <c r="D484" s="165"/>
      <c r="E484" s="165"/>
      <c r="H484" s="165"/>
      <c r="J484" s="165"/>
    </row>
    <row r="485">
      <c r="B485" s="165"/>
      <c r="C485" s="165"/>
      <c r="D485" s="165"/>
      <c r="E485" s="165"/>
      <c r="H485" s="165"/>
      <c r="J485" s="165"/>
    </row>
    <row r="486">
      <c r="B486" s="165"/>
      <c r="C486" s="165"/>
      <c r="D486" s="165"/>
      <c r="E486" s="165"/>
      <c r="H486" s="165"/>
      <c r="J486" s="165"/>
    </row>
    <row r="487">
      <c r="B487" s="165"/>
      <c r="C487" s="165"/>
      <c r="D487" s="165"/>
      <c r="E487" s="165"/>
      <c r="H487" s="165"/>
      <c r="J487" s="165"/>
    </row>
    <row r="488">
      <c r="B488" s="165"/>
      <c r="C488" s="165"/>
      <c r="D488" s="165"/>
      <c r="E488" s="165"/>
      <c r="H488" s="165"/>
      <c r="J488" s="165"/>
    </row>
    <row r="489">
      <c r="B489" s="165"/>
      <c r="C489" s="165"/>
      <c r="D489" s="165"/>
      <c r="E489" s="165"/>
      <c r="H489" s="165"/>
      <c r="J489" s="165"/>
    </row>
    <row r="490">
      <c r="B490" s="165"/>
      <c r="C490" s="165"/>
      <c r="D490" s="165"/>
      <c r="E490" s="165"/>
      <c r="H490" s="165"/>
      <c r="J490" s="165"/>
    </row>
    <row r="491">
      <c r="B491" s="165"/>
      <c r="C491" s="165"/>
      <c r="D491" s="165"/>
      <c r="E491" s="165"/>
      <c r="H491" s="165"/>
      <c r="J491" s="165"/>
    </row>
    <row r="492">
      <c r="B492" s="165"/>
      <c r="C492" s="165"/>
      <c r="D492" s="165"/>
      <c r="E492" s="165"/>
      <c r="H492" s="165"/>
      <c r="J492" s="165"/>
    </row>
    <row r="493">
      <c r="B493" s="165"/>
      <c r="C493" s="165"/>
      <c r="D493" s="165"/>
      <c r="E493" s="165"/>
      <c r="H493" s="165"/>
      <c r="J493" s="165"/>
    </row>
    <row r="494">
      <c r="B494" s="165"/>
      <c r="C494" s="165"/>
      <c r="D494" s="165"/>
      <c r="E494" s="165"/>
      <c r="H494" s="165"/>
      <c r="J494" s="165"/>
    </row>
    <row r="495">
      <c r="B495" s="165"/>
      <c r="C495" s="165"/>
      <c r="D495" s="165"/>
      <c r="E495" s="165"/>
      <c r="H495" s="165"/>
      <c r="J495" s="165"/>
    </row>
    <row r="496">
      <c r="B496" s="165"/>
      <c r="C496" s="165"/>
      <c r="D496" s="165"/>
      <c r="E496" s="165"/>
      <c r="H496" s="165"/>
      <c r="J496" s="165"/>
    </row>
    <row r="497">
      <c r="B497" s="165"/>
      <c r="C497" s="165"/>
      <c r="D497" s="165"/>
      <c r="E497" s="165"/>
      <c r="H497" s="165"/>
      <c r="J497" s="165"/>
    </row>
    <row r="498">
      <c r="B498" s="165"/>
      <c r="C498" s="165"/>
      <c r="D498" s="165"/>
      <c r="E498" s="165"/>
      <c r="H498" s="165"/>
      <c r="J498" s="165"/>
    </row>
    <row r="499">
      <c r="B499" s="165"/>
      <c r="C499" s="165"/>
      <c r="D499" s="165"/>
      <c r="E499" s="165"/>
      <c r="H499" s="165"/>
      <c r="J499" s="165"/>
    </row>
    <row r="500">
      <c r="B500" s="165"/>
      <c r="C500" s="165"/>
      <c r="D500" s="165"/>
      <c r="E500" s="165"/>
      <c r="H500" s="165"/>
      <c r="J500" s="165"/>
    </row>
    <row r="501">
      <c r="B501" s="165"/>
      <c r="C501" s="165"/>
      <c r="D501" s="165"/>
      <c r="E501" s="165"/>
      <c r="H501" s="165"/>
      <c r="J501" s="165"/>
    </row>
    <row r="502">
      <c r="B502" s="165"/>
      <c r="C502" s="165"/>
      <c r="D502" s="165"/>
      <c r="E502" s="165"/>
      <c r="H502" s="165"/>
      <c r="J502" s="165"/>
    </row>
    <row r="503">
      <c r="B503" s="165"/>
      <c r="C503" s="165"/>
      <c r="D503" s="165"/>
      <c r="E503" s="165"/>
      <c r="H503" s="165"/>
      <c r="J503" s="165"/>
    </row>
    <row r="504">
      <c r="B504" s="165"/>
      <c r="C504" s="165"/>
      <c r="D504" s="165"/>
      <c r="E504" s="165"/>
      <c r="H504" s="165"/>
      <c r="J504" s="165"/>
    </row>
    <row r="505">
      <c r="B505" s="165"/>
      <c r="C505" s="165"/>
      <c r="D505" s="165"/>
      <c r="E505" s="165"/>
      <c r="H505" s="165"/>
      <c r="J505" s="165"/>
    </row>
    <row r="506">
      <c r="B506" s="165"/>
      <c r="C506" s="165"/>
      <c r="D506" s="165"/>
      <c r="E506" s="165"/>
      <c r="H506" s="165"/>
      <c r="J506" s="165"/>
    </row>
    <row r="507">
      <c r="B507" s="165"/>
      <c r="C507" s="165"/>
      <c r="D507" s="165"/>
      <c r="E507" s="165"/>
      <c r="H507" s="165"/>
      <c r="J507" s="165"/>
    </row>
    <row r="508">
      <c r="B508" s="165"/>
      <c r="C508" s="165"/>
      <c r="D508" s="165"/>
      <c r="E508" s="165"/>
      <c r="H508" s="165"/>
      <c r="J508" s="165"/>
    </row>
    <row r="509">
      <c r="B509" s="165"/>
      <c r="C509" s="165"/>
      <c r="D509" s="165"/>
      <c r="E509" s="165"/>
      <c r="H509" s="165"/>
      <c r="J509" s="165"/>
    </row>
    <row r="510">
      <c r="B510" s="165"/>
      <c r="C510" s="165"/>
      <c r="D510" s="165"/>
      <c r="E510" s="165"/>
      <c r="H510" s="165"/>
      <c r="J510" s="165"/>
    </row>
    <row r="511">
      <c r="B511" s="165"/>
      <c r="C511" s="165"/>
      <c r="D511" s="165"/>
      <c r="E511" s="165"/>
      <c r="H511" s="165"/>
      <c r="J511" s="165"/>
    </row>
    <row r="512">
      <c r="B512" s="165"/>
      <c r="C512" s="165"/>
      <c r="D512" s="165"/>
      <c r="E512" s="165"/>
      <c r="H512" s="165"/>
      <c r="J512" s="165"/>
    </row>
    <row r="513">
      <c r="B513" s="165"/>
      <c r="C513" s="165"/>
      <c r="D513" s="165"/>
      <c r="E513" s="165"/>
      <c r="H513" s="165"/>
      <c r="J513" s="165"/>
    </row>
    <row r="514">
      <c r="B514" s="165"/>
      <c r="C514" s="165"/>
      <c r="D514" s="165"/>
      <c r="E514" s="165"/>
      <c r="H514" s="165"/>
      <c r="J514" s="165"/>
    </row>
    <row r="515">
      <c r="B515" s="165"/>
      <c r="C515" s="165"/>
      <c r="D515" s="165"/>
      <c r="E515" s="165"/>
      <c r="H515" s="165"/>
      <c r="J515" s="165"/>
    </row>
    <row r="516">
      <c r="B516" s="165"/>
      <c r="C516" s="165"/>
      <c r="D516" s="165"/>
      <c r="E516" s="165"/>
      <c r="H516" s="165"/>
      <c r="J516" s="165"/>
    </row>
    <row r="517">
      <c r="B517" s="165"/>
      <c r="C517" s="165"/>
      <c r="D517" s="165"/>
      <c r="E517" s="165"/>
      <c r="H517" s="165"/>
      <c r="J517" s="165"/>
    </row>
    <row r="518">
      <c r="B518" s="165"/>
      <c r="C518" s="165"/>
      <c r="D518" s="165"/>
      <c r="E518" s="165"/>
      <c r="H518" s="165"/>
      <c r="J518" s="165"/>
    </row>
    <row r="519">
      <c r="B519" s="165"/>
      <c r="C519" s="165"/>
      <c r="D519" s="165"/>
      <c r="E519" s="165"/>
      <c r="H519" s="165"/>
      <c r="J519" s="165"/>
    </row>
    <row r="520">
      <c r="B520" s="165"/>
      <c r="C520" s="165"/>
      <c r="D520" s="165"/>
      <c r="E520" s="165"/>
      <c r="H520" s="165"/>
      <c r="J520" s="165"/>
    </row>
    <row r="521">
      <c r="B521" s="165"/>
      <c r="C521" s="165"/>
      <c r="D521" s="165"/>
      <c r="E521" s="165"/>
      <c r="H521" s="165"/>
      <c r="J521" s="165"/>
    </row>
    <row r="522">
      <c r="B522" s="165"/>
      <c r="C522" s="165"/>
      <c r="D522" s="165"/>
      <c r="E522" s="165"/>
      <c r="H522" s="165"/>
      <c r="J522" s="165"/>
    </row>
    <row r="523">
      <c r="B523" s="165"/>
      <c r="C523" s="165"/>
      <c r="D523" s="165"/>
      <c r="E523" s="165"/>
      <c r="H523" s="165"/>
      <c r="J523" s="165"/>
    </row>
    <row r="524">
      <c r="B524" s="165"/>
      <c r="C524" s="165"/>
      <c r="D524" s="165"/>
      <c r="E524" s="165"/>
      <c r="H524" s="165"/>
      <c r="J524" s="165"/>
    </row>
    <row r="525">
      <c r="B525" s="165"/>
      <c r="C525" s="165"/>
      <c r="D525" s="165"/>
      <c r="E525" s="165"/>
      <c r="H525" s="165"/>
      <c r="J525" s="165"/>
    </row>
    <row r="526">
      <c r="B526" s="165"/>
      <c r="C526" s="165"/>
      <c r="D526" s="165"/>
      <c r="E526" s="165"/>
      <c r="H526" s="165"/>
      <c r="J526" s="165"/>
    </row>
    <row r="527">
      <c r="B527" s="165"/>
      <c r="C527" s="165"/>
      <c r="D527" s="165"/>
      <c r="E527" s="165"/>
      <c r="H527" s="165"/>
      <c r="J527" s="165"/>
    </row>
    <row r="528">
      <c r="B528" s="165"/>
      <c r="C528" s="165"/>
      <c r="D528" s="165"/>
      <c r="E528" s="165"/>
      <c r="H528" s="165"/>
      <c r="J528" s="165"/>
    </row>
    <row r="529">
      <c r="B529" s="165"/>
      <c r="C529" s="165"/>
      <c r="D529" s="165"/>
      <c r="E529" s="165"/>
      <c r="H529" s="165"/>
      <c r="J529" s="165"/>
    </row>
    <row r="530">
      <c r="B530" s="165"/>
      <c r="C530" s="165"/>
      <c r="D530" s="165"/>
      <c r="E530" s="165"/>
      <c r="H530" s="165"/>
      <c r="J530" s="165"/>
    </row>
    <row r="531">
      <c r="B531" s="165"/>
      <c r="C531" s="165"/>
      <c r="D531" s="165"/>
      <c r="E531" s="165"/>
      <c r="H531" s="165"/>
      <c r="J531" s="165"/>
    </row>
    <row r="532">
      <c r="B532" s="165"/>
      <c r="C532" s="165"/>
      <c r="D532" s="165"/>
      <c r="E532" s="165"/>
      <c r="H532" s="165"/>
      <c r="J532" s="165"/>
    </row>
    <row r="533">
      <c r="B533" s="165"/>
      <c r="C533" s="165"/>
      <c r="D533" s="165"/>
      <c r="E533" s="165"/>
      <c r="H533" s="165"/>
      <c r="J533" s="165"/>
    </row>
    <row r="534">
      <c r="B534" s="165"/>
      <c r="C534" s="165"/>
      <c r="D534" s="165"/>
      <c r="E534" s="165"/>
      <c r="H534" s="165"/>
      <c r="J534" s="165"/>
    </row>
    <row r="535">
      <c r="B535" s="165"/>
      <c r="C535" s="165"/>
      <c r="D535" s="165"/>
      <c r="E535" s="165"/>
      <c r="H535" s="165"/>
      <c r="J535" s="165"/>
    </row>
    <row r="536">
      <c r="B536" s="165"/>
      <c r="C536" s="165"/>
      <c r="D536" s="165"/>
      <c r="E536" s="165"/>
      <c r="H536" s="165"/>
      <c r="J536" s="165"/>
    </row>
    <row r="537">
      <c r="B537" s="165"/>
      <c r="C537" s="165"/>
      <c r="D537" s="165"/>
      <c r="E537" s="165"/>
      <c r="H537" s="165"/>
      <c r="J537" s="165"/>
    </row>
    <row r="538">
      <c r="B538" s="165"/>
      <c r="C538" s="165"/>
      <c r="D538" s="165"/>
      <c r="E538" s="165"/>
      <c r="H538" s="165"/>
      <c r="J538" s="165"/>
    </row>
    <row r="539">
      <c r="B539" s="165"/>
      <c r="C539" s="165"/>
      <c r="D539" s="165"/>
      <c r="E539" s="165"/>
      <c r="H539" s="165"/>
      <c r="J539" s="165"/>
    </row>
    <row r="540">
      <c r="B540" s="165"/>
      <c r="C540" s="165"/>
      <c r="D540" s="165"/>
      <c r="E540" s="165"/>
      <c r="H540" s="165"/>
      <c r="J540" s="165"/>
    </row>
    <row r="541">
      <c r="B541" s="165"/>
      <c r="C541" s="165"/>
      <c r="D541" s="165"/>
      <c r="E541" s="165"/>
      <c r="H541" s="165"/>
      <c r="J541" s="165"/>
    </row>
    <row r="542">
      <c r="B542" s="165"/>
      <c r="C542" s="165"/>
      <c r="D542" s="165"/>
      <c r="E542" s="165"/>
      <c r="H542" s="165"/>
      <c r="J542" s="165"/>
    </row>
    <row r="543">
      <c r="B543" s="165"/>
      <c r="C543" s="165"/>
      <c r="D543" s="165"/>
      <c r="E543" s="165"/>
      <c r="H543" s="165"/>
      <c r="J543" s="165"/>
    </row>
    <row r="544">
      <c r="B544" s="165"/>
      <c r="C544" s="165"/>
      <c r="D544" s="165"/>
      <c r="E544" s="165"/>
      <c r="H544" s="165"/>
      <c r="J544" s="165"/>
    </row>
    <row r="545">
      <c r="B545" s="165"/>
      <c r="C545" s="165"/>
      <c r="D545" s="165"/>
      <c r="E545" s="165"/>
      <c r="H545" s="165"/>
      <c r="J545" s="165"/>
    </row>
    <row r="546">
      <c r="B546" s="165"/>
      <c r="C546" s="165"/>
      <c r="D546" s="165"/>
      <c r="E546" s="165"/>
      <c r="H546" s="165"/>
      <c r="J546" s="165"/>
    </row>
    <row r="547">
      <c r="B547" s="165"/>
      <c r="C547" s="165"/>
      <c r="D547" s="165"/>
      <c r="E547" s="165"/>
      <c r="H547" s="165"/>
      <c r="J547" s="165"/>
    </row>
    <row r="548">
      <c r="B548" s="165"/>
      <c r="C548" s="165"/>
      <c r="D548" s="165"/>
      <c r="E548" s="165"/>
      <c r="H548" s="165"/>
      <c r="J548" s="165"/>
    </row>
    <row r="549">
      <c r="B549" s="165"/>
      <c r="C549" s="165"/>
      <c r="D549" s="165"/>
      <c r="E549" s="165"/>
      <c r="H549" s="165"/>
      <c r="J549" s="165"/>
    </row>
    <row r="550">
      <c r="B550" s="165"/>
      <c r="C550" s="165"/>
      <c r="D550" s="165"/>
      <c r="E550" s="165"/>
      <c r="H550" s="165"/>
      <c r="J550" s="165"/>
    </row>
    <row r="551">
      <c r="B551" s="165"/>
      <c r="C551" s="165"/>
      <c r="D551" s="165"/>
      <c r="E551" s="165"/>
      <c r="H551" s="165"/>
      <c r="J551" s="165"/>
    </row>
    <row r="552">
      <c r="B552" s="165"/>
      <c r="C552" s="165"/>
      <c r="D552" s="165"/>
      <c r="E552" s="165"/>
      <c r="H552" s="165"/>
      <c r="J552" s="165"/>
    </row>
    <row r="553">
      <c r="B553" s="165"/>
      <c r="C553" s="165"/>
      <c r="D553" s="165"/>
      <c r="E553" s="165"/>
      <c r="H553" s="165"/>
      <c r="J553" s="165"/>
    </row>
    <row r="554">
      <c r="B554" s="165"/>
      <c r="C554" s="165"/>
      <c r="D554" s="165"/>
      <c r="E554" s="165"/>
      <c r="H554" s="165"/>
      <c r="J554" s="165"/>
    </row>
    <row r="555">
      <c r="B555" s="165"/>
      <c r="C555" s="165"/>
      <c r="D555" s="165"/>
      <c r="E555" s="165"/>
      <c r="H555" s="165"/>
      <c r="J555" s="165"/>
    </row>
    <row r="556">
      <c r="B556" s="165"/>
      <c r="C556" s="165"/>
      <c r="D556" s="165"/>
      <c r="E556" s="165"/>
      <c r="H556" s="165"/>
      <c r="J556" s="165"/>
    </row>
    <row r="557">
      <c r="B557" s="165"/>
      <c r="C557" s="165"/>
      <c r="D557" s="165"/>
      <c r="E557" s="165"/>
      <c r="H557" s="165"/>
      <c r="J557" s="165"/>
    </row>
    <row r="558">
      <c r="B558" s="165"/>
      <c r="C558" s="165"/>
      <c r="D558" s="165"/>
      <c r="E558" s="165"/>
      <c r="H558" s="165"/>
      <c r="J558" s="165"/>
    </row>
    <row r="559">
      <c r="B559" s="165"/>
      <c r="C559" s="165"/>
      <c r="D559" s="165"/>
      <c r="E559" s="165"/>
      <c r="H559" s="165"/>
      <c r="J559" s="165"/>
    </row>
    <row r="560">
      <c r="B560" s="165"/>
      <c r="C560" s="165"/>
      <c r="D560" s="165"/>
      <c r="E560" s="165"/>
      <c r="H560" s="165"/>
      <c r="J560" s="165"/>
    </row>
    <row r="561">
      <c r="B561" s="165"/>
      <c r="C561" s="165"/>
      <c r="D561" s="165"/>
      <c r="E561" s="165"/>
      <c r="H561" s="165"/>
      <c r="J561" s="165"/>
    </row>
    <row r="562">
      <c r="B562" s="165"/>
      <c r="C562" s="165"/>
      <c r="D562" s="165"/>
      <c r="E562" s="165"/>
      <c r="H562" s="165"/>
      <c r="J562" s="165"/>
    </row>
    <row r="563">
      <c r="B563" s="165"/>
      <c r="C563" s="165"/>
      <c r="D563" s="165"/>
      <c r="E563" s="165"/>
      <c r="H563" s="165"/>
      <c r="J563" s="165"/>
    </row>
    <row r="564">
      <c r="B564" s="165"/>
      <c r="C564" s="165"/>
      <c r="D564" s="165"/>
      <c r="E564" s="165"/>
      <c r="H564" s="165"/>
      <c r="J564" s="165"/>
    </row>
    <row r="565">
      <c r="B565" s="165"/>
      <c r="C565" s="165"/>
      <c r="D565" s="165"/>
      <c r="E565" s="165"/>
      <c r="H565" s="165"/>
      <c r="J565" s="165"/>
    </row>
    <row r="566">
      <c r="B566" s="165"/>
      <c r="C566" s="165"/>
      <c r="D566" s="165"/>
      <c r="E566" s="165"/>
      <c r="H566" s="165"/>
      <c r="J566" s="165"/>
    </row>
    <row r="567">
      <c r="B567" s="165"/>
      <c r="C567" s="165"/>
      <c r="D567" s="165"/>
      <c r="E567" s="165"/>
      <c r="H567" s="165"/>
      <c r="J567" s="165"/>
    </row>
    <row r="568">
      <c r="B568" s="165"/>
      <c r="C568" s="165"/>
      <c r="D568" s="165"/>
      <c r="E568" s="165"/>
      <c r="H568" s="165"/>
      <c r="J568" s="165"/>
    </row>
    <row r="569">
      <c r="B569" s="165"/>
      <c r="C569" s="165"/>
      <c r="D569" s="165"/>
      <c r="E569" s="165"/>
      <c r="H569" s="165"/>
      <c r="J569" s="165"/>
    </row>
    <row r="570">
      <c r="B570" s="165"/>
      <c r="C570" s="165"/>
      <c r="D570" s="165"/>
      <c r="E570" s="165"/>
      <c r="H570" s="165"/>
      <c r="J570" s="165"/>
    </row>
    <row r="571">
      <c r="B571" s="165"/>
      <c r="C571" s="165"/>
      <c r="D571" s="165"/>
      <c r="E571" s="165"/>
      <c r="H571" s="165"/>
      <c r="J571" s="165"/>
    </row>
    <row r="572">
      <c r="B572" s="165"/>
      <c r="C572" s="165"/>
      <c r="D572" s="165"/>
      <c r="E572" s="165"/>
      <c r="H572" s="165"/>
      <c r="J572" s="165"/>
    </row>
    <row r="573">
      <c r="B573" s="165"/>
      <c r="C573" s="165"/>
      <c r="D573" s="165"/>
      <c r="E573" s="165"/>
      <c r="H573" s="165"/>
      <c r="J573" s="165"/>
    </row>
    <row r="574">
      <c r="B574" s="165"/>
      <c r="C574" s="165"/>
      <c r="D574" s="165"/>
      <c r="E574" s="165"/>
      <c r="H574" s="165"/>
      <c r="J574" s="165"/>
    </row>
    <row r="575">
      <c r="B575" s="165"/>
      <c r="C575" s="165"/>
      <c r="D575" s="165"/>
      <c r="E575" s="165"/>
      <c r="H575" s="165"/>
      <c r="J575" s="165"/>
    </row>
    <row r="576">
      <c r="B576" s="165"/>
      <c r="C576" s="165"/>
      <c r="D576" s="165"/>
      <c r="E576" s="165"/>
      <c r="H576" s="165"/>
      <c r="J576" s="165"/>
    </row>
    <row r="577">
      <c r="B577" s="165"/>
      <c r="C577" s="165"/>
      <c r="D577" s="165"/>
      <c r="E577" s="165"/>
      <c r="H577" s="165"/>
      <c r="J577" s="165"/>
    </row>
    <row r="578">
      <c r="B578" s="165"/>
      <c r="C578" s="165"/>
      <c r="D578" s="165"/>
      <c r="E578" s="165"/>
      <c r="H578" s="165"/>
      <c r="J578" s="165"/>
    </row>
    <row r="579">
      <c r="B579" s="165"/>
      <c r="C579" s="165"/>
      <c r="D579" s="165"/>
      <c r="E579" s="165"/>
      <c r="H579" s="165"/>
      <c r="J579" s="165"/>
    </row>
    <row r="580">
      <c r="B580" s="165"/>
      <c r="C580" s="165"/>
      <c r="D580" s="165"/>
      <c r="E580" s="165"/>
      <c r="H580" s="165"/>
      <c r="J580" s="165"/>
    </row>
    <row r="581">
      <c r="B581" s="165"/>
      <c r="C581" s="165"/>
      <c r="D581" s="165"/>
      <c r="E581" s="165"/>
      <c r="H581" s="165"/>
      <c r="J581" s="165"/>
    </row>
    <row r="582">
      <c r="B582" s="165"/>
      <c r="C582" s="165"/>
      <c r="D582" s="165"/>
      <c r="E582" s="165"/>
      <c r="H582" s="165"/>
      <c r="J582" s="165"/>
    </row>
    <row r="583">
      <c r="B583" s="165"/>
      <c r="C583" s="165"/>
      <c r="D583" s="165"/>
      <c r="E583" s="165"/>
      <c r="H583" s="165"/>
      <c r="J583" s="165"/>
    </row>
    <row r="584">
      <c r="B584" s="165"/>
      <c r="C584" s="165"/>
      <c r="D584" s="165"/>
      <c r="E584" s="165"/>
      <c r="H584" s="165"/>
      <c r="J584" s="165"/>
    </row>
    <row r="585">
      <c r="B585" s="165"/>
      <c r="C585" s="165"/>
      <c r="D585" s="165"/>
      <c r="E585" s="165"/>
      <c r="H585" s="165"/>
      <c r="J585" s="165"/>
    </row>
    <row r="586">
      <c r="B586" s="165"/>
      <c r="C586" s="165"/>
      <c r="D586" s="165"/>
      <c r="E586" s="165"/>
      <c r="H586" s="165"/>
      <c r="J586" s="165"/>
    </row>
    <row r="587">
      <c r="B587" s="165"/>
      <c r="C587" s="165"/>
      <c r="D587" s="165"/>
      <c r="E587" s="165"/>
      <c r="H587" s="165"/>
      <c r="J587" s="165"/>
    </row>
    <row r="588">
      <c r="B588" s="165"/>
      <c r="C588" s="165"/>
      <c r="D588" s="165"/>
      <c r="E588" s="165"/>
      <c r="H588" s="165"/>
      <c r="J588" s="165"/>
    </row>
    <row r="589">
      <c r="B589" s="165"/>
      <c r="C589" s="165"/>
      <c r="D589" s="165"/>
      <c r="E589" s="165"/>
      <c r="H589" s="165"/>
      <c r="J589" s="165"/>
    </row>
    <row r="590">
      <c r="B590" s="165"/>
      <c r="C590" s="165"/>
      <c r="D590" s="165"/>
      <c r="E590" s="165"/>
      <c r="H590" s="165"/>
      <c r="J590" s="165"/>
    </row>
    <row r="591">
      <c r="B591" s="165"/>
      <c r="C591" s="165"/>
      <c r="D591" s="165"/>
      <c r="E591" s="165"/>
      <c r="H591" s="165"/>
      <c r="J591" s="165"/>
    </row>
    <row r="592">
      <c r="B592" s="165"/>
      <c r="C592" s="165"/>
      <c r="D592" s="165"/>
      <c r="E592" s="165"/>
      <c r="H592" s="165"/>
      <c r="J592" s="165"/>
    </row>
    <row r="593">
      <c r="B593" s="165"/>
      <c r="C593" s="165"/>
      <c r="D593" s="165"/>
      <c r="E593" s="165"/>
      <c r="H593" s="165"/>
      <c r="J593" s="165"/>
    </row>
    <row r="594">
      <c r="B594" s="165"/>
      <c r="C594" s="165"/>
      <c r="D594" s="165"/>
      <c r="E594" s="165"/>
      <c r="H594" s="165"/>
      <c r="J594" s="165"/>
    </row>
    <row r="595">
      <c r="B595" s="165"/>
      <c r="C595" s="165"/>
      <c r="D595" s="165"/>
      <c r="E595" s="165"/>
      <c r="H595" s="165"/>
      <c r="J595" s="165"/>
    </row>
    <row r="596">
      <c r="B596" s="165"/>
      <c r="C596" s="165"/>
      <c r="D596" s="165"/>
      <c r="E596" s="165"/>
      <c r="H596" s="165"/>
      <c r="J596" s="165"/>
    </row>
    <row r="597">
      <c r="B597" s="165"/>
      <c r="C597" s="165"/>
      <c r="D597" s="165"/>
      <c r="E597" s="165"/>
      <c r="H597" s="165"/>
      <c r="J597" s="165"/>
    </row>
    <row r="598">
      <c r="B598" s="165"/>
      <c r="C598" s="165"/>
      <c r="D598" s="165"/>
      <c r="E598" s="165"/>
      <c r="H598" s="165"/>
      <c r="J598" s="165"/>
    </row>
    <row r="599">
      <c r="B599" s="165"/>
      <c r="C599" s="165"/>
      <c r="D599" s="165"/>
      <c r="E599" s="165"/>
      <c r="H599" s="165"/>
      <c r="J599" s="165"/>
    </row>
    <row r="600">
      <c r="B600" s="165"/>
      <c r="C600" s="165"/>
      <c r="D600" s="165"/>
      <c r="E600" s="165"/>
      <c r="H600" s="165"/>
      <c r="J600" s="165"/>
    </row>
    <row r="601">
      <c r="B601" s="165"/>
      <c r="C601" s="165"/>
      <c r="D601" s="165"/>
      <c r="E601" s="165"/>
      <c r="H601" s="165"/>
      <c r="J601" s="165"/>
    </row>
    <row r="602">
      <c r="B602" s="165"/>
      <c r="C602" s="165"/>
      <c r="D602" s="165"/>
      <c r="E602" s="165"/>
      <c r="H602" s="165"/>
      <c r="J602" s="165"/>
    </row>
    <row r="603">
      <c r="B603" s="165"/>
      <c r="C603" s="165"/>
      <c r="D603" s="165"/>
      <c r="E603" s="165"/>
      <c r="H603" s="165"/>
      <c r="J603" s="165"/>
    </row>
    <row r="604">
      <c r="B604" s="165"/>
      <c r="C604" s="165"/>
      <c r="D604" s="165"/>
      <c r="E604" s="165"/>
      <c r="H604" s="165"/>
      <c r="J604" s="165"/>
    </row>
    <row r="605">
      <c r="B605" s="165"/>
      <c r="C605" s="165"/>
      <c r="D605" s="165"/>
      <c r="E605" s="165"/>
      <c r="H605" s="165"/>
      <c r="J605" s="165"/>
    </row>
    <row r="606">
      <c r="B606" s="165"/>
      <c r="C606" s="165"/>
      <c r="D606" s="165"/>
      <c r="E606" s="165"/>
      <c r="H606" s="165"/>
      <c r="J606" s="165"/>
    </row>
    <row r="607">
      <c r="B607" s="165"/>
      <c r="C607" s="165"/>
      <c r="D607" s="165"/>
      <c r="E607" s="165"/>
      <c r="H607" s="165"/>
      <c r="J607" s="165"/>
    </row>
    <row r="608">
      <c r="B608" s="165"/>
      <c r="C608" s="165"/>
      <c r="D608" s="165"/>
      <c r="E608" s="165"/>
      <c r="H608" s="165"/>
      <c r="J608" s="165"/>
    </row>
    <row r="609">
      <c r="B609" s="165"/>
      <c r="C609" s="165"/>
      <c r="D609" s="165"/>
      <c r="E609" s="165"/>
      <c r="H609" s="165"/>
      <c r="J609" s="165"/>
    </row>
    <row r="610">
      <c r="B610" s="165"/>
      <c r="C610" s="165"/>
      <c r="D610" s="165"/>
      <c r="E610" s="165"/>
      <c r="H610" s="165"/>
      <c r="J610" s="165"/>
    </row>
    <row r="611">
      <c r="B611" s="165"/>
      <c r="C611" s="165"/>
      <c r="D611" s="165"/>
      <c r="E611" s="165"/>
      <c r="H611" s="165"/>
      <c r="J611" s="165"/>
    </row>
    <row r="612">
      <c r="B612" s="165"/>
      <c r="C612" s="165"/>
      <c r="D612" s="165"/>
      <c r="E612" s="165"/>
      <c r="H612" s="165"/>
      <c r="J612" s="165"/>
    </row>
    <row r="613">
      <c r="B613" s="165"/>
      <c r="C613" s="165"/>
      <c r="D613" s="165"/>
      <c r="E613" s="165"/>
      <c r="H613" s="165"/>
      <c r="J613" s="165"/>
    </row>
    <row r="614">
      <c r="B614" s="165"/>
      <c r="C614" s="165"/>
      <c r="D614" s="165"/>
      <c r="E614" s="165"/>
      <c r="H614" s="165"/>
      <c r="J614" s="165"/>
    </row>
    <row r="615">
      <c r="B615" s="165"/>
      <c r="C615" s="165"/>
      <c r="D615" s="165"/>
      <c r="E615" s="165"/>
      <c r="H615" s="165"/>
      <c r="J615" s="165"/>
    </row>
    <row r="616">
      <c r="B616" s="165"/>
      <c r="C616" s="165"/>
      <c r="D616" s="165"/>
      <c r="E616" s="165"/>
      <c r="H616" s="165"/>
      <c r="J616" s="165"/>
    </row>
    <row r="617">
      <c r="B617" s="165"/>
      <c r="C617" s="165"/>
      <c r="D617" s="165"/>
      <c r="E617" s="165"/>
      <c r="H617" s="165"/>
      <c r="J617" s="165"/>
    </row>
    <row r="618">
      <c r="B618" s="165"/>
      <c r="C618" s="165"/>
      <c r="D618" s="165"/>
      <c r="E618" s="165"/>
      <c r="H618" s="165"/>
      <c r="J618" s="165"/>
    </row>
    <row r="619">
      <c r="B619" s="165"/>
      <c r="C619" s="165"/>
      <c r="D619" s="165"/>
      <c r="E619" s="165"/>
      <c r="H619" s="165"/>
      <c r="J619" s="165"/>
    </row>
    <row r="620">
      <c r="B620" s="165"/>
      <c r="C620" s="165"/>
      <c r="D620" s="165"/>
      <c r="E620" s="165"/>
      <c r="H620" s="165"/>
      <c r="J620" s="165"/>
    </row>
    <row r="621">
      <c r="B621" s="165"/>
      <c r="C621" s="165"/>
      <c r="D621" s="165"/>
      <c r="E621" s="165"/>
      <c r="H621" s="165"/>
      <c r="J621" s="165"/>
    </row>
    <row r="622">
      <c r="B622" s="165"/>
      <c r="C622" s="165"/>
      <c r="D622" s="165"/>
      <c r="E622" s="165"/>
      <c r="H622" s="165"/>
      <c r="J622" s="165"/>
    </row>
    <row r="623">
      <c r="B623" s="165"/>
      <c r="C623" s="165"/>
      <c r="D623" s="165"/>
      <c r="E623" s="165"/>
      <c r="H623" s="165"/>
      <c r="J623" s="165"/>
    </row>
    <row r="624">
      <c r="B624" s="165"/>
      <c r="C624" s="165"/>
      <c r="D624" s="165"/>
      <c r="E624" s="165"/>
      <c r="H624" s="165"/>
      <c r="J624" s="165"/>
    </row>
    <row r="625">
      <c r="B625" s="165"/>
      <c r="C625" s="165"/>
      <c r="D625" s="165"/>
      <c r="E625" s="165"/>
      <c r="H625" s="165"/>
      <c r="J625" s="165"/>
    </row>
    <row r="626">
      <c r="B626" s="165"/>
      <c r="C626" s="165"/>
      <c r="D626" s="165"/>
      <c r="E626" s="165"/>
      <c r="H626" s="165"/>
      <c r="J626" s="165"/>
    </row>
    <row r="627">
      <c r="B627" s="165"/>
      <c r="C627" s="165"/>
      <c r="D627" s="165"/>
      <c r="E627" s="165"/>
      <c r="H627" s="165"/>
      <c r="J627" s="165"/>
    </row>
    <row r="628">
      <c r="B628" s="165"/>
      <c r="C628" s="165"/>
      <c r="D628" s="165"/>
      <c r="E628" s="165"/>
      <c r="H628" s="165"/>
      <c r="J628" s="165"/>
    </row>
    <row r="629">
      <c r="B629" s="165"/>
      <c r="C629" s="165"/>
      <c r="D629" s="165"/>
      <c r="E629" s="165"/>
      <c r="H629" s="165"/>
      <c r="J629" s="165"/>
    </row>
    <row r="630">
      <c r="B630" s="165"/>
      <c r="C630" s="165"/>
      <c r="D630" s="165"/>
      <c r="E630" s="165"/>
      <c r="H630" s="165"/>
      <c r="J630" s="165"/>
    </row>
    <row r="631">
      <c r="B631" s="165"/>
      <c r="C631" s="165"/>
      <c r="D631" s="165"/>
      <c r="E631" s="165"/>
      <c r="H631" s="165"/>
      <c r="J631" s="165"/>
    </row>
    <row r="632">
      <c r="B632" s="165"/>
      <c r="C632" s="165"/>
      <c r="D632" s="165"/>
      <c r="E632" s="165"/>
      <c r="H632" s="165"/>
      <c r="J632" s="165"/>
    </row>
    <row r="633">
      <c r="B633" s="165"/>
      <c r="C633" s="165"/>
      <c r="D633" s="165"/>
      <c r="E633" s="165"/>
      <c r="H633" s="165"/>
      <c r="J633" s="165"/>
    </row>
    <row r="634">
      <c r="B634" s="165"/>
      <c r="C634" s="165"/>
      <c r="D634" s="165"/>
      <c r="E634" s="165"/>
      <c r="H634" s="165"/>
      <c r="J634" s="165"/>
    </row>
    <row r="635">
      <c r="B635" s="165"/>
      <c r="C635" s="165"/>
      <c r="D635" s="165"/>
      <c r="E635" s="165"/>
      <c r="H635" s="165"/>
      <c r="J635" s="165"/>
    </row>
    <row r="636">
      <c r="B636" s="165"/>
      <c r="C636" s="165"/>
      <c r="D636" s="165"/>
      <c r="E636" s="165"/>
      <c r="H636" s="165"/>
      <c r="J636" s="165"/>
    </row>
    <row r="637">
      <c r="B637" s="165"/>
      <c r="C637" s="165"/>
      <c r="D637" s="165"/>
      <c r="E637" s="165"/>
      <c r="H637" s="165"/>
      <c r="J637" s="165"/>
    </row>
    <row r="638">
      <c r="B638" s="165"/>
      <c r="C638" s="165"/>
      <c r="D638" s="165"/>
      <c r="E638" s="165"/>
      <c r="H638" s="165"/>
      <c r="J638" s="165"/>
    </row>
    <row r="639">
      <c r="B639" s="165"/>
      <c r="C639" s="165"/>
      <c r="D639" s="165"/>
      <c r="E639" s="165"/>
      <c r="H639" s="165"/>
      <c r="J639" s="165"/>
    </row>
    <row r="640">
      <c r="B640" s="165"/>
      <c r="C640" s="165"/>
      <c r="D640" s="165"/>
      <c r="E640" s="165"/>
      <c r="H640" s="165"/>
      <c r="J640" s="165"/>
    </row>
    <row r="641">
      <c r="B641" s="165"/>
      <c r="C641" s="165"/>
      <c r="D641" s="165"/>
      <c r="E641" s="165"/>
      <c r="H641" s="165"/>
      <c r="J641" s="165"/>
    </row>
    <row r="642">
      <c r="B642" s="165"/>
      <c r="C642" s="165"/>
      <c r="D642" s="165"/>
      <c r="E642" s="165"/>
      <c r="H642" s="165"/>
      <c r="J642" s="165"/>
    </row>
    <row r="643">
      <c r="B643" s="165"/>
      <c r="C643" s="165"/>
      <c r="D643" s="165"/>
      <c r="E643" s="165"/>
      <c r="H643" s="165"/>
      <c r="J643" s="165"/>
    </row>
    <row r="644">
      <c r="B644" s="165"/>
      <c r="C644" s="165"/>
      <c r="D644" s="165"/>
      <c r="E644" s="165"/>
      <c r="H644" s="165"/>
      <c r="J644" s="165"/>
    </row>
    <row r="645">
      <c r="B645" s="165"/>
      <c r="C645" s="165"/>
      <c r="D645" s="165"/>
      <c r="E645" s="165"/>
      <c r="H645" s="165"/>
      <c r="J645" s="165"/>
    </row>
    <row r="646">
      <c r="B646" s="165"/>
      <c r="C646" s="165"/>
      <c r="D646" s="165"/>
      <c r="E646" s="165"/>
      <c r="H646" s="165"/>
      <c r="J646" s="165"/>
    </row>
    <row r="647">
      <c r="B647" s="165"/>
      <c r="C647" s="165"/>
      <c r="D647" s="165"/>
      <c r="E647" s="165"/>
      <c r="H647" s="165"/>
      <c r="J647" s="165"/>
    </row>
    <row r="648">
      <c r="B648" s="165"/>
      <c r="C648" s="165"/>
      <c r="D648" s="165"/>
      <c r="E648" s="165"/>
      <c r="H648" s="165"/>
      <c r="J648" s="165"/>
    </row>
    <row r="649">
      <c r="B649" s="165"/>
      <c r="C649" s="165"/>
      <c r="D649" s="165"/>
      <c r="E649" s="165"/>
      <c r="H649" s="165"/>
      <c r="J649" s="165"/>
    </row>
    <row r="650">
      <c r="B650" s="165"/>
      <c r="C650" s="165"/>
      <c r="D650" s="165"/>
      <c r="E650" s="165"/>
      <c r="H650" s="165"/>
      <c r="J650" s="165"/>
    </row>
    <row r="651">
      <c r="B651" s="165"/>
      <c r="C651" s="165"/>
      <c r="D651" s="165"/>
      <c r="E651" s="165"/>
      <c r="H651" s="165"/>
      <c r="J651" s="165"/>
    </row>
    <row r="652">
      <c r="B652" s="165"/>
      <c r="C652" s="165"/>
      <c r="D652" s="165"/>
      <c r="E652" s="165"/>
      <c r="H652" s="165"/>
      <c r="J652" s="165"/>
    </row>
    <row r="653">
      <c r="B653" s="165"/>
      <c r="C653" s="165"/>
      <c r="D653" s="165"/>
      <c r="E653" s="165"/>
      <c r="H653" s="165"/>
      <c r="J653" s="165"/>
    </row>
    <row r="654">
      <c r="B654" s="165"/>
      <c r="C654" s="165"/>
      <c r="D654" s="165"/>
      <c r="E654" s="165"/>
      <c r="H654" s="165"/>
      <c r="J654" s="165"/>
    </row>
    <row r="655">
      <c r="B655" s="165"/>
      <c r="C655" s="165"/>
      <c r="D655" s="165"/>
      <c r="E655" s="165"/>
      <c r="H655" s="165"/>
      <c r="J655" s="165"/>
    </row>
    <row r="656">
      <c r="B656" s="165"/>
      <c r="C656" s="165"/>
      <c r="D656" s="165"/>
      <c r="E656" s="165"/>
      <c r="H656" s="165"/>
      <c r="J656" s="165"/>
    </row>
    <row r="657">
      <c r="B657" s="165"/>
      <c r="C657" s="165"/>
      <c r="D657" s="165"/>
      <c r="E657" s="165"/>
      <c r="H657" s="165"/>
      <c r="J657" s="165"/>
    </row>
    <row r="658">
      <c r="B658" s="165"/>
      <c r="C658" s="165"/>
      <c r="D658" s="165"/>
      <c r="E658" s="165"/>
      <c r="H658" s="165"/>
      <c r="J658" s="165"/>
    </row>
    <row r="659">
      <c r="B659" s="165"/>
      <c r="C659" s="165"/>
      <c r="D659" s="165"/>
      <c r="E659" s="165"/>
      <c r="H659" s="165"/>
      <c r="J659" s="165"/>
    </row>
    <row r="660">
      <c r="B660" s="165"/>
      <c r="C660" s="165"/>
      <c r="D660" s="165"/>
      <c r="E660" s="165"/>
      <c r="H660" s="165"/>
      <c r="J660" s="165"/>
    </row>
  </sheetData>
  <hyperlinks>
    <hyperlink r:id="rId1" location="document-type" ref="H13"/>
    <hyperlink r:id="rId2" ref="H14"/>
    <hyperlink r:id="rId3" ref="H23"/>
    <hyperlink r:id="rId4" location="organization-identifier-scheme" ref="H27"/>
    <hyperlink r:id="rId5" ref="H28"/>
    <hyperlink r:id="rId6" ref="H44"/>
    <hyperlink r:id="rId7" location="organization-identifier-scheme" ref="H48"/>
    <hyperlink r:id="rId8" ref="H49"/>
    <hyperlink r:id="rId9" location="currency" ref="H54"/>
    <hyperlink r:id="rId10" ref="H69"/>
    <hyperlink r:id="rId11" location="organization-identifier-scheme" ref="H73"/>
    <hyperlink r:id="rId12" ref="H74"/>
    <hyperlink r:id="rId13" ref="H90"/>
    <hyperlink r:id="rId14" location="organization-identifier-scheme" ref="H94"/>
    <hyperlink r:id="rId15" ref="H95"/>
    <hyperlink r:id="rId16" location="geometry-objects" ref="H120"/>
    <hyperlink r:id="rId17" location="geometry-objects" ref="H137"/>
    <hyperlink r:id="rId18" location="geometry-objects" ref="H154"/>
    <hyperlink r:id="rId19" location="currency" ref="H183"/>
    <hyperlink r:id="rId20" location="currency" ref="H201"/>
    <hyperlink r:id="rId21" location="currency" ref="H213"/>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sheetViews>
  <sheetFormatPr customHeight="1" defaultColWidth="12.63" defaultRowHeight="15.75"/>
  <cols>
    <col customWidth="1" min="1" max="1" width="16.0"/>
    <col customWidth="1" min="2" max="2" width="20.5"/>
    <col customWidth="1" min="3" max="3" width="14.25"/>
    <col customWidth="1" min="4" max="4" width="25.63"/>
    <col customWidth="1" min="5" max="5" width="29.25"/>
    <col customWidth="1" min="10" max="10" width="17.0"/>
    <col customWidth="1" min="11" max="11" width="17.38"/>
    <col customWidth="1" min="14" max="25" width="20.5"/>
  </cols>
  <sheetData>
    <row r="1">
      <c r="A1" s="26" t="s">
        <v>24</v>
      </c>
      <c r="O1" s="26"/>
      <c r="P1" s="26"/>
      <c r="Q1" s="26"/>
      <c r="R1" s="26"/>
      <c r="S1" s="26"/>
      <c r="T1" s="26"/>
      <c r="U1" s="26"/>
      <c r="V1" s="26"/>
      <c r="W1" s="26"/>
      <c r="X1" s="26"/>
      <c r="Y1" s="26"/>
    </row>
    <row r="2">
      <c r="A2" s="27" t="s">
        <v>25</v>
      </c>
      <c r="O2" s="27"/>
      <c r="P2" s="27"/>
      <c r="Q2" s="27"/>
      <c r="R2" s="27"/>
      <c r="S2" s="27"/>
      <c r="T2" s="27"/>
      <c r="U2" s="27"/>
      <c r="V2" s="27"/>
      <c r="W2" s="27"/>
      <c r="X2" s="27"/>
      <c r="Y2" s="27"/>
    </row>
    <row r="3">
      <c r="A3" s="28" t="s">
        <v>26</v>
      </c>
      <c r="B3" s="29"/>
      <c r="C3" s="29"/>
      <c r="D3" s="29"/>
      <c r="E3" s="30"/>
      <c r="F3" s="28" t="s">
        <v>27</v>
      </c>
      <c r="G3" s="29"/>
      <c r="H3" s="29"/>
      <c r="I3" s="29"/>
      <c r="J3" s="29"/>
      <c r="K3" s="30"/>
      <c r="L3" s="31" t="s">
        <v>28</v>
      </c>
      <c r="M3" s="32"/>
      <c r="N3" s="33"/>
      <c r="O3" s="34"/>
      <c r="P3" s="34"/>
      <c r="Q3" s="34"/>
      <c r="R3" s="34"/>
      <c r="S3" s="34"/>
      <c r="T3" s="34"/>
      <c r="U3" s="34"/>
      <c r="V3" s="34"/>
      <c r="W3" s="34"/>
      <c r="X3" s="34"/>
      <c r="Y3" s="34"/>
    </row>
    <row r="4">
      <c r="A4" s="35" t="s">
        <v>29</v>
      </c>
      <c r="B4" s="36" t="s">
        <v>30</v>
      </c>
      <c r="C4" s="36" t="s">
        <v>31</v>
      </c>
      <c r="D4" s="36" t="s">
        <v>32</v>
      </c>
      <c r="E4" s="37" t="s">
        <v>33</v>
      </c>
      <c r="F4" s="38" t="s">
        <v>34</v>
      </c>
      <c r="G4" s="39" t="s">
        <v>35</v>
      </c>
      <c r="H4" s="39" t="s">
        <v>36</v>
      </c>
      <c r="I4" s="39" t="s">
        <v>37</v>
      </c>
      <c r="J4" s="39" t="s">
        <v>38</v>
      </c>
      <c r="K4" s="40" t="s">
        <v>39</v>
      </c>
      <c r="L4" s="41" t="s">
        <v>40</v>
      </c>
      <c r="M4" s="41" t="s">
        <v>41</v>
      </c>
      <c r="N4" s="41" t="s">
        <v>42</v>
      </c>
      <c r="O4" s="42"/>
      <c r="P4" s="42"/>
      <c r="Q4" s="42"/>
      <c r="R4" s="42"/>
      <c r="S4" s="42"/>
      <c r="T4" s="42"/>
      <c r="U4" s="42"/>
      <c r="V4" s="42"/>
      <c r="W4" s="42"/>
      <c r="X4" s="42"/>
      <c r="Y4" s="42"/>
    </row>
    <row r="5">
      <c r="A5" s="43" t="s">
        <v>43</v>
      </c>
      <c r="B5" s="44" t="s">
        <v>44</v>
      </c>
      <c r="C5" s="44" t="s">
        <v>45</v>
      </c>
      <c r="D5" s="45" t="s">
        <v>46</v>
      </c>
      <c r="E5" s="46" t="s">
        <v>47</v>
      </c>
      <c r="F5" s="47" t="s">
        <v>48</v>
      </c>
      <c r="G5" s="44" t="s">
        <v>48</v>
      </c>
      <c r="H5" s="44" t="s">
        <v>48</v>
      </c>
      <c r="I5" s="44" t="s">
        <v>49</v>
      </c>
      <c r="J5" s="44" t="s">
        <v>49</v>
      </c>
      <c r="K5" s="46" t="s">
        <v>49</v>
      </c>
      <c r="L5" s="44" t="s">
        <v>49</v>
      </c>
      <c r="M5" s="44" t="s">
        <v>50</v>
      </c>
      <c r="N5" s="44" t="s">
        <v>51</v>
      </c>
      <c r="O5" s="44"/>
      <c r="P5" s="44"/>
      <c r="Q5" s="44"/>
      <c r="R5" s="44"/>
      <c r="S5" s="44"/>
      <c r="T5" s="44"/>
      <c r="U5" s="44"/>
      <c r="V5" s="44"/>
      <c r="W5" s="44"/>
      <c r="X5" s="44"/>
      <c r="Y5" s="44"/>
    </row>
    <row r="6">
      <c r="A6" s="48" t="s">
        <v>52</v>
      </c>
      <c r="B6" s="49" t="s">
        <v>52</v>
      </c>
      <c r="C6" s="49" t="s">
        <v>53</v>
      </c>
      <c r="D6" s="50" t="s">
        <v>54</v>
      </c>
      <c r="E6" s="48" t="s">
        <v>55</v>
      </c>
      <c r="F6" s="49" t="s">
        <v>48</v>
      </c>
      <c r="G6" s="49" t="s">
        <v>48</v>
      </c>
      <c r="H6" s="49" t="s">
        <v>48</v>
      </c>
      <c r="I6" s="49" t="s">
        <v>49</v>
      </c>
      <c r="J6" s="49" t="s">
        <v>49</v>
      </c>
      <c r="K6" s="48" t="s">
        <v>49</v>
      </c>
      <c r="L6" s="49" t="s">
        <v>49</v>
      </c>
      <c r="M6" s="49" t="s">
        <v>48</v>
      </c>
      <c r="N6" s="49" t="s">
        <v>56</v>
      </c>
      <c r="O6" s="51"/>
      <c r="P6" s="51"/>
      <c r="Q6" s="51"/>
      <c r="R6" s="51"/>
      <c r="S6" s="51"/>
      <c r="T6" s="51"/>
      <c r="U6" s="51"/>
      <c r="V6" s="51"/>
      <c r="W6" s="51"/>
      <c r="X6" s="51"/>
      <c r="Y6" s="51"/>
    </row>
    <row r="7">
      <c r="A7" s="52" t="s">
        <v>57</v>
      </c>
      <c r="B7" s="52" t="s">
        <v>57</v>
      </c>
      <c r="C7" s="53" t="s">
        <v>57</v>
      </c>
      <c r="D7" s="54"/>
      <c r="E7" s="55" t="s">
        <v>58</v>
      </c>
      <c r="F7" s="52" t="s">
        <v>49</v>
      </c>
      <c r="G7" s="53" t="s">
        <v>49</v>
      </c>
      <c r="H7" s="53" t="s">
        <v>48</v>
      </c>
      <c r="I7" s="53" t="s">
        <v>48</v>
      </c>
      <c r="J7" s="53" t="s">
        <v>49</v>
      </c>
      <c r="K7" s="55" t="s">
        <v>48</v>
      </c>
      <c r="L7" s="53" t="s">
        <v>49</v>
      </c>
      <c r="M7" s="53" t="s">
        <v>49</v>
      </c>
      <c r="N7" s="53" t="s">
        <v>56</v>
      </c>
      <c r="O7" s="54"/>
      <c r="P7" s="54"/>
      <c r="Q7" s="54"/>
      <c r="R7" s="54"/>
      <c r="S7" s="54"/>
      <c r="T7" s="54"/>
      <c r="U7" s="54"/>
      <c r="V7" s="54"/>
      <c r="W7" s="54"/>
      <c r="X7" s="54"/>
      <c r="Y7" s="54"/>
    </row>
    <row r="8">
      <c r="A8" s="56" t="s">
        <v>59</v>
      </c>
      <c r="B8" s="56" t="s">
        <v>59</v>
      </c>
      <c r="C8" s="57" t="s">
        <v>60</v>
      </c>
      <c r="D8" s="57"/>
      <c r="E8" s="58" t="s">
        <v>58</v>
      </c>
      <c r="F8" s="59" t="s">
        <v>48</v>
      </c>
      <c r="G8" s="57" t="s">
        <v>48</v>
      </c>
      <c r="H8" s="57" t="s">
        <v>48</v>
      </c>
      <c r="I8" s="57" t="s">
        <v>48</v>
      </c>
      <c r="J8" s="57" t="s">
        <v>48</v>
      </c>
      <c r="K8" s="58" t="s">
        <v>48</v>
      </c>
      <c r="L8" s="57" t="s">
        <v>49</v>
      </c>
      <c r="M8" s="57" t="s">
        <v>49</v>
      </c>
      <c r="N8" s="57" t="s">
        <v>56</v>
      </c>
      <c r="O8" s="57"/>
      <c r="P8" s="57"/>
      <c r="Q8" s="57"/>
      <c r="R8" s="57"/>
      <c r="S8" s="57"/>
      <c r="T8" s="57"/>
      <c r="U8" s="57"/>
      <c r="V8" s="57"/>
      <c r="W8" s="57"/>
      <c r="X8" s="57"/>
      <c r="Y8" s="57"/>
    </row>
    <row r="9">
      <c r="A9" s="60" t="s">
        <v>61</v>
      </c>
      <c r="B9" s="56" t="s">
        <v>62</v>
      </c>
      <c r="C9" s="57" t="s">
        <v>56</v>
      </c>
      <c r="D9" s="61" t="s">
        <v>63</v>
      </c>
      <c r="E9" s="58" t="s">
        <v>64</v>
      </c>
      <c r="F9" s="62"/>
      <c r="G9" s="54"/>
      <c r="H9" s="54"/>
      <c r="I9" s="54"/>
      <c r="J9" s="54"/>
      <c r="K9" s="63"/>
      <c r="L9" s="54"/>
      <c r="M9" s="54"/>
      <c r="N9" s="54"/>
      <c r="O9" s="54"/>
      <c r="P9" s="54"/>
      <c r="Q9" s="54"/>
      <c r="R9" s="54"/>
      <c r="S9" s="54"/>
      <c r="T9" s="54"/>
      <c r="U9" s="54"/>
      <c r="V9" s="54"/>
      <c r="W9" s="54"/>
      <c r="X9" s="54"/>
      <c r="Y9" s="54"/>
    </row>
  </sheetData>
  <autoFilter ref="$A$4:$N$9"/>
  <mergeCells count="5">
    <mergeCell ref="A1:N1"/>
    <mergeCell ref="A2:N2"/>
    <mergeCell ref="A3:E3"/>
    <mergeCell ref="F3:K3"/>
    <mergeCell ref="L3:N3"/>
  </mergeCells>
  <hyperlinks>
    <hyperlink r:id="rId1" ref="D5"/>
    <hyperlink r:id="rId2" ref="D6"/>
    <hyperlink r:id="rId3" ref="D9"/>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5.13"/>
    <col customWidth="1" min="2" max="3" width="12.63"/>
    <col customWidth="1" min="4" max="5" width="25.13"/>
    <col customWidth="1" min="6" max="6" width="26.0"/>
    <col customWidth="1" min="7" max="7" width="25.13"/>
    <col customWidth="1" min="8" max="8" width="12.63"/>
    <col customWidth="1" min="9" max="9" width="25.13"/>
    <col customWidth="1" min="10" max="10" width="12.63"/>
    <col customWidth="1" min="11" max="11" width="50.13"/>
    <col customWidth="1" hidden="1" min="12" max="23" width="12.63"/>
  </cols>
  <sheetData>
    <row r="1">
      <c r="A1" s="64"/>
      <c r="B1" s="64" t="s">
        <v>65</v>
      </c>
      <c r="J1" s="65" t="s">
        <v>66</v>
      </c>
      <c r="L1" s="66"/>
      <c r="M1" s="66"/>
      <c r="N1" s="66"/>
      <c r="O1" s="66"/>
      <c r="P1" s="66"/>
      <c r="Q1" s="66"/>
      <c r="R1" s="66"/>
      <c r="S1" s="66"/>
      <c r="T1" s="66"/>
      <c r="U1" s="66"/>
      <c r="V1" s="66"/>
      <c r="W1" s="66"/>
    </row>
    <row r="2">
      <c r="A2" s="67"/>
      <c r="B2" s="68" t="s">
        <v>67</v>
      </c>
      <c r="J2" s="69" t="s">
        <v>68</v>
      </c>
      <c r="L2" s="70"/>
      <c r="M2" s="70"/>
      <c r="N2" s="70"/>
      <c r="O2" s="70"/>
      <c r="P2" s="70"/>
      <c r="Q2" s="70"/>
      <c r="R2" s="70"/>
      <c r="S2" s="70"/>
      <c r="T2" s="70"/>
      <c r="U2" s="70"/>
      <c r="V2" s="70"/>
      <c r="W2" s="70"/>
    </row>
    <row r="3">
      <c r="A3" s="71" t="s">
        <v>69</v>
      </c>
      <c r="B3" s="71" t="s">
        <v>30</v>
      </c>
      <c r="C3" s="72" t="s">
        <v>70</v>
      </c>
      <c r="D3" s="72" t="s">
        <v>71</v>
      </c>
      <c r="E3" s="72" t="s">
        <v>72</v>
      </c>
      <c r="F3" s="71" t="s">
        <v>73</v>
      </c>
      <c r="G3" s="72" t="s">
        <v>74</v>
      </c>
      <c r="H3" s="73" t="s">
        <v>75</v>
      </c>
      <c r="I3" s="73" t="s">
        <v>76</v>
      </c>
      <c r="J3" s="74" t="s">
        <v>77</v>
      </c>
      <c r="K3" s="75" t="s">
        <v>78</v>
      </c>
      <c r="L3" s="76" t="s">
        <v>79</v>
      </c>
      <c r="M3" s="76" t="s">
        <v>80</v>
      </c>
      <c r="N3" s="76" t="s">
        <v>81</v>
      </c>
      <c r="O3" s="76" t="s">
        <v>82</v>
      </c>
      <c r="P3" s="76" t="s">
        <v>83</v>
      </c>
      <c r="Q3" s="76" t="s">
        <v>84</v>
      </c>
      <c r="R3" s="76" t="s">
        <v>79</v>
      </c>
      <c r="S3" s="76" t="s">
        <v>80</v>
      </c>
      <c r="T3" s="76" t="s">
        <v>81</v>
      </c>
      <c r="U3" s="76" t="s">
        <v>82</v>
      </c>
      <c r="V3" s="76" t="s">
        <v>83</v>
      </c>
      <c r="W3" s="76" t="s">
        <v>84</v>
      </c>
    </row>
    <row r="4">
      <c r="A4" s="77" t="str">
        <f t="shared" ref="A4:A508" si="1">CONCATENATE(C4," (",D4,")")</f>
        <v>t_tenderDetail (Procedure Type)</v>
      </c>
      <c r="B4" s="78" t="s">
        <v>43</v>
      </c>
      <c r="C4" s="78" t="s">
        <v>85</v>
      </c>
      <c r="D4" s="79" t="s">
        <v>86</v>
      </c>
      <c r="E4" s="79" t="s">
        <v>87</v>
      </c>
      <c r="F4" s="78" t="s">
        <v>88</v>
      </c>
      <c r="G4" s="79" t="s">
        <v>89</v>
      </c>
      <c r="H4" s="78" t="s">
        <v>90</v>
      </c>
      <c r="I4" s="79" t="s">
        <v>91</v>
      </c>
      <c r="J4" s="80" t="s">
        <v>92</v>
      </c>
      <c r="K4" s="81"/>
      <c r="L4" s="82"/>
      <c r="M4" s="82"/>
      <c r="N4" s="82"/>
      <c r="O4" s="82"/>
      <c r="P4" s="82"/>
      <c r="Q4" s="82"/>
      <c r="R4" s="82"/>
      <c r="S4" s="82"/>
      <c r="T4" s="82"/>
      <c r="U4" s="82"/>
      <c r="V4" s="82"/>
      <c r="W4" s="82"/>
    </row>
    <row r="5">
      <c r="A5" s="83" t="str">
        <f t="shared" si="1"/>
        <v>Requisition Header Table (ReqStatus)</v>
      </c>
      <c r="B5" s="84" t="s">
        <v>52</v>
      </c>
      <c r="C5" s="84" t="s">
        <v>93</v>
      </c>
      <c r="D5" s="85" t="s">
        <v>94</v>
      </c>
      <c r="E5" s="86" t="s">
        <v>49</v>
      </c>
      <c r="F5" s="87" t="s">
        <v>95</v>
      </c>
      <c r="G5" s="88"/>
      <c r="H5" s="84"/>
      <c r="I5" s="89"/>
      <c r="J5" s="90" t="str">
        <f t="shared" ref="J5:J508" si="3">IF(SUM($R5:$W5)&gt;0,"yes","no")</f>
        <v>no</v>
      </c>
      <c r="K5" s="91" t="str">
        <f>IFERROR(__xludf.DUMMYFUNCTION("IFERROR(JOIN("", "",FILTER(L5:Q5,LEN(L5:Q5))))"),"")</f>
        <v/>
      </c>
      <c r="L5" s="92" t="str">
        <f>IFERROR(__xludf.DUMMYFUNCTION("IF(ISBLANK($D5),"""",IFERROR(JOIN("", "",QUERY(INDIRECT(""'(OCDS) "" &amp; L$3 &amp; ""'!$C:$F""),""SELECT C WHERE F = '"" &amp; $A5 &amp; ""'""))))"),"")</f>
        <v/>
      </c>
      <c r="M5" s="93" t="str">
        <f>IFERROR(__xludf.DUMMYFUNCTION("IF(ISBLANK($D5),"""",IFERROR(JOIN("", "",QUERY(INDIRECT(""'(OCDS) "" &amp; M$3 &amp; ""'!$C:$F""),""SELECT C WHERE F = '"" &amp; $A5 &amp; ""'""))))"),"")</f>
        <v/>
      </c>
      <c r="N5" s="93" t="str">
        <f>IFERROR(__xludf.DUMMYFUNCTION("IF(ISBLANK($D5),"""",IFERROR(JOIN("", "",QUERY(INDIRECT(""'(OCDS) "" &amp; N$3 &amp; ""'!$C:$F""),""SELECT C WHERE F = '"" &amp; $A5 &amp; ""'""))))"),"")</f>
        <v/>
      </c>
      <c r="O5" s="93" t="str">
        <f>IFERROR(__xludf.DUMMYFUNCTION("IF(ISBLANK($D5),"""",IFERROR(JOIN("", "",QUERY(INDIRECT(""'(OCDS) "" &amp; O$3 &amp; ""'!$C:$F""),""SELECT C WHERE F = '"" &amp; $A5 &amp; ""'""))))"),"")</f>
        <v/>
      </c>
      <c r="P5" s="93" t="str">
        <f>IFERROR(__xludf.DUMMYFUNCTION("IF(ISBLANK($D5),"""",IFERROR(JOIN("", "",QUERY(INDIRECT(""'(OCDS) "" &amp; P$3 &amp; ""'!$C:$F""),""SELECT C WHERE F = '"" &amp; $A5 &amp; ""'""))))"),"")</f>
        <v/>
      </c>
      <c r="Q5" s="93" t="str">
        <f>IFERROR(__xludf.DUMMYFUNCTION("IF(ISBLANK($D5),"""",IFERROR(JOIN("", "",QUERY(INDIRECT(""'(OCDS) "" &amp; Q$3 &amp; ""'!$C:$F""),""SELECT C WHERE F = '"" &amp; $A5 &amp; ""'""))))"),"")</f>
        <v/>
      </c>
      <c r="R5" s="94">
        <f t="shared" ref="R5:W5" si="2">IF(ISBLANK(IFERROR(VLOOKUP($A5,INDIRECT("'(OCDS) " &amp; R$3 &amp; "'!$F:$F"),1,FALSE))),0,1)</f>
        <v>0</v>
      </c>
      <c r="S5" s="94">
        <f t="shared" si="2"/>
        <v>0</v>
      </c>
      <c r="T5" s="94">
        <f t="shared" si="2"/>
        <v>0</v>
      </c>
      <c r="U5" s="94">
        <f t="shared" si="2"/>
        <v>0</v>
      </c>
      <c r="V5" s="94">
        <f t="shared" si="2"/>
        <v>0</v>
      </c>
      <c r="W5" s="94">
        <f t="shared" si="2"/>
        <v>0</v>
      </c>
    </row>
    <row r="6">
      <c r="A6" s="83" t="str">
        <f t="shared" si="1"/>
        <v>Requisition Header Table (REQ_NBR)</v>
      </c>
      <c r="B6" s="84" t="s">
        <v>52</v>
      </c>
      <c r="C6" s="84" t="s">
        <v>93</v>
      </c>
      <c r="D6" s="85" t="s">
        <v>96</v>
      </c>
      <c r="E6" s="89" t="s">
        <v>48</v>
      </c>
      <c r="F6" s="87" t="s">
        <v>97</v>
      </c>
      <c r="G6" s="85"/>
      <c r="H6" s="95" t="s">
        <v>90</v>
      </c>
      <c r="I6" s="89"/>
      <c r="J6" s="90" t="str">
        <f t="shared" si="3"/>
        <v>yes</v>
      </c>
      <c r="K6" s="91" t="str">
        <f>IFERROR(__xludf.DUMMYFUNCTION("IFERROR(JOIN("", "",FILTER(L6:Q6,LEN(L6:Q6))))"),"ocid, tender/id")</f>
        <v>ocid, tender/id</v>
      </c>
      <c r="L6" s="92" t="str">
        <f>IFERROR(__xludf.DUMMYFUNCTION("IF(ISBLANK($D6),"""",IFERROR(JOIN("", "",QUERY(INDIRECT(""'(OCDS) "" &amp; L$3 &amp; ""'!$C:$F""),""SELECT C WHERE F = '"" &amp; $A6 &amp; ""'""))))"),"ocid")</f>
        <v>ocid</v>
      </c>
      <c r="M6" s="93" t="str">
        <f>IFERROR(__xludf.DUMMYFUNCTION("IF(ISBLANK($D6),"""",IFERROR(JOIN("", "",QUERY(INDIRECT(""'(OCDS) "" &amp; M$3 &amp; ""'!$C:$F""),""SELECT C WHERE F = '"" &amp; $A6 &amp; ""'""))))"),"")</f>
        <v/>
      </c>
      <c r="N6" s="93" t="str">
        <f>IFERROR(__xludf.DUMMYFUNCTION("IF(ISBLANK($D6),"""",IFERROR(JOIN("", "",QUERY(INDIRECT(""'(OCDS) "" &amp; N$3 &amp; ""'!$C:$F""),""SELECT C WHERE F = '"" &amp; $A6 &amp; ""'""))))"),"tender/id")</f>
        <v>tender/id</v>
      </c>
      <c r="O6" s="93" t="str">
        <f>IFERROR(__xludf.DUMMYFUNCTION("IF(ISBLANK($D6),"""",IFERROR(JOIN("", "",QUERY(INDIRECT(""'(OCDS) "" &amp; O$3 &amp; ""'!$C:$F""),""SELECT C WHERE F = '"" &amp; $A6 &amp; ""'""))))"),"")</f>
        <v/>
      </c>
      <c r="P6" s="93" t="str">
        <f>IFERROR(__xludf.DUMMYFUNCTION("IF(ISBLANK($D6),"""",IFERROR(JOIN("", "",QUERY(INDIRECT(""'(OCDS) "" &amp; P$3 &amp; ""'!$C:$F""),""SELECT C WHERE F = '"" &amp; $A6 &amp; ""'""))))"),"")</f>
        <v/>
      </c>
      <c r="Q6" s="93" t="str">
        <f>IFERROR(__xludf.DUMMYFUNCTION("IF(ISBLANK($D6),"""",IFERROR(JOIN("", "",QUERY(INDIRECT(""'(OCDS) "" &amp; Q$3 &amp; ""'!$C:$F""),""SELECT C WHERE F = '"" &amp; $A6 &amp; ""'""))))"),"")</f>
        <v/>
      </c>
      <c r="R6" s="94">
        <f t="shared" ref="R6:W6" si="4">IF(ISBLANK(IFERROR(VLOOKUP($A6,INDIRECT("'(OCDS) " &amp; R$3 &amp; "'!$F:$F"),1,FALSE))),0,1)</f>
        <v>1</v>
      </c>
      <c r="S6" s="94">
        <f t="shared" si="4"/>
        <v>0</v>
      </c>
      <c r="T6" s="94">
        <f t="shared" si="4"/>
        <v>1</v>
      </c>
      <c r="U6" s="94">
        <f t="shared" si="4"/>
        <v>0</v>
      </c>
      <c r="V6" s="94">
        <f t="shared" si="4"/>
        <v>0</v>
      </c>
      <c r="W6" s="94">
        <f t="shared" si="4"/>
        <v>0</v>
      </c>
    </row>
    <row r="7">
      <c r="A7" s="83" t="str">
        <f t="shared" si="1"/>
        <v>Requisition Header Table (SHORT_DESC)</v>
      </c>
      <c r="B7" s="84" t="s">
        <v>52</v>
      </c>
      <c r="C7" s="84" t="s">
        <v>93</v>
      </c>
      <c r="D7" s="85" t="s">
        <v>98</v>
      </c>
      <c r="E7" s="89" t="s">
        <v>48</v>
      </c>
      <c r="F7" s="96" t="s">
        <v>99</v>
      </c>
      <c r="G7" s="88"/>
      <c r="H7" s="95" t="s">
        <v>90</v>
      </c>
      <c r="I7" s="89" t="s">
        <v>100</v>
      </c>
      <c r="J7" s="90" t="str">
        <f t="shared" si="3"/>
        <v>yes</v>
      </c>
      <c r="K7" s="91" t="str">
        <f>IFERROR(__xludf.DUMMYFUNCTION("IFERROR(JOIN("", "",FILTER(L7:Q7,LEN(L7:Q7))))"),"tender/title")</f>
        <v>tender/title</v>
      </c>
      <c r="L7" s="92" t="str">
        <f>IFERROR(__xludf.DUMMYFUNCTION("IF(ISBLANK($D7),"""",IFERROR(JOIN("", "",QUERY(INDIRECT(""'(OCDS) "" &amp; L$3 &amp; ""'!$C:$F""),""SELECT C WHERE F = '"" &amp; $A7 &amp; ""'""))))"),"")</f>
        <v/>
      </c>
      <c r="M7" s="93" t="str">
        <f>IFERROR(__xludf.DUMMYFUNCTION("IF(ISBLANK($D7),"""",IFERROR(JOIN("", "",QUERY(INDIRECT(""'(OCDS) "" &amp; M$3 &amp; ""'!$C:$F""),""SELECT C WHERE F = '"" &amp; $A7 &amp; ""'""))))"),"")</f>
        <v/>
      </c>
      <c r="N7" s="93" t="str">
        <f>IFERROR(__xludf.DUMMYFUNCTION("IF(ISBLANK($D7),"""",IFERROR(JOIN("", "",QUERY(INDIRECT(""'(OCDS) "" &amp; N$3 &amp; ""'!$C:$F""),""SELECT C WHERE F = '"" &amp; $A7 &amp; ""'""))))"),"tender/title")</f>
        <v>tender/title</v>
      </c>
      <c r="O7" s="93" t="str">
        <f>IFERROR(__xludf.DUMMYFUNCTION("IF(ISBLANK($D7),"""",IFERROR(JOIN("", "",QUERY(INDIRECT(""'(OCDS) "" &amp; O$3 &amp; ""'!$C:$F""),""SELECT C WHERE F = '"" &amp; $A7 &amp; ""'""))))"),"")</f>
        <v/>
      </c>
      <c r="P7" s="93" t="str">
        <f>IFERROR(__xludf.DUMMYFUNCTION("IF(ISBLANK($D7),"""",IFERROR(JOIN("", "",QUERY(INDIRECT(""'(OCDS) "" &amp; P$3 &amp; ""'!$C:$F""),""SELECT C WHERE F = '"" &amp; $A7 &amp; ""'""))))"),"")</f>
        <v/>
      </c>
      <c r="Q7" s="93" t="str">
        <f>IFERROR(__xludf.DUMMYFUNCTION("IF(ISBLANK($D7),"""",IFERROR(JOIN("", "",QUERY(INDIRECT(""'(OCDS) "" &amp; Q$3 &amp; ""'!$C:$F""),""SELECT C WHERE F = '"" &amp; $A7 &amp; ""'""))))"),"")</f>
        <v/>
      </c>
      <c r="R7" s="94">
        <f t="shared" ref="R7:W7" si="5">IF(ISBLANK(IFERROR(VLOOKUP($A7,INDIRECT("'(OCDS) " &amp; R$3 &amp; "'!$F:$F"),1,FALSE))),0,1)</f>
        <v>0</v>
      </c>
      <c r="S7" s="94">
        <f t="shared" si="5"/>
        <v>0</v>
      </c>
      <c r="T7" s="94">
        <f t="shared" si="5"/>
        <v>1</v>
      </c>
      <c r="U7" s="94">
        <f t="shared" si="5"/>
        <v>0</v>
      </c>
      <c r="V7" s="94">
        <f t="shared" si="5"/>
        <v>0</v>
      </c>
      <c r="W7" s="94">
        <f t="shared" si="5"/>
        <v>0</v>
      </c>
    </row>
    <row r="8">
      <c r="A8" s="83" t="str">
        <f t="shared" si="1"/>
        <v>Req Header Custom Columns (Req Header Column 1 Value)</v>
      </c>
      <c r="B8" s="84" t="s">
        <v>52</v>
      </c>
      <c r="C8" s="84" t="s">
        <v>101</v>
      </c>
      <c r="D8" s="85" t="s">
        <v>102</v>
      </c>
      <c r="E8" s="89" t="s">
        <v>48</v>
      </c>
      <c r="F8" s="87" t="s">
        <v>103</v>
      </c>
      <c r="G8" s="85"/>
      <c r="H8" s="95" t="s">
        <v>90</v>
      </c>
      <c r="I8" s="89"/>
      <c r="J8" s="90" t="str">
        <f t="shared" si="3"/>
        <v>yes</v>
      </c>
      <c r="K8" s="91" t="str">
        <f>IFERROR(__xludf.DUMMYFUNCTION("IFERROR(JOIN("", "",FILTER(L8:Q8,LEN(L8:Q8))))"),"parties/identifier/id, parties/identifier/id, parties/identifier/id")</f>
        <v>parties/identifier/id, parties/identifier/id, parties/identifier/id</v>
      </c>
      <c r="L8" s="92" t="str">
        <f>IFERROR(__xludf.DUMMYFUNCTION("IF(ISBLANK($D8),"""",IFERROR(JOIN("", "",QUERY(INDIRECT(""'(OCDS) "" &amp; L$3 &amp; ""'!$C:$F""),""SELECT C WHERE F = '"" &amp; $A8 &amp; ""'""))))"),"parties/identifier/id, parties/identifier/id, parties/identifier/id")</f>
        <v>parties/identifier/id, parties/identifier/id, parties/identifier/id</v>
      </c>
      <c r="M8" s="93" t="str">
        <f>IFERROR(__xludf.DUMMYFUNCTION("IF(ISBLANK($D8),"""",IFERROR(JOIN("", "",QUERY(INDIRECT(""'(OCDS) "" &amp; M$3 &amp; ""'!$C:$F""),""SELECT C WHERE F = '"" &amp; $A8 &amp; ""'""))))"),"")</f>
        <v/>
      </c>
      <c r="N8" s="93" t="str">
        <f>IFERROR(__xludf.DUMMYFUNCTION("IF(ISBLANK($D8),"""",IFERROR(JOIN("", "",QUERY(INDIRECT(""'(OCDS) "" &amp; N$3 &amp; ""'!$C:$F""),""SELECT C WHERE F = '"" &amp; $A8 &amp; ""'""))))"),"")</f>
        <v/>
      </c>
      <c r="O8" s="93" t="str">
        <f>IFERROR(__xludf.DUMMYFUNCTION("IF(ISBLANK($D8),"""",IFERROR(JOIN("", "",QUERY(INDIRECT(""'(OCDS) "" &amp; O$3 &amp; ""'!$C:$F""),""SELECT C WHERE F = '"" &amp; $A8 &amp; ""'""))))"),"")</f>
        <v/>
      </c>
      <c r="P8" s="93" t="str">
        <f>IFERROR(__xludf.DUMMYFUNCTION("IF(ISBLANK($D8),"""",IFERROR(JOIN("", "",QUERY(INDIRECT(""'(OCDS) "" &amp; P$3 &amp; ""'!$C:$F""),""SELECT C WHERE F = '"" &amp; $A8 &amp; ""'""))))"),"")</f>
        <v/>
      </c>
      <c r="Q8" s="93" t="str">
        <f>IFERROR(__xludf.DUMMYFUNCTION("IF(ISBLANK($D8),"""",IFERROR(JOIN("", "",QUERY(INDIRECT(""'(OCDS) "" &amp; Q$3 &amp; ""'!$C:$F""),""SELECT C WHERE F = '"" &amp; $A8 &amp; ""'""))))"),"")</f>
        <v/>
      </c>
      <c r="R8" s="94">
        <f t="shared" ref="R8:W8" si="6">IF(ISBLANK(IFERROR(VLOOKUP($A8,INDIRECT("'(OCDS) " &amp; R$3 &amp; "'!$F:$F"),1,FALSE))),0,1)</f>
        <v>1</v>
      </c>
      <c r="S8" s="94">
        <f t="shared" si="6"/>
        <v>0</v>
      </c>
      <c r="T8" s="94">
        <f t="shared" si="6"/>
        <v>0</v>
      </c>
      <c r="U8" s="94">
        <f t="shared" si="6"/>
        <v>0</v>
      </c>
      <c r="V8" s="94">
        <f t="shared" si="6"/>
        <v>0</v>
      </c>
      <c r="W8" s="94">
        <f t="shared" si="6"/>
        <v>0</v>
      </c>
    </row>
    <row r="9">
      <c r="A9" s="83" t="str">
        <f t="shared" si="1"/>
        <v>Req Header Custom Columns (Req Header Column 12 Value)</v>
      </c>
      <c r="B9" s="86" t="s">
        <v>52</v>
      </c>
      <c r="C9" s="86" t="s">
        <v>101</v>
      </c>
      <c r="D9" s="97" t="s">
        <v>104</v>
      </c>
      <c r="E9" s="86" t="s">
        <v>48</v>
      </c>
      <c r="F9" s="87" t="s">
        <v>105</v>
      </c>
      <c r="G9" s="89"/>
      <c r="H9" s="86" t="s">
        <v>90</v>
      </c>
      <c r="I9" s="89"/>
      <c r="J9" s="90" t="str">
        <f t="shared" si="3"/>
        <v>no</v>
      </c>
      <c r="K9" s="91" t="str">
        <f>IFERROR(__xludf.DUMMYFUNCTION("IFERROR(JOIN("", "",FILTER(L9:Q9,LEN(L9:Q9))))"),"")</f>
        <v/>
      </c>
      <c r="L9" s="92" t="str">
        <f>IFERROR(__xludf.DUMMYFUNCTION("IF(ISBLANK($D9),"""",IFERROR(JOIN("", "",QUERY(INDIRECT(""'(OCDS) "" &amp; L$3 &amp; ""'!$C:$F""),""SELECT C WHERE F = '"" &amp; $A9 &amp; ""'""))))"),"")</f>
        <v/>
      </c>
      <c r="M9" s="93" t="str">
        <f>IFERROR(__xludf.DUMMYFUNCTION("IF(ISBLANK($D9),"""",IFERROR(JOIN("", "",QUERY(INDIRECT(""'(OCDS) "" &amp; M$3 &amp; ""'!$C:$F""),""SELECT C WHERE F = '"" &amp; $A9 &amp; ""'""))))"),"")</f>
        <v/>
      </c>
      <c r="N9" s="93" t="str">
        <f>IFERROR(__xludf.DUMMYFUNCTION("IF(ISBLANK($D9),"""",IFERROR(JOIN("", "",QUERY(INDIRECT(""'(OCDS) "" &amp; N$3 &amp; ""'!$C:$F""),""SELECT C WHERE F = '"" &amp; $A9 &amp; ""'""))))"),"")</f>
        <v/>
      </c>
      <c r="O9" s="93" t="str">
        <f>IFERROR(__xludf.DUMMYFUNCTION("IF(ISBLANK($D9),"""",IFERROR(JOIN("", "",QUERY(INDIRECT(""'(OCDS) "" &amp; O$3 &amp; ""'!$C:$F""),""SELECT C WHERE F = '"" &amp; $A9 &amp; ""'""))))"),"")</f>
        <v/>
      </c>
      <c r="P9" s="93" t="str">
        <f>IFERROR(__xludf.DUMMYFUNCTION("IF(ISBLANK($D9),"""",IFERROR(JOIN("", "",QUERY(INDIRECT(""'(OCDS) "" &amp; P$3 &amp; ""'!$C:$F""),""SELECT C WHERE F = '"" &amp; $A9 &amp; ""'""))))"),"")</f>
        <v/>
      </c>
      <c r="Q9" s="93" t="str">
        <f>IFERROR(__xludf.DUMMYFUNCTION("IF(ISBLANK($D9),"""",IFERROR(JOIN("", "",QUERY(INDIRECT(""'(OCDS) "" &amp; Q$3 &amp; ""'!$C:$F""),""SELECT C WHERE F = '"" &amp; $A9 &amp; ""'""))))"),"")</f>
        <v/>
      </c>
      <c r="R9" s="94">
        <f t="shared" ref="R9:W9" si="7">IF(ISBLANK(IFERROR(VLOOKUP($A9,INDIRECT("'(OCDS) " &amp; R$3 &amp; "'!$F:$F"),1,FALSE))),0,1)</f>
        <v>0</v>
      </c>
      <c r="S9" s="94">
        <f t="shared" si="7"/>
        <v>0</v>
      </c>
      <c r="T9" s="94">
        <f t="shared" si="7"/>
        <v>0</v>
      </c>
      <c r="U9" s="94">
        <f t="shared" si="7"/>
        <v>0</v>
      </c>
      <c r="V9" s="94">
        <f t="shared" si="7"/>
        <v>0</v>
      </c>
      <c r="W9" s="94">
        <f t="shared" si="7"/>
        <v>0</v>
      </c>
    </row>
    <row r="10">
      <c r="A10" s="83" t="str">
        <f t="shared" si="1"/>
        <v> (Department)</v>
      </c>
      <c r="B10" s="84" t="s">
        <v>52</v>
      </c>
      <c r="C10" s="84"/>
      <c r="D10" s="85" t="s">
        <v>106</v>
      </c>
      <c r="E10" s="89" t="s">
        <v>49</v>
      </c>
      <c r="F10" s="87" t="s">
        <v>107</v>
      </c>
      <c r="G10" s="85"/>
      <c r="H10" s="95"/>
      <c r="I10" s="89"/>
      <c r="J10" s="90" t="str">
        <f t="shared" si="3"/>
        <v>no</v>
      </c>
      <c r="K10" s="91" t="str">
        <f>IFERROR(__xludf.DUMMYFUNCTION("IFERROR(JOIN("", "",FILTER(L10:Q10,LEN(L10:Q10))))"),"")</f>
        <v/>
      </c>
      <c r="L10" s="92" t="str">
        <f>IFERROR(__xludf.DUMMYFUNCTION("IF(ISBLANK($D10),"""",IFERROR(JOIN("", "",QUERY(INDIRECT(""'(OCDS) "" &amp; L$3 &amp; ""'!$C:$F""),""SELECT C WHERE F = '"" &amp; $A10 &amp; ""'""))))"),"")</f>
        <v/>
      </c>
      <c r="M10" s="93" t="str">
        <f>IFERROR(__xludf.DUMMYFUNCTION("IF(ISBLANK($D10),"""",IFERROR(JOIN("", "",QUERY(INDIRECT(""'(OCDS) "" &amp; M$3 &amp; ""'!$C:$F""),""SELECT C WHERE F = '"" &amp; $A10 &amp; ""'""))))"),"")</f>
        <v/>
      </c>
      <c r="N10" s="93" t="str">
        <f>IFERROR(__xludf.DUMMYFUNCTION("IF(ISBLANK($D10),"""",IFERROR(JOIN("", "",QUERY(INDIRECT(""'(OCDS) "" &amp; N$3 &amp; ""'!$C:$F""),""SELECT C WHERE F = '"" &amp; $A10 &amp; ""'""))))"),"")</f>
        <v/>
      </c>
      <c r="O10" s="93" t="str">
        <f>IFERROR(__xludf.DUMMYFUNCTION("IF(ISBLANK($D10),"""",IFERROR(JOIN("", "",QUERY(INDIRECT(""'(OCDS) "" &amp; O$3 &amp; ""'!$C:$F""),""SELECT C WHERE F = '"" &amp; $A10 &amp; ""'""))))"),"")</f>
        <v/>
      </c>
      <c r="P10" s="93" t="str">
        <f>IFERROR(__xludf.DUMMYFUNCTION("IF(ISBLANK($D10),"""",IFERROR(JOIN("", "",QUERY(INDIRECT(""'(OCDS) "" &amp; P$3 &amp; ""'!$C:$F""),""SELECT C WHERE F = '"" &amp; $A10 &amp; ""'""))))"),"")</f>
        <v/>
      </c>
      <c r="Q10" s="93" t="str">
        <f>IFERROR(__xludf.DUMMYFUNCTION("IF(ISBLANK($D10),"""",IFERROR(JOIN("", "",QUERY(INDIRECT(""'(OCDS) "" &amp; Q$3 &amp; ""'!$C:$F""),""SELECT C WHERE F = '"" &amp; $A10 &amp; ""'""))))"),"")</f>
        <v/>
      </c>
      <c r="R10" s="94">
        <f t="shared" ref="R10:W10" si="8">IF(ISBLANK(IFERROR(VLOOKUP($A10,INDIRECT("'(OCDS) " &amp; R$3 &amp; "'!$F:$F"),1,FALSE))),0,1)</f>
        <v>0</v>
      </c>
      <c r="S10" s="94">
        <f t="shared" si="8"/>
        <v>0</v>
      </c>
      <c r="T10" s="94">
        <f t="shared" si="8"/>
        <v>0</v>
      </c>
      <c r="U10" s="94">
        <f t="shared" si="8"/>
        <v>0</v>
      </c>
      <c r="V10" s="94">
        <f t="shared" si="8"/>
        <v>0</v>
      </c>
      <c r="W10" s="94">
        <f t="shared" si="8"/>
        <v>0</v>
      </c>
    </row>
    <row r="11">
      <c r="A11" s="83" t="str">
        <f t="shared" si="1"/>
        <v>Requisition Status Dates (Req - In Progress Date)</v>
      </c>
      <c r="B11" s="84" t="s">
        <v>52</v>
      </c>
      <c r="C11" s="84" t="s">
        <v>108</v>
      </c>
      <c r="D11" s="85" t="s">
        <v>109</v>
      </c>
      <c r="E11" s="89" t="s">
        <v>49</v>
      </c>
      <c r="F11" s="87" t="s">
        <v>110</v>
      </c>
      <c r="G11" s="85"/>
      <c r="H11" s="95" t="s">
        <v>111</v>
      </c>
      <c r="I11" s="89"/>
      <c r="J11" s="90" t="str">
        <f t="shared" si="3"/>
        <v>yes</v>
      </c>
      <c r="K11" s="91" t="str">
        <f>IFERROR(__xludf.DUMMYFUNCTION("IFERROR(JOIN("", "",FILTER(L11:Q11,LEN(L11:Q11))))"),"date")</f>
        <v>date</v>
      </c>
      <c r="L11" s="92" t="str">
        <f>IFERROR(__xludf.DUMMYFUNCTION("IF(ISBLANK($D11),"""",IFERROR(JOIN("", "",QUERY(INDIRECT(""'(OCDS) "" &amp; L$3 &amp; ""'!$C:$F""),""SELECT C WHERE F = '"" &amp; $A11 &amp; ""'""))))"),"date")</f>
        <v>date</v>
      </c>
      <c r="M11" s="93" t="str">
        <f>IFERROR(__xludf.DUMMYFUNCTION("IF(ISBLANK($D11),"""",IFERROR(JOIN("", "",QUERY(INDIRECT(""'(OCDS) "" &amp; M$3 &amp; ""'!$C:$F""),""SELECT C WHERE F = '"" &amp; $A11 &amp; ""'""))))"),"")</f>
        <v/>
      </c>
      <c r="N11" s="93" t="str">
        <f>IFERROR(__xludf.DUMMYFUNCTION("IF(ISBLANK($D11),"""",IFERROR(JOIN("", "",QUERY(INDIRECT(""'(OCDS) "" &amp; N$3 &amp; ""'!$C:$F""),""SELECT C WHERE F = '"" &amp; $A11 &amp; ""'""))))"),"")</f>
        <v/>
      </c>
      <c r="O11" s="93" t="str">
        <f>IFERROR(__xludf.DUMMYFUNCTION("IF(ISBLANK($D11),"""",IFERROR(JOIN("", "",QUERY(INDIRECT(""'(OCDS) "" &amp; O$3 &amp; ""'!$C:$F""),""SELECT C WHERE F = '"" &amp; $A11 &amp; ""'""))))"),"")</f>
        <v/>
      </c>
      <c r="P11" s="93" t="str">
        <f>IFERROR(__xludf.DUMMYFUNCTION("IF(ISBLANK($D11),"""",IFERROR(JOIN("", "",QUERY(INDIRECT(""'(OCDS) "" &amp; P$3 &amp; ""'!$C:$F""),""SELECT C WHERE F = '"" &amp; $A11 &amp; ""'""))))"),"")</f>
        <v/>
      </c>
      <c r="Q11" s="93" t="str">
        <f>IFERROR(__xludf.DUMMYFUNCTION("IF(ISBLANK($D11),"""",IFERROR(JOIN("", "",QUERY(INDIRECT(""'(OCDS) "" &amp; Q$3 &amp; ""'!$C:$F""),""SELECT C WHERE F = '"" &amp; $A11 &amp; ""'""))))"),"")</f>
        <v/>
      </c>
      <c r="R11" s="94">
        <f t="shared" ref="R11:W11" si="9">IF(ISBLANK(IFERROR(VLOOKUP($A11,INDIRECT("'(OCDS) " &amp; R$3 &amp; "'!$F:$F"),1,FALSE))),0,1)</f>
        <v>1</v>
      </c>
      <c r="S11" s="94">
        <f t="shared" si="9"/>
        <v>0</v>
      </c>
      <c r="T11" s="94">
        <f t="shared" si="9"/>
        <v>0</v>
      </c>
      <c r="U11" s="94">
        <f t="shared" si="9"/>
        <v>0</v>
      </c>
      <c r="V11" s="94">
        <f t="shared" si="9"/>
        <v>0</v>
      </c>
      <c r="W11" s="94">
        <f t="shared" si="9"/>
        <v>0</v>
      </c>
    </row>
    <row r="12">
      <c r="A12" s="83" t="str">
        <f t="shared" si="1"/>
        <v>Req Header Custom Columns (Req Header Column 5 Value)</v>
      </c>
      <c r="B12" s="84" t="s">
        <v>52</v>
      </c>
      <c r="C12" s="84" t="s">
        <v>101</v>
      </c>
      <c r="D12" s="85" t="s">
        <v>112</v>
      </c>
      <c r="E12" s="89" t="s">
        <v>48</v>
      </c>
      <c r="F12" s="87" t="s">
        <v>113</v>
      </c>
      <c r="G12" s="89"/>
      <c r="H12" s="95"/>
      <c r="I12" s="89" t="s">
        <v>114</v>
      </c>
      <c r="J12" s="90" t="str">
        <f t="shared" si="3"/>
        <v>yes</v>
      </c>
      <c r="K12" s="91" t="str">
        <f>IFERROR(__xludf.DUMMYFUNCTION("IFERROR(JOIN("", "",FILTER(L12:Q12,LEN(L12:Q12))))"),"tender/value/amount")</f>
        <v>tender/value/amount</v>
      </c>
      <c r="L12" s="92" t="str">
        <f>IFERROR(__xludf.DUMMYFUNCTION("IF(ISBLANK($D12),"""",IFERROR(JOIN("", "",QUERY(INDIRECT(""'(OCDS) "" &amp; L$3 &amp; ""'!$C:$F""),""SELECT C WHERE F = '"" &amp; $A12 &amp; ""'""))))"),"")</f>
        <v/>
      </c>
      <c r="M12" s="93" t="str">
        <f>IFERROR(__xludf.DUMMYFUNCTION("IF(ISBLANK($D12),"""",IFERROR(JOIN("", "",QUERY(INDIRECT(""'(OCDS) "" &amp; M$3 &amp; ""'!$C:$F""),""SELECT C WHERE F = '"" &amp; $A12 &amp; ""'""))))"),"")</f>
        <v/>
      </c>
      <c r="N12" s="93" t="str">
        <f>IFERROR(__xludf.DUMMYFUNCTION("IF(ISBLANK($D12),"""",IFERROR(JOIN("", "",QUERY(INDIRECT(""'(OCDS) "" &amp; N$3 &amp; ""'!$C:$F""),""SELECT C WHERE F = '"" &amp; $A12 &amp; ""'""))))"),"tender/value/amount")</f>
        <v>tender/value/amount</v>
      </c>
      <c r="O12" s="93" t="str">
        <f>IFERROR(__xludf.DUMMYFUNCTION("IF(ISBLANK($D12),"""",IFERROR(JOIN("", "",QUERY(INDIRECT(""'(OCDS) "" &amp; O$3 &amp; ""'!$C:$F""),""SELECT C WHERE F = '"" &amp; $A12 &amp; ""'""))))"),"")</f>
        <v/>
      </c>
      <c r="P12" s="93" t="str">
        <f>IFERROR(__xludf.DUMMYFUNCTION("IF(ISBLANK($D12),"""",IFERROR(JOIN("", "",QUERY(INDIRECT(""'(OCDS) "" &amp; P$3 &amp; ""'!$C:$F""),""SELECT C WHERE F = '"" &amp; $A12 &amp; ""'""))))"),"")</f>
        <v/>
      </c>
      <c r="Q12" s="93" t="str">
        <f>IFERROR(__xludf.DUMMYFUNCTION("IF(ISBLANK($D12),"""",IFERROR(JOIN("", "",QUERY(INDIRECT(""'(OCDS) "" &amp; Q$3 &amp; ""'!$C:$F""),""SELECT C WHERE F = '"" &amp; $A12 &amp; ""'""))))"),"")</f>
        <v/>
      </c>
      <c r="R12" s="94">
        <f t="shared" ref="R12:W12" si="10">IF(ISBLANK(IFERROR(VLOOKUP($A12,INDIRECT("'(OCDS) " &amp; R$3 &amp; "'!$F:$F"),1,FALSE))),0,1)</f>
        <v>0</v>
      </c>
      <c r="S12" s="94">
        <f t="shared" si="10"/>
        <v>0</v>
      </c>
      <c r="T12" s="94">
        <f t="shared" si="10"/>
        <v>1</v>
      </c>
      <c r="U12" s="94">
        <f t="shared" si="10"/>
        <v>0</v>
      </c>
      <c r="V12" s="94">
        <f t="shared" si="10"/>
        <v>0</v>
      </c>
      <c r="W12" s="94">
        <f t="shared" si="10"/>
        <v>0</v>
      </c>
    </row>
    <row r="13">
      <c r="A13" s="83" t="str">
        <f t="shared" si="1"/>
        <v>Requistion Header Table (PURCHASER_USER_ID)</v>
      </c>
      <c r="B13" s="84" t="s">
        <v>52</v>
      </c>
      <c r="C13" s="84" t="s">
        <v>115</v>
      </c>
      <c r="D13" s="85" t="s">
        <v>116</v>
      </c>
      <c r="E13" s="89" t="s">
        <v>49</v>
      </c>
      <c r="F13" s="87" t="s">
        <v>117</v>
      </c>
      <c r="G13" s="89"/>
      <c r="H13" s="95" t="s">
        <v>90</v>
      </c>
      <c r="I13" s="89"/>
      <c r="J13" s="90" t="str">
        <f t="shared" si="3"/>
        <v>no</v>
      </c>
      <c r="K13" s="91" t="str">
        <f>IFERROR(__xludf.DUMMYFUNCTION("IFERROR(JOIN("", "",FILTER(L13:Q13,LEN(L13:Q13))))"),"")</f>
        <v/>
      </c>
      <c r="L13" s="92" t="str">
        <f>IFERROR(__xludf.DUMMYFUNCTION("IF(ISBLANK($D13),"""",IFERROR(JOIN("", "",QUERY(INDIRECT(""'(OCDS) "" &amp; L$3 &amp; ""'!$C:$F""),""SELECT C WHERE F = '"" &amp; $A13 &amp; ""'""))))"),"")</f>
        <v/>
      </c>
      <c r="M13" s="93" t="str">
        <f>IFERROR(__xludf.DUMMYFUNCTION("IF(ISBLANK($D13),"""",IFERROR(JOIN("", "",QUERY(INDIRECT(""'(OCDS) "" &amp; M$3 &amp; ""'!$C:$F""),""SELECT C WHERE F = '"" &amp; $A13 &amp; ""'""))))"),"")</f>
        <v/>
      </c>
      <c r="N13" s="93" t="str">
        <f>IFERROR(__xludf.DUMMYFUNCTION("IF(ISBLANK($D13),"""",IFERROR(JOIN("", "",QUERY(INDIRECT(""'(OCDS) "" &amp; N$3 &amp; ""'!$C:$F""),""SELECT C WHERE F = '"" &amp; $A13 &amp; ""'""))))"),"")</f>
        <v/>
      </c>
      <c r="O13" s="93" t="str">
        <f>IFERROR(__xludf.DUMMYFUNCTION("IF(ISBLANK($D13),"""",IFERROR(JOIN("", "",QUERY(INDIRECT(""'(OCDS) "" &amp; O$3 &amp; ""'!$C:$F""),""SELECT C WHERE F = '"" &amp; $A13 &amp; ""'""))))"),"")</f>
        <v/>
      </c>
      <c r="P13" s="93" t="str">
        <f>IFERROR(__xludf.DUMMYFUNCTION("IF(ISBLANK($D13),"""",IFERROR(JOIN("", "",QUERY(INDIRECT(""'(OCDS) "" &amp; P$3 &amp; ""'!$C:$F""),""SELECT C WHERE F = '"" &amp; $A13 &amp; ""'""))))"),"")</f>
        <v/>
      </c>
      <c r="Q13" s="93" t="str">
        <f>IFERROR(__xludf.DUMMYFUNCTION("IF(ISBLANK($D13),"""",IFERROR(JOIN("", "",QUERY(INDIRECT(""'(OCDS) "" &amp; Q$3 &amp; ""'!$C:$F""),""SELECT C WHERE F = '"" &amp; $A13 &amp; ""'""))))"),"")</f>
        <v/>
      </c>
      <c r="R13" s="94">
        <f t="shared" ref="R13:W13" si="11">IF(ISBLANK(IFERROR(VLOOKUP($A13,INDIRECT("'(OCDS) " &amp; R$3 &amp; "'!$F:$F"),1,FALSE))),0,1)</f>
        <v>0</v>
      </c>
      <c r="S13" s="94">
        <f t="shared" si="11"/>
        <v>0</v>
      </c>
      <c r="T13" s="94">
        <f t="shared" si="11"/>
        <v>0</v>
      </c>
      <c r="U13" s="94">
        <f t="shared" si="11"/>
        <v>0</v>
      </c>
      <c r="V13" s="94">
        <f t="shared" si="11"/>
        <v>0</v>
      </c>
      <c r="W13" s="94">
        <f t="shared" si="11"/>
        <v>0</v>
      </c>
    </row>
    <row r="14">
      <c r="A14" s="83" t="str">
        <f t="shared" si="1"/>
        <v>Bid Header Table (Current Header Status and Descriptions)</v>
      </c>
      <c r="B14" s="84" t="s">
        <v>52</v>
      </c>
      <c r="C14" s="84" t="s">
        <v>118</v>
      </c>
      <c r="D14" s="85" t="s">
        <v>119</v>
      </c>
      <c r="E14" s="89" t="s">
        <v>49</v>
      </c>
      <c r="F14" s="87" t="s">
        <v>120</v>
      </c>
      <c r="G14" s="89" t="s">
        <v>121</v>
      </c>
      <c r="H14" s="95" t="s">
        <v>90</v>
      </c>
      <c r="I14" s="89" t="s">
        <v>122</v>
      </c>
      <c r="J14" s="90" t="str">
        <f t="shared" si="3"/>
        <v>yes</v>
      </c>
      <c r="K14" s="91" t="str">
        <f>IFERROR(__xludf.DUMMYFUNCTION("IFERROR(JOIN("", "",FILTER(L14:Q14,LEN(L14:Q14))))"),"tender/status")</f>
        <v>tender/status</v>
      </c>
      <c r="L14" s="92" t="str">
        <f>IFERROR(__xludf.DUMMYFUNCTION("IF(ISBLANK($D14),"""",IFERROR(JOIN("", "",QUERY(INDIRECT(""'(OCDS) "" &amp; L$3 &amp; ""'!$C:$F""),""SELECT C WHERE F = '"" &amp; $A14 &amp; ""'""))))"),"")</f>
        <v/>
      </c>
      <c r="M14" s="93" t="str">
        <f>IFERROR(__xludf.DUMMYFUNCTION("IF(ISBLANK($D14),"""",IFERROR(JOIN("", "",QUERY(INDIRECT(""'(OCDS) "" &amp; M$3 &amp; ""'!$C:$F""),""SELECT C WHERE F = '"" &amp; $A14 &amp; ""'""))))"),"")</f>
        <v/>
      </c>
      <c r="N14" s="93" t="str">
        <f>IFERROR(__xludf.DUMMYFUNCTION("IF(ISBLANK($D14),"""",IFERROR(JOIN("", "",QUERY(INDIRECT(""'(OCDS) "" &amp; N$3 &amp; ""'!$C:$F""),""SELECT C WHERE F = '"" &amp; $A14 &amp; ""'""))))"),"tender/status")</f>
        <v>tender/status</v>
      </c>
      <c r="O14" s="93" t="str">
        <f>IFERROR(__xludf.DUMMYFUNCTION("IF(ISBLANK($D14),"""",IFERROR(JOIN("", "",QUERY(INDIRECT(""'(OCDS) "" &amp; O$3 &amp; ""'!$C:$F""),""SELECT C WHERE F = '"" &amp; $A14 &amp; ""'""))))"),"")</f>
        <v/>
      </c>
      <c r="P14" s="93" t="str">
        <f>IFERROR(__xludf.DUMMYFUNCTION("IF(ISBLANK($D14),"""",IFERROR(JOIN("", "",QUERY(INDIRECT(""'(OCDS) "" &amp; P$3 &amp; ""'!$C:$F""),""SELECT C WHERE F = '"" &amp; $A14 &amp; ""'""))))"),"")</f>
        <v/>
      </c>
      <c r="Q14" s="93" t="str">
        <f>IFERROR(__xludf.DUMMYFUNCTION("IF(ISBLANK($D14),"""",IFERROR(JOIN("", "",QUERY(INDIRECT(""'(OCDS) "" &amp; Q$3 &amp; ""'!$C:$F""),""SELECT C WHERE F = '"" &amp; $A14 &amp; ""'""))))"),"")</f>
        <v/>
      </c>
      <c r="R14" s="94">
        <f t="shared" ref="R14:W14" si="12">IF(ISBLANK(IFERROR(VLOOKUP($A14,INDIRECT("'(OCDS) " &amp; R$3 &amp; "'!$F:$F"),1,FALSE))),0,1)</f>
        <v>0</v>
      </c>
      <c r="S14" s="94">
        <f t="shared" si="12"/>
        <v>0</v>
      </c>
      <c r="T14" s="94">
        <f t="shared" si="12"/>
        <v>1</v>
      </c>
      <c r="U14" s="94">
        <f t="shared" si="12"/>
        <v>0</v>
      </c>
      <c r="V14" s="94">
        <f t="shared" si="12"/>
        <v>0</v>
      </c>
      <c r="W14" s="94">
        <f t="shared" si="12"/>
        <v>0</v>
      </c>
    </row>
    <row r="15">
      <c r="A15" s="83" t="str">
        <f t="shared" si="1"/>
        <v>Bid Header Table (Bid Number)</v>
      </c>
      <c r="B15" s="84" t="s">
        <v>52</v>
      </c>
      <c r="C15" s="84" t="s">
        <v>118</v>
      </c>
      <c r="D15" s="85" t="s">
        <v>123</v>
      </c>
      <c r="E15" s="89" t="s">
        <v>48</v>
      </c>
      <c r="F15" s="87" t="s">
        <v>124</v>
      </c>
      <c r="G15" s="89"/>
      <c r="H15" s="95" t="s">
        <v>90</v>
      </c>
      <c r="I15" s="89"/>
      <c r="J15" s="90" t="str">
        <f t="shared" si="3"/>
        <v>yes</v>
      </c>
      <c r="K15" s="91" t="str">
        <f>IFERROR(__xludf.DUMMYFUNCTION("IFERROR(JOIN("", "",FILTER(L15:Q15,LEN(L15:Q15))))"),"tender/identifiers/id")</f>
        <v>tender/identifiers/id</v>
      </c>
      <c r="L15" s="92" t="str">
        <f>IFERROR(__xludf.DUMMYFUNCTION("IF(ISBLANK($D15),"""",IFERROR(JOIN("", "",QUERY(INDIRECT(""'(OCDS) "" &amp; L$3 &amp; ""'!$C:$F""),""SELECT C WHERE F = '"" &amp; $A15 &amp; ""'""))))"),"")</f>
        <v/>
      </c>
      <c r="M15" s="93" t="str">
        <f>IFERROR(__xludf.DUMMYFUNCTION("IF(ISBLANK($D15),"""",IFERROR(JOIN("", "",QUERY(INDIRECT(""'(OCDS) "" &amp; M$3 &amp; ""'!$C:$F""),""SELECT C WHERE F = '"" &amp; $A15 &amp; ""'""))))"),"")</f>
        <v/>
      </c>
      <c r="N15" s="93" t="str">
        <f>IFERROR(__xludf.DUMMYFUNCTION("IF(ISBLANK($D15),"""",IFERROR(JOIN("", "",QUERY(INDIRECT(""'(OCDS) "" &amp; N$3 &amp; ""'!$C:$F""),""SELECT C WHERE F = '"" &amp; $A15 &amp; ""'""))))"),"tender/identifiers/id")</f>
        <v>tender/identifiers/id</v>
      </c>
      <c r="O15" s="93" t="str">
        <f>IFERROR(__xludf.DUMMYFUNCTION("IF(ISBLANK($D15),"""",IFERROR(JOIN("", "",QUERY(INDIRECT(""'(OCDS) "" &amp; O$3 &amp; ""'!$C:$F""),""SELECT C WHERE F = '"" &amp; $A15 &amp; ""'""))))"),"")</f>
        <v/>
      </c>
      <c r="P15" s="93" t="str">
        <f>IFERROR(__xludf.DUMMYFUNCTION("IF(ISBLANK($D15),"""",IFERROR(JOIN("", "",QUERY(INDIRECT(""'(OCDS) "" &amp; P$3 &amp; ""'!$C:$F""),""SELECT C WHERE F = '"" &amp; $A15 &amp; ""'""))))"),"")</f>
        <v/>
      </c>
      <c r="Q15" s="93" t="str">
        <f>IFERROR(__xludf.DUMMYFUNCTION("IF(ISBLANK($D15),"""",IFERROR(JOIN("", "",QUERY(INDIRECT(""'(OCDS) "" &amp; Q$3 &amp; ""'!$C:$F""),""SELECT C WHERE F = '"" &amp; $A15 &amp; ""'""))))"),"")</f>
        <v/>
      </c>
      <c r="R15" s="94">
        <f t="shared" ref="R15:W15" si="13">IF(ISBLANK(IFERROR(VLOOKUP($A15,INDIRECT("'(OCDS) " &amp; R$3 &amp; "'!$F:$F"),1,FALSE))),0,1)</f>
        <v>0</v>
      </c>
      <c r="S15" s="94">
        <f t="shared" si="13"/>
        <v>0</v>
      </c>
      <c r="T15" s="94">
        <f t="shared" si="13"/>
        <v>1</v>
      </c>
      <c r="U15" s="94">
        <f t="shared" si="13"/>
        <v>0</v>
      </c>
      <c r="V15" s="94">
        <f t="shared" si="13"/>
        <v>0</v>
      </c>
      <c r="W15" s="94">
        <f t="shared" si="13"/>
        <v>0</v>
      </c>
    </row>
    <row r="16">
      <c r="A16" s="83" t="str">
        <f t="shared" si="1"/>
        <v>Bid Header Table (Type Code)</v>
      </c>
      <c r="B16" s="84" t="s">
        <v>52</v>
      </c>
      <c r="C16" s="84" t="s">
        <v>118</v>
      </c>
      <c r="D16" s="85" t="s">
        <v>125</v>
      </c>
      <c r="E16" s="85" t="s">
        <v>48</v>
      </c>
      <c r="F16" s="87" t="s">
        <v>126</v>
      </c>
      <c r="G16" s="85"/>
      <c r="H16" s="84"/>
      <c r="I16" s="89" t="s">
        <v>127</v>
      </c>
      <c r="J16" s="90" t="str">
        <f t="shared" si="3"/>
        <v>no</v>
      </c>
      <c r="K16" s="91" t="str">
        <f>IFERROR(__xludf.DUMMYFUNCTION("IFERROR(JOIN("", "",FILTER(L16:Q16,LEN(L16:Q16))))"),"")</f>
        <v/>
      </c>
      <c r="L16" s="92" t="str">
        <f>IFERROR(__xludf.DUMMYFUNCTION("IF(ISBLANK($D16),"""",IFERROR(JOIN("", "",QUERY(INDIRECT(""'(OCDS) "" &amp; L$3 &amp; ""'!$C:$F""),""SELECT C WHERE F = '"" &amp; $A16 &amp; ""'""))))"),"")</f>
        <v/>
      </c>
      <c r="M16" s="93" t="str">
        <f>IFERROR(__xludf.DUMMYFUNCTION("IF(ISBLANK($D16),"""",IFERROR(JOIN("", "",QUERY(INDIRECT(""'(OCDS) "" &amp; M$3 &amp; ""'!$C:$F""),""SELECT C WHERE F = '"" &amp; $A16 &amp; ""'""))))"),"")</f>
        <v/>
      </c>
      <c r="N16" s="93" t="str">
        <f>IFERROR(__xludf.DUMMYFUNCTION("IF(ISBLANK($D16),"""",IFERROR(JOIN("", "",QUERY(INDIRECT(""'(OCDS) "" &amp; N$3 &amp; ""'!$C:$F""),""SELECT C WHERE F = '"" &amp; $A16 &amp; ""'""))))"),"")</f>
        <v/>
      </c>
      <c r="O16" s="93" t="str">
        <f>IFERROR(__xludf.DUMMYFUNCTION("IF(ISBLANK($D16),"""",IFERROR(JOIN("", "",QUERY(INDIRECT(""'(OCDS) "" &amp; O$3 &amp; ""'!$C:$F""),""SELECT C WHERE F = '"" &amp; $A16 &amp; ""'""))))"),"")</f>
        <v/>
      </c>
      <c r="P16" s="93" t="str">
        <f>IFERROR(__xludf.DUMMYFUNCTION("IF(ISBLANK($D16),"""",IFERROR(JOIN("", "",QUERY(INDIRECT(""'(OCDS) "" &amp; P$3 &amp; ""'!$C:$F""),""SELECT C WHERE F = '"" &amp; $A16 &amp; ""'""))))"),"")</f>
        <v/>
      </c>
      <c r="Q16" s="93" t="str">
        <f>IFERROR(__xludf.DUMMYFUNCTION("IF(ISBLANK($D16),"""",IFERROR(JOIN("", "",QUERY(INDIRECT(""'(OCDS) "" &amp; Q$3 &amp; ""'!$C:$F""),""SELECT C WHERE F = '"" &amp; $A16 &amp; ""'""))))"),"")</f>
        <v/>
      </c>
      <c r="R16" s="94">
        <f t="shared" ref="R16:W16" si="14">IF(ISBLANK(IFERROR(VLOOKUP($A16,INDIRECT("'(OCDS) " &amp; R$3 &amp; "'!$F:$F"),1,FALSE))),0,1)</f>
        <v>0</v>
      </c>
      <c r="S16" s="94">
        <f t="shared" si="14"/>
        <v>0</v>
      </c>
      <c r="T16" s="94">
        <f t="shared" si="14"/>
        <v>0</v>
      </c>
      <c r="U16" s="94">
        <f t="shared" si="14"/>
        <v>0</v>
      </c>
      <c r="V16" s="94">
        <f t="shared" si="14"/>
        <v>0</v>
      </c>
      <c r="W16" s="94">
        <f t="shared" si="14"/>
        <v>0</v>
      </c>
    </row>
    <row r="17">
      <c r="A17" s="83" t="str">
        <f t="shared" si="1"/>
        <v>Bid Header Custom Columns (Bid Header Column 11 Value)</v>
      </c>
      <c r="B17" s="84" t="s">
        <v>52</v>
      </c>
      <c r="C17" s="84" t="s">
        <v>128</v>
      </c>
      <c r="D17" s="85" t="s">
        <v>129</v>
      </c>
      <c r="E17" s="89" t="s">
        <v>48</v>
      </c>
      <c r="F17" s="98"/>
      <c r="G17" s="89"/>
      <c r="H17" s="95"/>
      <c r="I17" s="89" t="s">
        <v>130</v>
      </c>
      <c r="J17" s="90" t="str">
        <f t="shared" si="3"/>
        <v>no</v>
      </c>
      <c r="K17" s="91" t="str">
        <f>IFERROR(__xludf.DUMMYFUNCTION("IFERROR(JOIN("", "",FILTER(L17:Q17,LEN(L17:Q17))))"),"")</f>
        <v/>
      </c>
      <c r="L17" s="92" t="str">
        <f>IFERROR(__xludf.DUMMYFUNCTION("IF(ISBLANK($D17),"""",IFERROR(JOIN("", "",QUERY(INDIRECT(""'(OCDS) "" &amp; L$3 &amp; ""'!$C:$F""),""SELECT C WHERE F = '"" &amp; $A17 &amp; ""'""))))"),"")</f>
        <v/>
      </c>
      <c r="M17" s="93" t="str">
        <f>IFERROR(__xludf.DUMMYFUNCTION("IF(ISBLANK($D17),"""",IFERROR(JOIN("", "",QUERY(INDIRECT(""'(OCDS) "" &amp; M$3 &amp; ""'!$C:$F""),""SELECT C WHERE F = '"" &amp; $A17 &amp; ""'""))))"),"")</f>
        <v/>
      </c>
      <c r="N17" s="93" t="str">
        <f>IFERROR(__xludf.DUMMYFUNCTION("IF(ISBLANK($D17),"""",IFERROR(JOIN("", "",QUERY(INDIRECT(""'(OCDS) "" &amp; N$3 &amp; ""'!$C:$F""),""SELECT C WHERE F = '"" &amp; $A17 &amp; ""'""))))"),"")</f>
        <v/>
      </c>
      <c r="O17" s="93" t="str">
        <f>IFERROR(__xludf.DUMMYFUNCTION("IF(ISBLANK($D17),"""",IFERROR(JOIN("", "",QUERY(INDIRECT(""'(OCDS) "" &amp; O$3 &amp; ""'!$C:$F""),""SELECT C WHERE F = '"" &amp; $A17 &amp; ""'""))))"),"")</f>
        <v/>
      </c>
      <c r="P17" s="93" t="str">
        <f>IFERROR(__xludf.DUMMYFUNCTION("IF(ISBLANK($D17),"""",IFERROR(JOIN("", "",QUERY(INDIRECT(""'(OCDS) "" &amp; P$3 &amp; ""'!$C:$F""),""SELECT C WHERE F = '"" &amp; $A17 &amp; ""'""))))"),"")</f>
        <v/>
      </c>
      <c r="Q17" s="93" t="str">
        <f>IFERROR(__xludf.DUMMYFUNCTION("IF(ISBLANK($D17),"""",IFERROR(JOIN("", "",QUERY(INDIRECT(""'(OCDS) "" &amp; Q$3 &amp; ""'!$C:$F""),""SELECT C WHERE F = '"" &amp; $A17 &amp; ""'""))))"),"")</f>
        <v/>
      </c>
      <c r="R17" s="94">
        <f t="shared" ref="R17:W17" si="15">IF(ISBLANK(IFERROR(VLOOKUP($A17,INDIRECT("'(OCDS) " &amp; R$3 &amp; "'!$F:$F"),1,FALSE))),0,1)</f>
        <v>0</v>
      </c>
      <c r="S17" s="94">
        <f t="shared" si="15"/>
        <v>0</v>
      </c>
      <c r="T17" s="94">
        <f t="shared" si="15"/>
        <v>0</v>
      </c>
      <c r="U17" s="94">
        <f t="shared" si="15"/>
        <v>0</v>
      </c>
      <c r="V17" s="94">
        <f t="shared" si="15"/>
        <v>0</v>
      </c>
      <c r="W17" s="94">
        <f t="shared" si="15"/>
        <v>0</v>
      </c>
    </row>
    <row r="18">
      <c r="A18" s="83" t="str">
        <f t="shared" si="1"/>
        <v>Bid Header Custom Columns (Bid Header Column 12 Value)</v>
      </c>
      <c r="B18" s="84" t="s">
        <v>52</v>
      </c>
      <c r="C18" s="84" t="s">
        <v>128</v>
      </c>
      <c r="D18" s="85" t="s">
        <v>131</v>
      </c>
      <c r="E18" s="89" t="s">
        <v>48</v>
      </c>
      <c r="F18" s="98"/>
      <c r="G18" s="89"/>
      <c r="H18" s="95"/>
      <c r="I18" s="89" t="s">
        <v>132</v>
      </c>
      <c r="J18" s="90" t="str">
        <f t="shared" si="3"/>
        <v>yes</v>
      </c>
      <c r="K18" s="91" t="str">
        <f>IFERROR(__xludf.DUMMYFUNCTION("IFERROR(JOIN("", "",FILTER(L18:Q18,LEN(L18:Q18))))"),"tender/selectionCriteria/criteria/minimum")</f>
        <v>tender/selectionCriteria/criteria/minimum</v>
      </c>
      <c r="L18" s="92" t="str">
        <f>IFERROR(__xludf.DUMMYFUNCTION("IF(ISBLANK($D18),"""",IFERROR(JOIN("", "",QUERY(INDIRECT(""'(OCDS) "" &amp; L$3 &amp; ""'!$C:$F""),""SELECT C WHERE F = '"" &amp; $A18 &amp; ""'""))))"),"")</f>
        <v/>
      </c>
      <c r="M18" s="93" t="str">
        <f>IFERROR(__xludf.DUMMYFUNCTION("IF(ISBLANK($D18),"""",IFERROR(JOIN("", "",QUERY(INDIRECT(""'(OCDS) "" &amp; M$3 &amp; ""'!$C:$F""),""SELECT C WHERE F = '"" &amp; $A18 &amp; ""'""))))"),"")</f>
        <v/>
      </c>
      <c r="N18" s="93" t="str">
        <f>IFERROR(__xludf.DUMMYFUNCTION("IF(ISBLANK($D18),"""",IFERROR(JOIN("", "",QUERY(INDIRECT(""'(OCDS) "" &amp; N$3 &amp; ""'!$C:$F""),""SELECT C WHERE F = '"" &amp; $A18 &amp; ""'""))))"),"tender/selectionCriteria/criteria/minimum")</f>
        <v>tender/selectionCriteria/criteria/minimum</v>
      </c>
      <c r="O18" s="93" t="str">
        <f>IFERROR(__xludf.DUMMYFUNCTION("IF(ISBLANK($D18),"""",IFERROR(JOIN("", "",QUERY(INDIRECT(""'(OCDS) "" &amp; O$3 &amp; ""'!$C:$F""),""SELECT C WHERE F = '"" &amp; $A18 &amp; ""'""))))"),"")</f>
        <v/>
      </c>
      <c r="P18" s="93" t="str">
        <f>IFERROR(__xludf.DUMMYFUNCTION("IF(ISBLANK($D18),"""",IFERROR(JOIN("", "",QUERY(INDIRECT(""'(OCDS) "" &amp; P$3 &amp; ""'!$C:$F""),""SELECT C WHERE F = '"" &amp; $A18 &amp; ""'""))))"),"")</f>
        <v/>
      </c>
      <c r="Q18" s="93" t="str">
        <f>IFERROR(__xludf.DUMMYFUNCTION("IF(ISBLANK($D18),"""",IFERROR(JOIN("", "",QUERY(INDIRECT(""'(OCDS) "" &amp; Q$3 &amp; ""'!$C:$F""),""SELECT C WHERE F = '"" &amp; $A18 &amp; ""'""))))"),"")</f>
        <v/>
      </c>
      <c r="R18" s="94">
        <f t="shared" ref="R18:W18" si="16">IF(ISBLANK(IFERROR(VLOOKUP($A18,INDIRECT("'(OCDS) " &amp; R$3 &amp; "'!$F:$F"),1,FALSE))),0,1)</f>
        <v>0</v>
      </c>
      <c r="S18" s="94">
        <f t="shared" si="16"/>
        <v>0</v>
      </c>
      <c r="T18" s="94">
        <f t="shared" si="16"/>
        <v>1</v>
      </c>
      <c r="U18" s="94">
        <f t="shared" si="16"/>
        <v>0</v>
      </c>
      <c r="V18" s="94">
        <f t="shared" si="16"/>
        <v>0</v>
      </c>
      <c r="W18" s="94">
        <f t="shared" si="16"/>
        <v>0</v>
      </c>
    </row>
    <row r="19">
      <c r="A19" s="83" t="str">
        <f t="shared" si="1"/>
        <v>Bid Header Custom Columns (Bid Header Column 13 Value)</v>
      </c>
      <c r="B19" s="84" t="s">
        <v>52</v>
      </c>
      <c r="C19" s="84" t="s">
        <v>128</v>
      </c>
      <c r="D19" s="85" t="s">
        <v>133</v>
      </c>
      <c r="E19" s="89" t="s">
        <v>48</v>
      </c>
      <c r="F19" s="98"/>
      <c r="G19" s="89"/>
      <c r="H19" s="95" t="s">
        <v>90</v>
      </c>
      <c r="I19" s="89" t="s">
        <v>134</v>
      </c>
      <c r="J19" s="90" t="str">
        <f t="shared" si="3"/>
        <v>no</v>
      </c>
      <c r="K19" s="91" t="str">
        <f>IFERROR(__xludf.DUMMYFUNCTION("IFERROR(JOIN("", "",FILTER(L19:Q19,LEN(L19:Q19))))"),"")</f>
        <v/>
      </c>
      <c r="L19" s="92" t="str">
        <f>IFERROR(__xludf.DUMMYFUNCTION("IF(ISBLANK($D19),"""",IFERROR(JOIN("", "",QUERY(INDIRECT(""'(OCDS) "" &amp; L$3 &amp; ""'!$C:$F""),""SELECT C WHERE F = '"" &amp; $A19 &amp; ""'""))))"),"")</f>
        <v/>
      </c>
      <c r="M19" s="93" t="str">
        <f>IFERROR(__xludf.DUMMYFUNCTION("IF(ISBLANK($D19),"""",IFERROR(JOIN("", "",QUERY(INDIRECT(""'(OCDS) "" &amp; M$3 &amp; ""'!$C:$F""),""SELECT C WHERE F = '"" &amp; $A19 &amp; ""'""))))"),"")</f>
        <v/>
      </c>
      <c r="N19" s="93" t="str">
        <f>IFERROR(__xludf.DUMMYFUNCTION("IF(ISBLANK($D19),"""",IFERROR(JOIN("", "",QUERY(INDIRECT(""'(OCDS) "" &amp; N$3 &amp; ""'!$C:$F""),""SELECT C WHERE F = '"" &amp; $A19 &amp; ""'""))))"),"")</f>
        <v/>
      </c>
      <c r="O19" s="93" t="str">
        <f>IFERROR(__xludf.DUMMYFUNCTION("IF(ISBLANK($D19),"""",IFERROR(JOIN("", "",QUERY(INDIRECT(""'(OCDS) "" &amp; O$3 &amp; ""'!$C:$F""),""SELECT C WHERE F = '"" &amp; $A19 &amp; ""'""))))"),"")</f>
        <v/>
      </c>
      <c r="P19" s="93" t="str">
        <f>IFERROR(__xludf.DUMMYFUNCTION("IF(ISBLANK($D19),"""",IFERROR(JOIN("", "",QUERY(INDIRECT(""'(OCDS) "" &amp; P$3 &amp; ""'!$C:$F""),""SELECT C WHERE F = '"" &amp; $A19 &amp; ""'""))))"),"")</f>
        <v/>
      </c>
      <c r="Q19" s="93" t="str">
        <f>IFERROR(__xludf.DUMMYFUNCTION("IF(ISBLANK($D19),"""",IFERROR(JOIN("", "",QUERY(INDIRECT(""'(OCDS) "" &amp; Q$3 &amp; ""'!$C:$F""),""SELECT C WHERE F = '"" &amp; $A19 &amp; ""'""))))"),"")</f>
        <v/>
      </c>
      <c r="R19" s="94">
        <f t="shared" ref="R19:W19" si="17">IF(ISBLANK(IFERROR(VLOOKUP($A19,INDIRECT("'(OCDS) " &amp; R$3 &amp; "'!$F:$F"),1,FALSE))),0,1)</f>
        <v>0</v>
      </c>
      <c r="S19" s="94">
        <f t="shared" si="17"/>
        <v>0</v>
      </c>
      <c r="T19" s="94">
        <f t="shared" si="17"/>
        <v>0</v>
      </c>
      <c r="U19" s="94">
        <f t="shared" si="17"/>
        <v>0</v>
      </c>
      <c r="V19" s="94">
        <f t="shared" si="17"/>
        <v>0</v>
      </c>
      <c r="W19" s="94">
        <f t="shared" si="17"/>
        <v>0</v>
      </c>
    </row>
    <row r="20">
      <c r="A20" s="83" t="str">
        <f t="shared" si="1"/>
        <v>Bid Header Custom Columns (Bid Header Column 14 Value)</v>
      </c>
      <c r="B20" s="84" t="s">
        <v>52</v>
      </c>
      <c r="C20" s="84" t="s">
        <v>128</v>
      </c>
      <c r="D20" s="85" t="s">
        <v>135</v>
      </c>
      <c r="E20" s="89" t="s">
        <v>48</v>
      </c>
      <c r="F20" s="98"/>
      <c r="G20" s="89"/>
      <c r="H20" s="95"/>
      <c r="I20" s="89" t="s">
        <v>136</v>
      </c>
      <c r="J20" s="90" t="str">
        <f t="shared" si="3"/>
        <v>yes</v>
      </c>
      <c r="K20" s="91" t="str">
        <f>IFERROR(__xludf.DUMMYFUNCTION("IFERROR(JOIN("", "",FILTER(L20:Q20,LEN(L20:Q20))))"),"tender/selectionCriteria/criteria/minimum")</f>
        <v>tender/selectionCriteria/criteria/minimum</v>
      </c>
      <c r="L20" s="92" t="str">
        <f>IFERROR(__xludf.DUMMYFUNCTION("IF(ISBLANK($D20),"""",IFERROR(JOIN("", "",QUERY(INDIRECT(""'(OCDS) "" &amp; L$3 &amp; ""'!$C:$F""),""SELECT C WHERE F = '"" &amp; $A20 &amp; ""'""))))"),"")</f>
        <v/>
      </c>
      <c r="M20" s="93" t="str">
        <f>IFERROR(__xludf.DUMMYFUNCTION("IF(ISBLANK($D20),"""",IFERROR(JOIN("", "",QUERY(INDIRECT(""'(OCDS) "" &amp; M$3 &amp; ""'!$C:$F""),""SELECT C WHERE F = '"" &amp; $A20 &amp; ""'""))))"),"")</f>
        <v/>
      </c>
      <c r="N20" s="93" t="str">
        <f>IFERROR(__xludf.DUMMYFUNCTION("IF(ISBLANK($D20),"""",IFERROR(JOIN("", "",QUERY(INDIRECT(""'(OCDS) "" &amp; N$3 &amp; ""'!$C:$F""),""SELECT C WHERE F = '"" &amp; $A20 &amp; ""'""))))"),"tender/selectionCriteria/criteria/minimum")</f>
        <v>tender/selectionCriteria/criteria/minimum</v>
      </c>
      <c r="O20" s="93" t="str">
        <f>IFERROR(__xludf.DUMMYFUNCTION("IF(ISBLANK($D20),"""",IFERROR(JOIN("", "",QUERY(INDIRECT(""'(OCDS) "" &amp; O$3 &amp; ""'!$C:$F""),""SELECT C WHERE F = '"" &amp; $A20 &amp; ""'""))))"),"")</f>
        <v/>
      </c>
      <c r="P20" s="93" t="str">
        <f>IFERROR(__xludf.DUMMYFUNCTION("IF(ISBLANK($D20),"""",IFERROR(JOIN("", "",QUERY(INDIRECT(""'(OCDS) "" &amp; P$3 &amp; ""'!$C:$F""),""SELECT C WHERE F = '"" &amp; $A20 &amp; ""'""))))"),"")</f>
        <v/>
      </c>
      <c r="Q20" s="93" t="str">
        <f>IFERROR(__xludf.DUMMYFUNCTION("IF(ISBLANK($D20),"""",IFERROR(JOIN("", "",QUERY(INDIRECT(""'(OCDS) "" &amp; Q$3 &amp; ""'!$C:$F""),""SELECT C WHERE F = '"" &amp; $A20 &amp; ""'""))))"),"")</f>
        <v/>
      </c>
      <c r="R20" s="94">
        <f t="shared" ref="R20:W20" si="18">IF(ISBLANK(IFERROR(VLOOKUP($A20,INDIRECT("'(OCDS) " &amp; R$3 &amp; "'!$F:$F"),1,FALSE))),0,1)</f>
        <v>0</v>
      </c>
      <c r="S20" s="94">
        <f t="shared" si="18"/>
        <v>0</v>
      </c>
      <c r="T20" s="94">
        <f t="shared" si="18"/>
        <v>1</v>
      </c>
      <c r="U20" s="94">
        <f t="shared" si="18"/>
        <v>0</v>
      </c>
      <c r="V20" s="94">
        <f t="shared" si="18"/>
        <v>0</v>
      </c>
      <c r="W20" s="94">
        <f t="shared" si="18"/>
        <v>0</v>
      </c>
    </row>
    <row r="21">
      <c r="A21" s="83" t="str">
        <f t="shared" si="1"/>
        <v>Bid Header Custom Columns (Bid Header Column 3 Value)</v>
      </c>
      <c r="B21" s="84" t="s">
        <v>52</v>
      </c>
      <c r="C21" s="84" t="s">
        <v>128</v>
      </c>
      <c r="D21" s="85" t="s">
        <v>137</v>
      </c>
      <c r="E21" s="89" t="s">
        <v>48</v>
      </c>
      <c r="F21" s="98" t="s">
        <v>138</v>
      </c>
      <c r="G21" s="89"/>
      <c r="H21" s="95" t="s">
        <v>90</v>
      </c>
      <c r="I21" s="89" t="s">
        <v>139</v>
      </c>
      <c r="J21" s="90" t="str">
        <f t="shared" si="3"/>
        <v>no</v>
      </c>
      <c r="K21" s="91" t="str">
        <f>IFERROR(__xludf.DUMMYFUNCTION("IFERROR(JOIN("", "",FILTER(L21:Q21,LEN(L21:Q21))))"),"")</f>
        <v/>
      </c>
      <c r="L21" s="92" t="str">
        <f>IFERROR(__xludf.DUMMYFUNCTION("IF(ISBLANK($D21),"""",IFERROR(JOIN("", "",QUERY(INDIRECT(""'(OCDS) "" &amp; L$3 &amp; ""'!$C:$F""),""SELECT C WHERE F = '"" &amp; $A21 &amp; ""'""))))"),"")</f>
        <v/>
      </c>
      <c r="M21" s="93" t="str">
        <f>IFERROR(__xludf.DUMMYFUNCTION("IF(ISBLANK($D21),"""",IFERROR(JOIN("", "",QUERY(INDIRECT(""'(OCDS) "" &amp; M$3 &amp; ""'!$C:$F""),""SELECT C WHERE F = '"" &amp; $A21 &amp; ""'""))))"),"")</f>
        <v/>
      </c>
      <c r="N21" s="93" t="str">
        <f>IFERROR(__xludf.DUMMYFUNCTION("IF(ISBLANK($D21),"""",IFERROR(JOIN("", "",QUERY(INDIRECT(""'(OCDS) "" &amp; N$3 &amp; ""'!$C:$F""),""SELECT C WHERE F = '"" &amp; $A21 &amp; ""'""))))"),"")</f>
        <v/>
      </c>
      <c r="O21" s="93" t="str">
        <f>IFERROR(__xludf.DUMMYFUNCTION("IF(ISBLANK($D21),"""",IFERROR(JOIN("", "",QUERY(INDIRECT(""'(OCDS) "" &amp; O$3 &amp; ""'!$C:$F""),""SELECT C WHERE F = '"" &amp; $A21 &amp; ""'""))))"),"")</f>
        <v/>
      </c>
      <c r="P21" s="93" t="str">
        <f>IFERROR(__xludf.DUMMYFUNCTION("IF(ISBLANK($D21),"""",IFERROR(JOIN("", "",QUERY(INDIRECT(""'(OCDS) "" &amp; P$3 &amp; ""'!$C:$F""),""SELECT C WHERE F = '"" &amp; $A21 &amp; ""'""))))"),"")</f>
        <v/>
      </c>
      <c r="Q21" s="93" t="str">
        <f>IFERROR(__xludf.DUMMYFUNCTION("IF(ISBLANK($D21),"""",IFERROR(JOIN("", "",QUERY(INDIRECT(""'(OCDS) "" &amp; Q$3 &amp; ""'!$C:$F""),""SELECT C WHERE F = '"" &amp; $A21 &amp; ""'""))))"),"")</f>
        <v/>
      </c>
      <c r="R21" s="94">
        <f t="shared" ref="R21:W21" si="19">IF(ISBLANK(IFERROR(VLOOKUP($A21,INDIRECT("'(OCDS) " &amp; R$3 &amp; "'!$F:$F"),1,FALSE))),0,1)</f>
        <v>0</v>
      </c>
      <c r="S21" s="94">
        <f t="shared" si="19"/>
        <v>0</v>
      </c>
      <c r="T21" s="94">
        <f t="shared" si="19"/>
        <v>0</v>
      </c>
      <c r="U21" s="94">
        <f t="shared" si="19"/>
        <v>0</v>
      </c>
      <c r="V21" s="94">
        <f t="shared" si="19"/>
        <v>0</v>
      </c>
      <c r="W21" s="94">
        <f t="shared" si="19"/>
        <v>0</v>
      </c>
    </row>
    <row r="22">
      <c r="A22" s="83" t="str">
        <f t="shared" si="1"/>
        <v>Bid Status Dates (Bid - In Progress Date)</v>
      </c>
      <c r="B22" s="84" t="s">
        <v>52</v>
      </c>
      <c r="C22" s="95" t="s">
        <v>140</v>
      </c>
      <c r="D22" s="85" t="s">
        <v>141</v>
      </c>
      <c r="E22" s="89" t="s">
        <v>48</v>
      </c>
      <c r="F22" s="87" t="s">
        <v>142</v>
      </c>
      <c r="G22" s="89"/>
      <c r="H22" s="95" t="s">
        <v>111</v>
      </c>
      <c r="I22" s="89" t="s">
        <v>143</v>
      </c>
      <c r="J22" s="90" t="str">
        <f t="shared" si="3"/>
        <v>yes</v>
      </c>
      <c r="K22" s="91" t="str">
        <f>IFERROR(__xludf.DUMMYFUNCTION("IFERROR(JOIN("", "",FILTER(L22:Q22,LEN(L22:Q22))))"),"tender/tenderPeriod/startDate")</f>
        <v>tender/tenderPeriod/startDate</v>
      </c>
      <c r="L22" s="92" t="str">
        <f>IFERROR(__xludf.DUMMYFUNCTION("IF(ISBLANK($D22),"""",IFERROR(JOIN("", "",QUERY(INDIRECT(""'(OCDS) "" &amp; L$3 &amp; ""'!$C:$F""),""SELECT C WHERE F = '"" &amp; $A22 &amp; ""'""))))"),"")</f>
        <v/>
      </c>
      <c r="M22" s="93" t="str">
        <f>IFERROR(__xludf.DUMMYFUNCTION("IF(ISBLANK($D22),"""",IFERROR(JOIN("", "",QUERY(INDIRECT(""'(OCDS) "" &amp; M$3 &amp; ""'!$C:$F""),""SELECT C WHERE F = '"" &amp; $A22 &amp; ""'""))))"),"")</f>
        <v/>
      </c>
      <c r="N22" s="93" t="str">
        <f>IFERROR(__xludf.DUMMYFUNCTION("IF(ISBLANK($D22),"""",IFERROR(JOIN("", "",QUERY(INDIRECT(""'(OCDS) "" &amp; N$3 &amp; ""'!$C:$F""),""SELECT C WHERE F = '"" &amp; $A22 &amp; ""'""))))"),"tender/tenderPeriod/startDate")</f>
        <v>tender/tenderPeriod/startDate</v>
      </c>
      <c r="O22" s="93" t="str">
        <f>IFERROR(__xludf.DUMMYFUNCTION("IF(ISBLANK($D22),"""",IFERROR(JOIN("", "",QUERY(INDIRECT(""'(OCDS) "" &amp; O$3 &amp; ""'!$C:$F""),""SELECT C WHERE F = '"" &amp; $A22 &amp; ""'""))))"),"")</f>
        <v/>
      </c>
      <c r="P22" s="93" t="str">
        <f>IFERROR(__xludf.DUMMYFUNCTION("IF(ISBLANK($D22),"""",IFERROR(JOIN("", "",QUERY(INDIRECT(""'(OCDS) "" &amp; P$3 &amp; ""'!$C:$F""),""SELECT C WHERE F = '"" &amp; $A22 &amp; ""'""))))"),"")</f>
        <v/>
      </c>
      <c r="Q22" s="93" t="str">
        <f>IFERROR(__xludf.DUMMYFUNCTION("IF(ISBLANK($D22),"""",IFERROR(JOIN("", "",QUERY(INDIRECT(""'(OCDS) "" &amp; Q$3 &amp; ""'!$C:$F""),""SELECT C WHERE F = '"" &amp; $A22 &amp; ""'""))))"),"")</f>
        <v/>
      </c>
      <c r="R22" s="94">
        <f t="shared" ref="R22:W22" si="20">IF(ISBLANK(IFERROR(VLOOKUP($A22,INDIRECT("'(OCDS) " &amp; R$3 &amp; "'!$F:$F"),1,FALSE))),0,1)</f>
        <v>0</v>
      </c>
      <c r="S22" s="94">
        <f t="shared" si="20"/>
        <v>0</v>
      </c>
      <c r="T22" s="94">
        <f t="shared" si="20"/>
        <v>1</v>
      </c>
      <c r="U22" s="94">
        <f t="shared" si="20"/>
        <v>0</v>
      </c>
      <c r="V22" s="94">
        <f t="shared" si="20"/>
        <v>0</v>
      </c>
      <c r="W22" s="94">
        <f t="shared" si="20"/>
        <v>0</v>
      </c>
    </row>
    <row r="23">
      <c r="A23" s="83" t="str">
        <f t="shared" si="1"/>
        <v>Bid Status Dates (Bid - Opened Date)</v>
      </c>
      <c r="B23" s="84" t="s">
        <v>52</v>
      </c>
      <c r="C23" s="84" t="s">
        <v>140</v>
      </c>
      <c r="D23" s="85" t="s">
        <v>144</v>
      </c>
      <c r="E23" s="89" t="s">
        <v>48</v>
      </c>
      <c r="F23" s="87" t="s">
        <v>145</v>
      </c>
      <c r="G23" s="89"/>
      <c r="H23" s="95" t="s">
        <v>111</v>
      </c>
      <c r="I23" s="89"/>
      <c r="J23" s="90" t="str">
        <f t="shared" si="3"/>
        <v>yes</v>
      </c>
      <c r="K23" s="91" t="str">
        <f>IFERROR(__xludf.DUMMYFUNCTION("IFERROR(JOIN("", "",FILTER(L23:Q23,LEN(L23:Q23))))"),"tender/tenderPeriod/endDate, tender/enquiryPeriod/endDate")</f>
        <v>tender/tenderPeriod/endDate, tender/enquiryPeriod/endDate</v>
      </c>
      <c r="L23" s="92" t="str">
        <f>IFERROR(__xludf.DUMMYFUNCTION("IF(ISBLANK($D23),"""",IFERROR(JOIN("", "",QUERY(INDIRECT(""'(OCDS) "" &amp; L$3 &amp; ""'!$C:$F""),""SELECT C WHERE F = '"" &amp; $A23 &amp; ""'""))))"),"")</f>
        <v/>
      </c>
      <c r="M23" s="93" t="str">
        <f>IFERROR(__xludf.DUMMYFUNCTION("IF(ISBLANK($D23),"""",IFERROR(JOIN("", "",QUERY(INDIRECT(""'(OCDS) "" &amp; M$3 &amp; ""'!$C:$F""),""SELECT C WHERE F = '"" &amp; $A23 &amp; ""'""))))"),"")</f>
        <v/>
      </c>
      <c r="N23" s="93" t="str">
        <f>IFERROR(__xludf.DUMMYFUNCTION("IF(ISBLANK($D23),"""",IFERROR(JOIN("", "",QUERY(INDIRECT(""'(OCDS) "" &amp; N$3 &amp; ""'!$C:$F""),""SELECT C WHERE F = '"" &amp; $A23 &amp; ""'""))))"),"tender/tenderPeriod/endDate, tender/enquiryPeriod/endDate")</f>
        <v>tender/tenderPeriod/endDate, tender/enquiryPeriod/endDate</v>
      </c>
      <c r="O23" s="93" t="str">
        <f>IFERROR(__xludf.DUMMYFUNCTION("IF(ISBLANK($D23),"""",IFERROR(JOIN("", "",QUERY(INDIRECT(""'(OCDS) "" &amp; O$3 &amp; ""'!$C:$F""),""SELECT C WHERE F = '"" &amp; $A23 &amp; ""'""))))"),"")</f>
        <v/>
      </c>
      <c r="P23" s="93" t="str">
        <f>IFERROR(__xludf.DUMMYFUNCTION("IF(ISBLANK($D23),"""",IFERROR(JOIN("", "",QUERY(INDIRECT(""'(OCDS) "" &amp; P$3 &amp; ""'!$C:$F""),""SELECT C WHERE F = '"" &amp; $A23 &amp; ""'""))))"),"")</f>
        <v/>
      </c>
      <c r="Q23" s="93" t="str">
        <f>IFERROR(__xludf.DUMMYFUNCTION("IF(ISBLANK($D23),"""",IFERROR(JOIN("", "",QUERY(INDIRECT(""'(OCDS) "" &amp; Q$3 &amp; ""'!$C:$F""),""SELECT C WHERE F = '"" &amp; $A23 &amp; ""'""))))"),"")</f>
        <v/>
      </c>
      <c r="R23" s="94">
        <f t="shared" ref="R23:W23" si="21">IF(ISBLANK(IFERROR(VLOOKUP($A23,INDIRECT("'(OCDS) " &amp; R$3 &amp; "'!$F:$F"),1,FALSE))),0,1)</f>
        <v>0</v>
      </c>
      <c r="S23" s="94">
        <f t="shared" si="21"/>
        <v>0</v>
      </c>
      <c r="T23" s="94">
        <f t="shared" si="21"/>
        <v>1</v>
      </c>
      <c r="U23" s="94">
        <f t="shared" si="21"/>
        <v>0</v>
      </c>
      <c r="V23" s="94">
        <f t="shared" si="21"/>
        <v>0</v>
      </c>
      <c r="W23" s="94">
        <f t="shared" si="21"/>
        <v>0</v>
      </c>
    </row>
    <row r="24">
      <c r="A24" s="83" t="str">
        <f t="shared" si="1"/>
        <v>Purchase Order Header Table (PO Number with Release)</v>
      </c>
      <c r="B24" s="84" t="s">
        <v>52</v>
      </c>
      <c r="C24" s="84" t="s">
        <v>146</v>
      </c>
      <c r="D24" s="85" t="s">
        <v>147</v>
      </c>
      <c r="E24" s="89" t="s">
        <v>49</v>
      </c>
      <c r="F24" s="87" t="s">
        <v>148</v>
      </c>
      <c r="G24" s="89"/>
      <c r="H24" s="95"/>
      <c r="I24" s="89"/>
      <c r="J24" s="90" t="str">
        <f t="shared" si="3"/>
        <v>no</v>
      </c>
      <c r="K24" s="91" t="str">
        <f>IFERROR(__xludf.DUMMYFUNCTION("IFERROR(JOIN("", "",FILTER(L24:Q24,LEN(L24:Q24))))"),"")</f>
        <v/>
      </c>
      <c r="L24" s="92" t="str">
        <f>IFERROR(__xludf.DUMMYFUNCTION("IF(ISBLANK($D24),"""",IFERROR(JOIN("", "",QUERY(INDIRECT(""'(OCDS) "" &amp; L$3 &amp; ""'!$C:$F""),""SELECT C WHERE F = '"" &amp; $A24 &amp; ""'""))))"),"")</f>
        <v/>
      </c>
      <c r="M24" s="93" t="str">
        <f>IFERROR(__xludf.DUMMYFUNCTION("IF(ISBLANK($D24),"""",IFERROR(JOIN("", "",QUERY(INDIRECT(""'(OCDS) "" &amp; M$3 &amp; ""'!$C:$F""),""SELECT C WHERE F = '"" &amp; $A24 &amp; ""'""))))"),"")</f>
        <v/>
      </c>
      <c r="N24" s="93" t="str">
        <f>IFERROR(__xludf.DUMMYFUNCTION("IF(ISBLANK($D24),"""",IFERROR(JOIN("", "",QUERY(INDIRECT(""'(OCDS) "" &amp; N$3 &amp; ""'!$C:$F""),""SELECT C WHERE F = '"" &amp; $A24 &amp; ""'""))))"),"")</f>
        <v/>
      </c>
      <c r="O24" s="93" t="str">
        <f>IFERROR(__xludf.DUMMYFUNCTION("IF(ISBLANK($D24),"""",IFERROR(JOIN("", "",QUERY(INDIRECT(""'(OCDS) "" &amp; O$3 &amp; ""'!$C:$F""),""SELECT C WHERE F = '"" &amp; $A24 &amp; ""'""))))"),"")</f>
        <v/>
      </c>
      <c r="P24" s="93" t="str">
        <f>IFERROR(__xludf.DUMMYFUNCTION("IF(ISBLANK($D24),"""",IFERROR(JOIN("", "",QUERY(INDIRECT(""'(OCDS) "" &amp; P$3 &amp; ""'!$C:$F""),""SELECT C WHERE F = '"" &amp; $A24 &amp; ""'""))))"),"")</f>
        <v/>
      </c>
      <c r="Q24" s="93" t="str">
        <f>IFERROR(__xludf.DUMMYFUNCTION("IF(ISBLANK($D24),"""",IFERROR(JOIN("", "",QUERY(INDIRECT(""'(OCDS) "" &amp; Q$3 &amp; ""'!$C:$F""),""SELECT C WHERE F = '"" &amp; $A24 &amp; ""'""))))"),"")</f>
        <v/>
      </c>
      <c r="R24" s="94">
        <f t="shared" ref="R24:W24" si="22">IF(ISBLANK(IFERROR(VLOOKUP($A24,INDIRECT("'(OCDS) " &amp; R$3 &amp; "'!$F:$F"),1,FALSE))),0,1)</f>
        <v>0</v>
      </c>
      <c r="S24" s="94">
        <f t="shared" si="22"/>
        <v>0</v>
      </c>
      <c r="T24" s="94">
        <f t="shared" si="22"/>
        <v>0</v>
      </c>
      <c r="U24" s="94">
        <f t="shared" si="22"/>
        <v>0</v>
      </c>
      <c r="V24" s="94">
        <f t="shared" si="22"/>
        <v>0</v>
      </c>
      <c r="W24" s="94">
        <f t="shared" si="22"/>
        <v>0</v>
      </c>
    </row>
    <row r="25">
      <c r="A25" s="83" t="str">
        <f t="shared" si="1"/>
        <v>Purchase Order Header Table (PO Header Column 17 Value)</v>
      </c>
      <c r="B25" s="84" t="s">
        <v>52</v>
      </c>
      <c r="C25" s="84" t="s">
        <v>146</v>
      </c>
      <c r="D25" s="85" t="s">
        <v>149</v>
      </c>
      <c r="E25" s="85" t="s">
        <v>48</v>
      </c>
      <c r="F25" s="87" t="s">
        <v>150</v>
      </c>
      <c r="G25" s="89"/>
      <c r="H25" s="84"/>
      <c r="I25" s="89" t="s">
        <v>151</v>
      </c>
      <c r="J25" s="90" t="str">
        <f t="shared" si="3"/>
        <v>no</v>
      </c>
      <c r="K25" s="91" t="str">
        <f>IFERROR(__xludf.DUMMYFUNCTION("IFERROR(JOIN("", "",FILTER(L25:Q25,LEN(L25:Q25))))"),"")</f>
        <v/>
      </c>
      <c r="L25" s="92" t="str">
        <f>IFERROR(__xludf.DUMMYFUNCTION("IF(ISBLANK($D25),"""",IFERROR(JOIN("", "",QUERY(INDIRECT(""'(OCDS) "" &amp; L$3 &amp; ""'!$C:$F""),""SELECT C WHERE F = '"" &amp; $A25 &amp; ""'""))))"),"")</f>
        <v/>
      </c>
      <c r="M25" s="93" t="str">
        <f>IFERROR(__xludf.DUMMYFUNCTION("IF(ISBLANK($D25),"""",IFERROR(JOIN("", "",QUERY(INDIRECT(""'(OCDS) "" &amp; M$3 &amp; ""'!$C:$F""),""SELECT C WHERE F = '"" &amp; $A25 &amp; ""'""))))"),"")</f>
        <v/>
      </c>
      <c r="N25" s="93" t="str">
        <f>IFERROR(__xludf.DUMMYFUNCTION("IF(ISBLANK($D25),"""",IFERROR(JOIN("", "",QUERY(INDIRECT(""'(OCDS) "" &amp; N$3 &amp; ""'!$C:$F""),""SELECT C WHERE F = '"" &amp; $A25 &amp; ""'""))))"),"")</f>
        <v/>
      </c>
      <c r="O25" s="93" t="str">
        <f>IFERROR(__xludf.DUMMYFUNCTION("IF(ISBLANK($D25),"""",IFERROR(JOIN("", "",QUERY(INDIRECT(""'(OCDS) "" &amp; O$3 &amp; ""'!$C:$F""),""SELECT C WHERE F = '"" &amp; $A25 &amp; ""'""))))"),"")</f>
        <v/>
      </c>
      <c r="P25" s="93" t="str">
        <f>IFERROR(__xludf.DUMMYFUNCTION("IF(ISBLANK($D25),"""",IFERROR(JOIN("", "",QUERY(INDIRECT(""'(OCDS) "" &amp; P$3 &amp; ""'!$C:$F""),""SELECT C WHERE F = '"" &amp; $A25 &amp; ""'""))))"),"")</f>
        <v/>
      </c>
      <c r="Q25" s="93" t="str">
        <f>IFERROR(__xludf.DUMMYFUNCTION("IF(ISBLANK($D25),"""",IFERROR(JOIN("", "",QUERY(INDIRECT(""'(OCDS) "" &amp; Q$3 &amp; ""'!$C:$F""),""SELECT C WHERE F = '"" &amp; $A25 &amp; ""'""))))"),"")</f>
        <v/>
      </c>
      <c r="R25" s="94">
        <f t="shared" ref="R25:W25" si="23">IF(ISBLANK(IFERROR(VLOOKUP($A25,INDIRECT("'(OCDS) " &amp; R$3 &amp; "'!$F:$F"),1,FALSE))),0,1)</f>
        <v>0</v>
      </c>
      <c r="S25" s="94">
        <f t="shared" si="23"/>
        <v>0</v>
      </c>
      <c r="T25" s="94">
        <f t="shared" si="23"/>
        <v>0</v>
      </c>
      <c r="U25" s="94">
        <f t="shared" si="23"/>
        <v>0</v>
      </c>
      <c r="V25" s="94">
        <f t="shared" si="23"/>
        <v>0</v>
      </c>
      <c r="W25" s="94">
        <f t="shared" si="23"/>
        <v>0</v>
      </c>
    </row>
    <row r="26">
      <c r="A26" s="83" t="str">
        <f t="shared" si="1"/>
        <v>Purchase Order Header Table (PO Status)</v>
      </c>
      <c r="B26" s="84" t="s">
        <v>52</v>
      </c>
      <c r="C26" s="84" t="s">
        <v>146</v>
      </c>
      <c r="D26" s="85" t="s">
        <v>152</v>
      </c>
      <c r="E26" s="89" t="s">
        <v>49</v>
      </c>
      <c r="F26" s="87" t="s">
        <v>153</v>
      </c>
      <c r="G26" s="89" t="s">
        <v>154</v>
      </c>
      <c r="H26" s="95" t="s">
        <v>90</v>
      </c>
      <c r="I26" s="89" t="s">
        <v>155</v>
      </c>
      <c r="J26" s="90" t="str">
        <f t="shared" si="3"/>
        <v>yes</v>
      </c>
      <c r="K26" s="91" t="str">
        <f>IFERROR(__xludf.DUMMYFUNCTION("IFERROR(JOIN("", "",FILTER(L26:Q26,LEN(L26:Q26))))"),"awards/status")</f>
        <v>awards/status</v>
      </c>
      <c r="L26" s="92" t="str">
        <f>IFERROR(__xludf.DUMMYFUNCTION("IF(ISBLANK($D26),"""",IFERROR(JOIN("", "",QUERY(INDIRECT(""'(OCDS) "" &amp; L$3 &amp; ""'!$C:$F""),""SELECT C WHERE F = '"" &amp; $A26 &amp; ""'""))))"),"")</f>
        <v/>
      </c>
      <c r="M26" s="93" t="str">
        <f>IFERROR(__xludf.DUMMYFUNCTION("IF(ISBLANK($D26),"""",IFERROR(JOIN("", "",QUERY(INDIRECT(""'(OCDS) "" &amp; M$3 &amp; ""'!$C:$F""),""SELECT C WHERE F = '"" &amp; $A26 &amp; ""'""))))"),"")</f>
        <v/>
      </c>
      <c r="N26" s="93" t="str">
        <f>IFERROR(__xludf.DUMMYFUNCTION("IF(ISBLANK($D26),"""",IFERROR(JOIN("", "",QUERY(INDIRECT(""'(OCDS) "" &amp; N$3 &amp; ""'!$C:$F""),""SELECT C WHERE F = '"" &amp; $A26 &amp; ""'""))))"),"")</f>
        <v/>
      </c>
      <c r="O26" s="93" t="str">
        <f>IFERROR(__xludf.DUMMYFUNCTION("IF(ISBLANK($D26),"""",IFERROR(JOIN("", "",QUERY(INDIRECT(""'(OCDS) "" &amp; O$3 &amp; ""'!$C:$F""),""SELECT C WHERE F = '"" &amp; $A26 &amp; ""'""))))"),"awards/status")</f>
        <v>awards/status</v>
      </c>
      <c r="P26" s="93" t="str">
        <f>IFERROR(__xludf.DUMMYFUNCTION("IF(ISBLANK($D26),"""",IFERROR(JOIN("", "",QUERY(INDIRECT(""'(OCDS) "" &amp; P$3 &amp; ""'!$C:$F""),""SELECT C WHERE F = '"" &amp; $A26 &amp; ""'""))))"),"")</f>
        <v/>
      </c>
      <c r="Q26" s="93" t="str">
        <f>IFERROR(__xludf.DUMMYFUNCTION("IF(ISBLANK($D26),"""",IFERROR(JOIN("", "",QUERY(INDIRECT(""'(OCDS) "" &amp; Q$3 &amp; ""'!$C:$F""),""SELECT C WHERE F = '"" &amp; $A26 &amp; ""'""))))"),"")</f>
        <v/>
      </c>
      <c r="R26" s="94">
        <f t="shared" ref="R26:W26" si="24">IF(ISBLANK(IFERROR(VLOOKUP($A26,INDIRECT("'(OCDS) " &amp; R$3 &amp; "'!$F:$F"),1,FALSE))),0,1)</f>
        <v>0</v>
      </c>
      <c r="S26" s="94">
        <f t="shared" si="24"/>
        <v>0</v>
      </c>
      <c r="T26" s="94">
        <f t="shared" si="24"/>
        <v>0</v>
      </c>
      <c r="U26" s="94">
        <f t="shared" si="24"/>
        <v>1</v>
      </c>
      <c r="V26" s="94">
        <f t="shared" si="24"/>
        <v>0</v>
      </c>
      <c r="W26" s="94">
        <f t="shared" si="24"/>
        <v>0</v>
      </c>
    </row>
    <row r="27">
      <c r="A27" s="83" t="str">
        <f t="shared" si="1"/>
        <v>PO Status Dates (PO - In Progress Date)</v>
      </c>
      <c r="B27" s="84" t="s">
        <v>52</v>
      </c>
      <c r="C27" s="84" t="s">
        <v>156</v>
      </c>
      <c r="D27" s="85" t="s">
        <v>157</v>
      </c>
      <c r="E27" s="89" t="s">
        <v>48</v>
      </c>
      <c r="F27" s="87" t="s">
        <v>158</v>
      </c>
      <c r="G27" s="89"/>
      <c r="H27" s="95" t="s">
        <v>111</v>
      </c>
      <c r="I27" s="89" t="s">
        <v>159</v>
      </c>
      <c r="J27" s="90" t="str">
        <f t="shared" si="3"/>
        <v>yes</v>
      </c>
      <c r="K27" s="91" t="str">
        <f>IFERROR(__xludf.DUMMYFUNCTION("IFERROR(JOIN("", "",FILTER(L27:Q27,LEN(L27:Q27))))"),"tender/awardPeriod/startDate, awards/date")</f>
        <v>tender/awardPeriod/startDate, awards/date</v>
      </c>
      <c r="L27" s="92" t="str">
        <f>IFERROR(__xludf.DUMMYFUNCTION("IF(ISBLANK($D27),"""",IFERROR(JOIN("", "",QUERY(INDIRECT(""'(OCDS) "" &amp; L$3 &amp; ""'!$C:$F""),""SELECT C WHERE F = '"" &amp; $A27 &amp; ""'""))))"),"")</f>
        <v/>
      </c>
      <c r="M27" s="93" t="str">
        <f>IFERROR(__xludf.DUMMYFUNCTION("IF(ISBLANK($D27),"""",IFERROR(JOIN("", "",QUERY(INDIRECT(""'(OCDS) "" &amp; M$3 &amp; ""'!$C:$F""),""SELECT C WHERE F = '"" &amp; $A27 &amp; ""'""))))"),"")</f>
        <v/>
      </c>
      <c r="N27" s="93" t="str">
        <f>IFERROR(__xludf.DUMMYFUNCTION("IF(ISBLANK($D27),"""",IFERROR(JOIN("", "",QUERY(INDIRECT(""'(OCDS) "" &amp; N$3 &amp; ""'!$C:$F""),""SELECT C WHERE F = '"" &amp; $A27 &amp; ""'""))))"),"tender/awardPeriod/startDate")</f>
        <v>tender/awardPeriod/startDate</v>
      </c>
      <c r="O27" s="93" t="str">
        <f>IFERROR(__xludf.DUMMYFUNCTION("IF(ISBLANK($D27),"""",IFERROR(JOIN("", "",QUERY(INDIRECT(""'(OCDS) "" &amp; O$3 &amp; ""'!$C:$F""),""SELECT C WHERE F = '"" &amp; $A27 &amp; ""'""))))"),"awards/date")</f>
        <v>awards/date</v>
      </c>
      <c r="P27" s="93" t="str">
        <f>IFERROR(__xludf.DUMMYFUNCTION("IF(ISBLANK($D27),"""",IFERROR(JOIN("", "",QUERY(INDIRECT(""'(OCDS) "" &amp; P$3 &amp; ""'!$C:$F""),""SELECT C WHERE F = '"" &amp; $A27 &amp; ""'""))))"),"")</f>
        <v/>
      </c>
      <c r="Q27" s="93" t="str">
        <f>IFERROR(__xludf.DUMMYFUNCTION("IF(ISBLANK($D27),"""",IFERROR(JOIN("", "",QUERY(INDIRECT(""'(OCDS) "" &amp; Q$3 &amp; ""'!$C:$F""),""SELECT C WHERE F = '"" &amp; $A27 &amp; ""'""))))"),"")</f>
        <v/>
      </c>
      <c r="R27" s="94">
        <f t="shared" ref="R27:W27" si="25">IF(ISBLANK(IFERROR(VLOOKUP($A27,INDIRECT("'(OCDS) " &amp; R$3 &amp; "'!$F:$F"),1,FALSE))),0,1)</f>
        <v>0</v>
      </c>
      <c r="S27" s="94">
        <f t="shared" si="25"/>
        <v>0</v>
      </c>
      <c r="T27" s="94">
        <f t="shared" si="25"/>
        <v>1</v>
      </c>
      <c r="U27" s="94">
        <f t="shared" si="25"/>
        <v>1</v>
      </c>
      <c r="V27" s="94">
        <f t="shared" si="25"/>
        <v>0</v>
      </c>
      <c r="W27" s="94">
        <f t="shared" si="25"/>
        <v>0</v>
      </c>
    </row>
    <row r="28">
      <c r="A28" s="83" t="str">
        <f t="shared" si="1"/>
        <v>Purchase Order Header Table (Alternate Id)</v>
      </c>
      <c r="B28" s="84" t="s">
        <v>52</v>
      </c>
      <c r="C28" s="84" t="s">
        <v>146</v>
      </c>
      <c r="D28" s="85" t="s">
        <v>160</v>
      </c>
      <c r="E28" s="89" t="s">
        <v>48</v>
      </c>
      <c r="F28" s="87" t="s">
        <v>161</v>
      </c>
      <c r="G28" s="89"/>
      <c r="H28" s="95" t="s">
        <v>90</v>
      </c>
      <c r="I28" s="89" t="s">
        <v>162</v>
      </c>
      <c r="J28" s="90" t="str">
        <f t="shared" si="3"/>
        <v>yes</v>
      </c>
      <c r="K28" s="91" t="str">
        <f>IFERROR(__xludf.DUMMYFUNCTION("IFERROR(JOIN("", "",FILTER(L28:Q28,LEN(L28:Q28))))"),"awards/id, contracts/id, contracts/awardID")</f>
        <v>awards/id, contracts/id, contracts/awardID</v>
      </c>
      <c r="L28" s="92" t="str">
        <f>IFERROR(__xludf.DUMMYFUNCTION("IF(ISBLANK($D28),"""",IFERROR(JOIN("", "",QUERY(INDIRECT(""'(OCDS) "" &amp; L$3 &amp; ""'!$C:$F""),""SELECT C WHERE F = '"" &amp; $A28 &amp; ""'""))))"),"")</f>
        <v/>
      </c>
      <c r="M28" s="93" t="str">
        <f>IFERROR(__xludf.DUMMYFUNCTION("IF(ISBLANK($D28),"""",IFERROR(JOIN("", "",QUERY(INDIRECT(""'(OCDS) "" &amp; M$3 &amp; ""'!$C:$F""),""SELECT C WHERE F = '"" &amp; $A28 &amp; ""'""))))"),"")</f>
        <v/>
      </c>
      <c r="N28" s="93" t="str">
        <f>IFERROR(__xludf.DUMMYFUNCTION("IF(ISBLANK($D28),"""",IFERROR(JOIN("", "",QUERY(INDIRECT(""'(OCDS) "" &amp; N$3 &amp; ""'!$C:$F""),""SELECT C WHERE F = '"" &amp; $A28 &amp; ""'""))))"),"")</f>
        <v/>
      </c>
      <c r="O28" s="93" t="str">
        <f>IFERROR(__xludf.DUMMYFUNCTION("IF(ISBLANK($D28),"""",IFERROR(JOIN("", "",QUERY(INDIRECT(""'(OCDS) "" &amp; O$3 &amp; ""'!$C:$F""),""SELECT C WHERE F = '"" &amp; $A28 &amp; ""'""))))"),"awards/id")</f>
        <v>awards/id</v>
      </c>
      <c r="P28" s="93" t="str">
        <f>IFERROR(__xludf.DUMMYFUNCTION("IF(ISBLANK($D28),"""",IFERROR(JOIN("", "",QUERY(INDIRECT(""'(OCDS) "" &amp; P$3 &amp; ""'!$C:$F""),""SELECT C WHERE F = '"" &amp; $A28 &amp; ""'""))))"),"contracts/id, contracts/awardID")</f>
        <v>contracts/id, contracts/awardID</v>
      </c>
      <c r="Q28" s="93" t="str">
        <f>IFERROR(__xludf.DUMMYFUNCTION("IF(ISBLANK($D28),"""",IFERROR(JOIN("", "",QUERY(INDIRECT(""'(OCDS) "" &amp; Q$3 &amp; ""'!$C:$F""),""SELECT C WHERE F = '"" &amp; $A28 &amp; ""'""))))"),"")</f>
        <v/>
      </c>
      <c r="R28" s="94">
        <f t="shared" ref="R28:W28" si="26">IF(ISBLANK(IFERROR(VLOOKUP($A28,INDIRECT("'(OCDS) " &amp; R$3 &amp; "'!$F:$F"),1,FALSE))),0,1)</f>
        <v>0</v>
      </c>
      <c r="S28" s="94">
        <f t="shared" si="26"/>
        <v>0</v>
      </c>
      <c r="T28" s="94">
        <f t="shared" si="26"/>
        <v>0</v>
      </c>
      <c r="U28" s="94">
        <f t="shared" si="26"/>
        <v>1</v>
      </c>
      <c r="V28" s="94">
        <f t="shared" si="26"/>
        <v>1</v>
      </c>
      <c r="W28" s="94">
        <f t="shared" si="26"/>
        <v>0</v>
      </c>
    </row>
    <row r="29">
      <c r="A29" s="83" t="str">
        <f t="shared" si="1"/>
        <v>Purchase Order Header Table (PO Type Code)</v>
      </c>
      <c r="B29" s="84" t="s">
        <v>52</v>
      </c>
      <c r="C29" s="84" t="s">
        <v>146</v>
      </c>
      <c r="D29" s="85" t="s">
        <v>163</v>
      </c>
      <c r="E29" s="89" t="s">
        <v>48</v>
      </c>
      <c r="F29" s="87" t="s">
        <v>164</v>
      </c>
      <c r="G29" s="89"/>
      <c r="H29" s="95" t="s">
        <v>90</v>
      </c>
      <c r="I29" s="89"/>
      <c r="J29" s="90" t="str">
        <f t="shared" si="3"/>
        <v>no</v>
      </c>
      <c r="K29" s="91" t="str">
        <f>IFERROR(__xludf.DUMMYFUNCTION("IFERROR(JOIN("", "",FILTER(L29:Q29,LEN(L29:Q29))))"),"")</f>
        <v/>
      </c>
      <c r="L29" s="92" t="str">
        <f>IFERROR(__xludf.DUMMYFUNCTION("IF(ISBLANK($D29),"""",IFERROR(JOIN("", "",QUERY(INDIRECT(""'(OCDS) "" &amp; L$3 &amp; ""'!$C:$F""),""SELECT C WHERE F = '"" &amp; $A29 &amp; ""'""))))"),"")</f>
        <v/>
      </c>
      <c r="M29" s="93" t="str">
        <f>IFERROR(__xludf.DUMMYFUNCTION("IF(ISBLANK($D29),"""",IFERROR(JOIN("", "",QUERY(INDIRECT(""'(OCDS) "" &amp; M$3 &amp; ""'!$C:$F""),""SELECT C WHERE F = '"" &amp; $A29 &amp; ""'""))))"),"")</f>
        <v/>
      </c>
      <c r="N29" s="93" t="str">
        <f>IFERROR(__xludf.DUMMYFUNCTION("IF(ISBLANK($D29),"""",IFERROR(JOIN("", "",QUERY(INDIRECT(""'(OCDS) "" &amp; N$3 &amp; ""'!$C:$F""),""SELECT C WHERE F = '"" &amp; $A29 &amp; ""'""))))"),"")</f>
        <v/>
      </c>
      <c r="O29" s="93" t="str">
        <f>IFERROR(__xludf.DUMMYFUNCTION("IF(ISBLANK($D29),"""",IFERROR(JOIN("", "",QUERY(INDIRECT(""'(OCDS) "" &amp; O$3 &amp; ""'!$C:$F""),""SELECT C WHERE F = '"" &amp; $A29 &amp; ""'""))))"),"")</f>
        <v/>
      </c>
      <c r="P29" s="93" t="str">
        <f>IFERROR(__xludf.DUMMYFUNCTION("IF(ISBLANK($D29),"""",IFERROR(JOIN("", "",QUERY(INDIRECT(""'(OCDS) "" &amp; P$3 &amp; ""'!$C:$F""),""SELECT C WHERE F = '"" &amp; $A29 &amp; ""'""))))"),"")</f>
        <v/>
      </c>
      <c r="Q29" s="93" t="str">
        <f>IFERROR(__xludf.DUMMYFUNCTION("IF(ISBLANK($D29),"""",IFERROR(JOIN("", "",QUERY(INDIRECT(""'(OCDS) "" &amp; Q$3 &amp; ""'!$C:$F""),""SELECT C WHERE F = '"" &amp; $A29 &amp; ""'""))))"),"")</f>
        <v/>
      </c>
      <c r="R29" s="94">
        <f t="shared" ref="R29:W29" si="27">IF(ISBLANK(IFERROR(VLOOKUP($A29,INDIRECT("'(OCDS) " &amp; R$3 &amp; "'!$F:$F"),1,FALSE))),0,1)</f>
        <v>0</v>
      </c>
      <c r="S29" s="94">
        <f t="shared" si="27"/>
        <v>0</v>
      </c>
      <c r="T29" s="94">
        <f t="shared" si="27"/>
        <v>0</v>
      </c>
      <c r="U29" s="94">
        <f t="shared" si="27"/>
        <v>0</v>
      </c>
      <c r="V29" s="94">
        <f t="shared" si="27"/>
        <v>0</v>
      </c>
      <c r="W29" s="94">
        <f t="shared" si="27"/>
        <v>0</v>
      </c>
    </row>
    <row r="30">
      <c r="A30" s="83" t="str">
        <f t="shared" si="1"/>
        <v>Vendor (Alternate Id)</v>
      </c>
      <c r="B30" s="95" t="s">
        <v>52</v>
      </c>
      <c r="C30" s="95" t="s">
        <v>31</v>
      </c>
      <c r="D30" s="89" t="s">
        <v>160</v>
      </c>
      <c r="E30" s="89" t="s">
        <v>48</v>
      </c>
      <c r="F30" s="87" t="s">
        <v>165</v>
      </c>
      <c r="G30" s="89"/>
      <c r="H30" s="95" t="s">
        <v>90</v>
      </c>
      <c r="I30" s="89" t="s">
        <v>166</v>
      </c>
      <c r="J30" s="90" t="str">
        <f t="shared" si="3"/>
        <v>no</v>
      </c>
      <c r="K30" s="91" t="str">
        <f>IFERROR(__xludf.DUMMYFUNCTION("IFERROR(JOIN("", "",FILTER(L30:Q30,LEN(L30:Q30))))"),"")</f>
        <v/>
      </c>
      <c r="L30" s="92" t="str">
        <f>IFERROR(__xludf.DUMMYFUNCTION("IF(ISBLANK($D30),"""",IFERROR(JOIN("", "",QUERY(INDIRECT(""'(OCDS) "" &amp; L$3 &amp; ""'!$C:$F""),""SELECT C WHERE F = '"" &amp; $A30 &amp; ""'""))))"),"")</f>
        <v/>
      </c>
      <c r="M30" s="93" t="str">
        <f>IFERROR(__xludf.DUMMYFUNCTION("IF(ISBLANK($D30),"""",IFERROR(JOIN("", "",QUERY(INDIRECT(""'(OCDS) "" &amp; M$3 &amp; ""'!$C:$F""),""SELECT C WHERE F = '"" &amp; $A30 &amp; ""'""))))"),"")</f>
        <v/>
      </c>
      <c r="N30" s="93" t="str">
        <f>IFERROR(__xludf.DUMMYFUNCTION("IF(ISBLANK($D30),"""",IFERROR(JOIN("", "",QUERY(INDIRECT(""'(OCDS) "" &amp; N$3 &amp; ""'!$C:$F""),""SELECT C WHERE F = '"" &amp; $A30 &amp; ""'""))))"),"")</f>
        <v/>
      </c>
      <c r="O30" s="93" t="str">
        <f>IFERROR(__xludf.DUMMYFUNCTION("IF(ISBLANK($D30),"""",IFERROR(JOIN("", "",QUERY(INDIRECT(""'(OCDS) "" &amp; O$3 &amp; ""'!$C:$F""),""SELECT C WHERE F = '"" &amp; $A30 &amp; ""'""))))"),"")</f>
        <v/>
      </c>
      <c r="P30" s="93" t="str">
        <f>IFERROR(__xludf.DUMMYFUNCTION("IF(ISBLANK($D30),"""",IFERROR(JOIN("", "",QUERY(INDIRECT(""'(OCDS) "" &amp; P$3 &amp; ""'!$C:$F""),""SELECT C WHERE F = '"" &amp; $A30 &amp; ""'""))))"),"")</f>
        <v/>
      </c>
      <c r="Q30" s="93" t="str">
        <f>IFERROR(__xludf.DUMMYFUNCTION("IF(ISBLANK($D30),"""",IFERROR(JOIN("", "",QUERY(INDIRECT(""'(OCDS) "" &amp; Q$3 &amp; ""'!$C:$F""),""SELECT C WHERE F = '"" &amp; $A30 &amp; ""'""))))"),"")</f>
        <v/>
      </c>
      <c r="R30" s="94">
        <f t="shared" ref="R30:W30" si="28">IF(ISBLANK(IFERROR(VLOOKUP($A30,INDIRECT("'(OCDS) " &amp; R$3 &amp; "'!$F:$F"),1,FALSE))),0,1)</f>
        <v>0</v>
      </c>
      <c r="S30" s="94">
        <f t="shared" si="28"/>
        <v>0</v>
      </c>
      <c r="T30" s="94">
        <f t="shared" si="28"/>
        <v>0</v>
      </c>
      <c r="U30" s="94">
        <f t="shared" si="28"/>
        <v>0</v>
      </c>
      <c r="V30" s="94">
        <f t="shared" si="28"/>
        <v>0</v>
      </c>
      <c r="W30" s="94">
        <f t="shared" si="28"/>
        <v>0</v>
      </c>
    </row>
    <row r="31">
      <c r="A31" s="83" t="str">
        <f t="shared" si="1"/>
        <v>Vendor (Vendor Name)</v>
      </c>
      <c r="B31" s="95" t="s">
        <v>52</v>
      </c>
      <c r="C31" s="95" t="s">
        <v>31</v>
      </c>
      <c r="D31" s="89" t="s">
        <v>167</v>
      </c>
      <c r="E31" s="89" t="s">
        <v>48</v>
      </c>
      <c r="F31" s="87" t="s">
        <v>168</v>
      </c>
      <c r="G31" s="89"/>
      <c r="H31" s="95" t="s">
        <v>90</v>
      </c>
      <c r="I31" s="89"/>
      <c r="J31" s="90" t="str">
        <f t="shared" si="3"/>
        <v>yes</v>
      </c>
      <c r="K31" s="91" t="str">
        <f>IFERROR(__xludf.DUMMYFUNCTION("IFERROR(JOIN("", "",FILTER(L31:Q31,LEN(L31:Q31))))"),"parties/name, parties/additionalIdentifiers/legalName, parties/name, parties/additionalIdentifiers/legalName, parties/name, parties/additionalIdentifiers/legalName, tender/tenderers/name, awards/suppliers/name, contracts/implementation/transactions/payee/"&amp;"name")</f>
        <v>parties/name, parties/additionalIdentifiers/legalName, parties/name, parties/additionalIdentifiers/legalName, parties/name, parties/additionalIdentifiers/legalName, tender/tenderers/name, awards/suppliers/name, contracts/implementation/transactions/payee/name</v>
      </c>
      <c r="L31" s="92" t="str">
        <f>IFERROR(__xludf.DUMMYFUNCTION("IF(ISBLANK($D31),"""",IFERROR(JOIN("", "",QUERY(INDIRECT(""'(OCDS) "" &amp; L$3 &amp; ""'!$C:$F""),""SELECT C WHERE F = '"" &amp; $A31 &amp; ""'""))))"),"parties/name, parties/additionalIdentifiers/legalName, parties/name, parties/additionalIdentifiers/legalName, parties/name, parties/additionalIdentifiers/legalName")</f>
        <v>parties/name, parties/additionalIdentifiers/legalName, parties/name, parties/additionalIdentifiers/legalName, parties/name, parties/additionalIdentifiers/legalName</v>
      </c>
      <c r="M31" s="93" t="str">
        <f>IFERROR(__xludf.DUMMYFUNCTION("IF(ISBLANK($D31),"""",IFERROR(JOIN("", "",QUERY(INDIRECT(""'(OCDS) "" &amp; M$3 &amp; ""'!$C:$F""),""SELECT C WHERE F = '"" &amp; $A31 &amp; ""'""))))"),"")</f>
        <v/>
      </c>
      <c r="N31" s="93" t="str">
        <f>IFERROR(__xludf.DUMMYFUNCTION("IF(ISBLANK($D31),"""",IFERROR(JOIN("", "",QUERY(INDIRECT(""'(OCDS) "" &amp; N$3 &amp; ""'!$C:$F""),""SELECT C WHERE F = '"" &amp; $A31 &amp; ""'""))))"),"tender/tenderers/name")</f>
        <v>tender/tenderers/name</v>
      </c>
      <c r="O31" s="93" t="str">
        <f>IFERROR(__xludf.DUMMYFUNCTION("IF(ISBLANK($D31),"""",IFERROR(JOIN("", "",QUERY(INDIRECT(""'(OCDS) "" &amp; O$3 &amp; ""'!$C:$F""),""SELECT C WHERE F = '"" &amp; $A31 &amp; ""'""))))"),"awards/suppliers/name")</f>
        <v>awards/suppliers/name</v>
      </c>
      <c r="P31" s="93" t="str">
        <f>IFERROR(__xludf.DUMMYFUNCTION("IF(ISBLANK($D31),"""",IFERROR(JOIN("", "",QUERY(INDIRECT(""'(OCDS) "" &amp; P$3 &amp; ""'!$C:$F""),""SELECT C WHERE F = '"" &amp; $A31 &amp; ""'""))))"),"")</f>
        <v/>
      </c>
      <c r="Q31" s="93" t="str">
        <f>IFERROR(__xludf.DUMMYFUNCTION("IF(ISBLANK($D31),"""",IFERROR(JOIN("", "",QUERY(INDIRECT(""'(OCDS) "" &amp; Q$3 &amp; ""'!$C:$F""),""SELECT C WHERE F = '"" &amp; $A31 &amp; ""'""))))"),"contracts/implementation/transactions/payee/name")</f>
        <v>contracts/implementation/transactions/payee/name</v>
      </c>
      <c r="R31" s="94">
        <f t="shared" ref="R31:W31" si="29">IF(ISBLANK(IFERROR(VLOOKUP($A31,INDIRECT("'(OCDS) " &amp; R$3 &amp; "'!$F:$F"),1,FALSE))),0,1)</f>
        <v>1</v>
      </c>
      <c r="S31" s="94">
        <f t="shared" si="29"/>
        <v>0</v>
      </c>
      <c r="T31" s="94">
        <f t="shared" si="29"/>
        <v>1</v>
      </c>
      <c r="U31" s="94">
        <f t="shared" si="29"/>
        <v>1</v>
      </c>
      <c r="V31" s="94">
        <f t="shared" si="29"/>
        <v>0</v>
      </c>
      <c r="W31" s="94">
        <f t="shared" si="29"/>
        <v>1</v>
      </c>
    </row>
    <row r="32">
      <c r="A32" s="83" t="str">
        <f t="shared" si="1"/>
        <v>Vendor (Vendor Nbr)</v>
      </c>
      <c r="B32" s="95" t="s">
        <v>52</v>
      </c>
      <c r="C32" s="95" t="s">
        <v>31</v>
      </c>
      <c r="D32" s="89" t="s">
        <v>169</v>
      </c>
      <c r="E32" s="89" t="s">
        <v>48</v>
      </c>
      <c r="F32" s="87" t="s">
        <v>170</v>
      </c>
      <c r="G32" s="89"/>
      <c r="H32" s="95" t="s">
        <v>90</v>
      </c>
      <c r="I32" s="89"/>
      <c r="J32" s="90" t="str">
        <f t="shared" si="3"/>
        <v>yes</v>
      </c>
      <c r="K32" s="91" t="str">
        <f>IFERROR(__xludf.DUMMYFUNCTION("IFERROR(JOIN("", "",FILTER(L32:Q32,LEN(L32:Q32))))"),"parties/additionalIdentifiers/id, parties/additionalIdentifiers/id, parties/additionalIdentifiers/id")</f>
        <v>parties/additionalIdentifiers/id, parties/additionalIdentifiers/id, parties/additionalIdentifiers/id</v>
      </c>
      <c r="L32" s="92" t="str">
        <f>IFERROR(__xludf.DUMMYFUNCTION("IF(ISBLANK($D32),"""",IFERROR(JOIN("", "",QUERY(INDIRECT(""'(OCDS) "" &amp; L$3 &amp; ""'!$C:$F""),""SELECT C WHERE F = '"" &amp; $A32 &amp; ""'""))))"),"parties/additionalIdentifiers/id, parties/additionalIdentifiers/id, parties/additionalIdentifiers/id")</f>
        <v>parties/additionalIdentifiers/id, parties/additionalIdentifiers/id, parties/additionalIdentifiers/id</v>
      </c>
      <c r="M32" s="93" t="str">
        <f>IFERROR(__xludf.DUMMYFUNCTION("IF(ISBLANK($D32),"""",IFERROR(JOIN("", "",QUERY(INDIRECT(""'(OCDS) "" &amp; M$3 &amp; ""'!$C:$F""),""SELECT C WHERE F = '"" &amp; $A32 &amp; ""'""))))"),"")</f>
        <v/>
      </c>
      <c r="N32" s="93" t="str">
        <f>IFERROR(__xludf.DUMMYFUNCTION("IF(ISBLANK($D32),"""",IFERROR(JOIN("", "",QUERY(INDIRECT(""'(OCDS) "" &amp; N$3 &amp; ""'!$C:$F""),""SELECT C WHERE F = '"" &amp; $A32 &amp; ""'""))))"),"")</f>
        <v/>
      </c>
      <c r="O32" s="93" t="str">
        <f>IFERROR(__xludf.DUMMYFUNCTION("IF(ISBLANK($D32),"""",IFERROR(JOIN("", "",QUERY(INDIRECT(""'(OCDS) "" &amp; O$3 &amp; ""'!$C:$F""),""SELECT C WHERE F = '"" &amp; $A32 &amp; ""'""))))"),"")</f>
        <v/>
      </c>
      <c r="P32" s="93" t="str">
        <f>IFERROR(__xludf.DUMMYFUNCTION("IF(ISBLANK($D32),"""",IFERROR(JOIN("", "",QUERY(INDIRECT(""'(OCDS) "" &amp; P$3 &amp; ""'!$C:$F""),""SELECT C WHERE F = '"" &amp; $A32 &amp; ""'""))))"),"")</f>
        <v/>
      </c>
      <c r="Q32" s="93" t="str">
        <f>IFERROR(__xludf.DUMMYFUNCTION("IF(ISBLANK($D32),"""",IFERROR(JOIN("", "",QUERY(INDIRECT(""'(OCDS) "" &amp; Q$3 &amp; ""'!$C:$F""),""SELECT C WHERE F = '"" &amp; $A32 &amp; ""'""))))"),"")</f>
        <v/>
      </c>
      <c r="R32" s="94">
        <f t="shared" ref="R32:W32" si="30">IF(ISBLANK(IFERROR(VLOOKUP($A32,INDIRECT("'(OCDS) " &amp; R$3 &amp; "'!$F:$F"),1,FALSE))),0,1)</f>
        <v>1</v>
      </c>
      <c r="S32" s="94">
        <f t="shared" si="30"/>
        <v>0</v>
      </c>
      <c r="T32" s="94">
        <f t="shared" si="30"/>
        <v>0</v>
      </c>
      <c r="U32" s="94">
        <f t="shared" si="30"/>
        <v>0</v>
      </c>
      <c r="V32" s="94">
        <f t="shared" si="30"/>
        <v>0</v>
      </c>
      <c r="W32" s="94">
        <f t="shared" si="30"/>
        <v>0</v>
      </c>
    </row>
    <row r="33">
      <c r="A33" s="83" t="str">
        <f t="shared" si="1"/>
        <v> ()</v>
      </c>
      <c r="B33" s="95"/>
      <c r="C33" s="95"/>
      <c r="D33" s="89"/>
      <c r="E33" s="95"/>
      <c r="F33" s="98"/>
      <c r="G33" s="89"/>
      <c r="H33" s="95"/>
      <c r="I33" s="89"/>
      <c r="J33" s="90" t="str">
        <f t="shared" si="3"/>
        <v>no</v>
      </c>
      <c r="K33" s="91" t="str">
        <f>IFERROR(__xludf.DUMMYFUNCTION("IFERROR(JOIN("", "",FILTER(L33:Q33,LEN(L33:Q33))))"),"")</f>
        <v/>
      </c>
      <c r="L33" s="92" t="str">
        <f>IFERROR(__xludf.DUMMYFUNCTION("IF(ISBLANK($D33),"""",IFERROR(JOIN("", "",QUERY(INDIRECT(""'(OCDS) "" &amp; L$3 &amp; ""'!$C:$F""),""SELECT C WHERE F = '"" &amp; $A33 &amp; ""'""))))"),"")</f>
        <v/>
      </c>
      <c r="M33" s="93" t="str">
        <f>IFERROR(__xludf.DUMMYFUNCTION("IF(ISBLANK($D33),"""",IFERROR(JOIN("", "",QUERY(INDIRECT(""'(OCDS) "" &amp; M$3 &amp; ""'!$C:$F""),""SELECT C WHERE F = '"" &amp; $A33 &amp; ""'""))))"),"")</f>
        <v/>
      </c>
      <c r="N33" s="93" t="str">
        <f>IFERROR(__xludf.DUMMYFUNCTION("IF(ISBLANK($D33),"""",IFERROR(JOIN("", "",QUERY(INDIRECT(""'(OCDS) "" &amp; N$3 &amp; ""'!$C:$F""),""SELECT C WHERE F = '"" &amp; $A33 &amp; ""'""))))"),"")</f>
        <v/>
      </c>
      <c r="O33" s="93" t="str">
        <f>IFERROR(__xludf.DUMMYFUNCTION("IF(ISBLANK($D33),"""",IFERROR(JOIN("", "",QUERY(INDIRECT(""'(OCDS) "" &amp; O$3 &amp; ""'!$C:$F""),""SELECT C WHERE F = '"" &amp; $A33 &amp; ""'""))))"),"")</f>
        <v/>
      </c>
      <c r="P33" s="93" t="str">
        <f>IFERROR(__xludf.DUMMYFUNCTION("IF(ISBLANK($D33),"""",IFERROR(JOIN("", "",QUERY(INDIRECT(""'(OCDS) "" &amp; P$3 &amp; ""'!$C:$F""),""SELECT C WHERE F = '"" &amp; $A33 &amp; ""'""))))"),"")</f>
        <v/>
      </c>
      <c r="Q33" s="93" t="str">
        <f>IFERROR(__xludf.DUMMYFUNCTION("IF(ISBLANK($D33),"""",IFERROR(JOIN("", "",QUERY(INDIRECT(""'(OCDS) "" &amp; Q$3 &amp; ""'!$C:$F""),""SELECT C WHERE F = '"" &amp; $A33 &amp; ""'""))))"),"")</f>
        <v/>
      </c>
      <c r="R33" s="94">
        <f t="shared" ref="R33:W33" si="31">IF(ISBLANK(IFERROR(VLOOKUP($A33,INDIRECT("'(OCDS) " &amp; R$3 &amp; "'!$F:$F"),1,FALSE))),0,1)</f>
        <v>0</v>
      </c>
      <c r="S33" s="94">
        <f t="shared" si="31"/>
        <v>0</v>
      </c>
      <c r="T33" s="94">
        <f t="shared" si="31"/>
        <v>0</v>
      </c>
      <c r="U33" s="94">
        <f t="shared" si="31"/>
        <v>0</v>
      </c>
      <c r="V33" s="94">
        <f t="shared" si="31"/>
        <v>0</v>
      </c>
      <c r="W33" s="94">
        <f t="shared" si="31"/>
        <v>0</v>
      </c>
    </row>
    <row r="34">
      <c r="A34" s="83" t="str">
        <f t="shared" si="1"/>
        <v> ()</v>
      </c>
      <c r="B34" s="95"/>
      <c r="C34" s="95"/>
      <c r="D34" s="89"/>
      <c r="E34" s="95"/>
      <c r="F34" s="98"/>
      <c r="G34" s="89"/>
      <c r="H34" s="95"/>
      <c r="I34" s="89"/>
      <c r="J34" s="90" t="str">
        <f t="shared" si="3"/>
        <v>no</v>
      </c>
      <c r="K34" s="91" t="str">
        <f>IFERROR(__xludf.DUMMYFUNCTION("IFERROR(JOIN("", "",FILTER(L34:Q34,LEN(L34:Q34))))"),"")</f>
        <v/>
      </c>
      <c r="L34" s="92" t="str">
        <f>IFERROR(__xludf.DUMMYFUNCTION("IF(ISBLANK($D34),"""",IFERROR(JOIN("", "",QUERY(INDIRECT(""'(OCDS) "" &amp; L$3 &amp; ""'!$C:$F""),""SELECT C WHERE F = '"" &amp; $A34 &amp; ""'""))))"),"")</f>
        <v/>
      </c>
      <c r="M34" s="93" t="str">
        <f>IFERROR(__xludf.DUMMYFUNCTION("IF(ISBLANK($D34),"""",IFERROR(JOIN("", "",QUERY(INDIRECT(""'(OCDS) "" &amp; M$3 &amp; ""'!$C:$F""),""SELECT C WHERE F = '"" &amp; $A34 &amp; ""'""))))"),"")</f>
        <v/>
      </c>
      <c r="N34" s="93" t="str">
        <f>IFERROR(__xludf.DUMMYFUNCTION("IF(ISBLANK($D34),"""",IFERROR(JOIN("", "",QUERY(INDIRECT(""'(OCDS) "" &amp; N$3 &amp; ""'!$C:$F""),""SELECT C WHERE F = '"" &amp; $A34 &amp; ""'""))))"),"")</f>
        <v/>
      </c>
      <c r="O34" s="93" t="str">
        <f>IFERROR(__xludf.DUMMYFUNCTION("IF(ISBLANK($D34),"""",IFERROR(JOIN("", "",QUERY(INDIRECT(""'(OCDS) "" &amp; O$3 &amp; ""'!$C:$F""),""SELECT C WHERE F = '"" &amp; $A34 &amp; ""'""))))"),"")</f>
        <v/>
      </c>
      <c r="P34" s="93" t="str">
        <f>IFERROR(__xludf.DUMMYFUNCTION("IF(ISBLANK($D34),"""",IFERROR(JOIN("", "",QUERY(INDIRECT(""'(OCDS) "" &amp; P$3 &amp; ""'!$C:$F""),""SELECT C WHERE F = '"" &amp; $A34 &amp; ""'""))))"),"")</f>
        <v/>
      </c>
      <c r="Q34" s="93" t="str">
        <f>IFERROR(__xludf.DUMMYFUNCTION("IF(ISBLANK($D34),"""",IFERROR(JOIN("", "",QUERY(INDIRECT(""'(OCDS) "" &amp; Q$3 &amp; ""'!$C:$F""),""SELECT C WHERE F = '"" &amp; $A34 &amp; ""'""))))"),"")</f>
        <v/>
      </c>
      <c r="R34" s="94">
        <f t="shared" ref="R34:W34" si="32">IF(ISBLANK(IFERROR(VLOOKUP($A34,INDIRECT("'(OCDS) " &amp; R$3 &amp; "'!$F:$F"),1,FALSE))),0,1)</f>
        <v>0</v>
      </c>
      <c r="S34" s="94">
        <f t="shared" si="32"/>
        <v>0</v>
      </c>
      <c r="T34" s="94">
        <f t="shared" si="32"/>
        <v>0</v>
      </c>
      <c r="U34" s="94">
        <f t="shared" si="32"/>
        <v>0</v>
      </c>
      <c r="V34" s="94">
        <f t="shared" si="32"/>
        <v>0</v>
      </c>
      <c r="W34" s="94">
        <f t="shared" si="32"/>
        <v>0</v>
      </c>
    </row>
    <row r="35">
      <c r="A35" s="83" t="str">
        <f t="shared" si="1"/>
        <v> ()</v>
      </c>
      <c r="B35" s="99"/>
      <c r="C35" s="99"/>
      <c r="D35" s="100"/>
      <c r="E35" s="100"/>
      <c r="F35" s="101"/>
      <c r="G35" s="100"/>
      <c r="H35" s="99"/>
      <c r="I35" s="100"/>
      <c r="J35" s="90" t="str">
        <f t="shared" si="3"/>
        <v>no</v>
      </c>
      <c r="K35" s="91" t="str">
        <f>IFERROR(__xludf.DUMMYFUNCTION("IFERROR(JOIN("", "",FILTER(L35:Q35,LEN(L35:Q35))))"),"")</f>
        <v/>
      </c>
      <c r="L35" s="92" t="str">
        <f>IFERROR(__xludf.DUMMYFUNCTION("IF(ISBLANK($D35),"""",IFERROR(JOIN("", "",QUERY(INDIRECT(""'(OCDS) "" &amp; L$3 &amp; ""'!$C:$F""),""SELECT C WHERE F = '"" &amp; $A35 &amp; ""'""))))"),"")</f>
        <v/>
      </c>
      <c r="M35" s="93" t="str">
        <f>IFERROR(__xludf.DUMMYFUNCTION("IF(ISBLANK($D35),"""",IFERROR(JOIN("", "",QUERY(INDIRECT(""'(OCDS) "" &amp; M$3 &amp; ""'!$C:$F""),""SELECT C WHERE F = '"" &amp; $A35 &amp; ""'""))))"),"")</f>
        <v/>
      </c>
      <c r="N35" s="93" t="str">
        <f>IFERROR(__xludf.DUMMYFUNCTION("IF(ISBLANK($D35),"""",IFERROR(JOIN("", "",QUERY(INDIRECT(""'(OCDS) "" &amp; N$3 &amp; ""'!$C:$F""),""SELECT C WHERE F = '"" &amp; $A35 &amp; ""'""))))"),"")</f>
        <v/>
      </c>
      <c r="O35" s="93" t="str">
        <f>IFERROR(__xludf.DUMMYFUNCTION("IF(ISBLANK($D35),"""",IFERROR(JOIN("", "",QUERY(INDIRECT(""'(OCDS) "" &amp; O$3 &amp; ""'!$C:$F""),""SELECT C WHERE F = '"" &amp; $A35 &amp; ""'""))))"),"")</f>
        <v/>
      </c>
      <c r="P35" s="93" t="str">
        <f>IFERROR(__xludf.DUMMYFUNCTION("IF(ISBLANK($D35),"""",IFERROR(JOIN("", "",QUERY(INDIRECT(""'(OCDS) "" &amp; P$3 &amp; ""'!$C:$F""),""SELECT C WHERE F = '"" &amp; $A35 &amp; ""'""))))"),"")</f>
        <v/>
      </c>
      <c r="Q35" s="93" t="str">
        <f>IFERROR(__xludf.DUMMYFUNCTION("IF(ISBLANK($D35),"""",IFERROR(JOIN("", "",QUERY(INDIRECT(""'(OCDS) "" &amp; Q$3 &amp; ""'!$C:$F""),""SELECT C WHERE F = '"" &amp; $A35 &amp; ""'""))))"),"")</f>
        <v/>
      </c>
      <c r="R35" s="94">
        <f t="shared" ref="R35:W35" si="33">IF(ISBLANK(IFERROR(VLOOKUP($A35,INDIRECT("'(OCDS) " &amp; R$3 &amp; "'!$F:$F"),1,FALSE))),0,1)</f>
        <v>0</v>
      </c>
      <c r="S35" s="94">
        <f t="shared" si="33"/>
        <v>0</v>
      </c>
      <c r="T35" s="94">
        <f t="shared" si="33"/>
        <v>0</v>
      </c>
      <c r="U35" s="94">
        <f t="shared" si="33"/>
        <v>0</v>
      </c>
      <c r="V35" s="94">
        <f t="shared" si="33"/>
        <v>0</v>
      </c>
      <c r="W35" s="94">
        <f t="shared" si="33"/>
        <v>0</v>
      </c>
    </row>
    <row r="36">
      <c r="A36" s="83" t="str">
        <f t="shared" si="1"/>
        <v> ()</v>
      </c>
      <c r="B36" s="99"/>
      <c r="C36" s="99"/>
      <c r="D36" s="100"/>
      <c r="E36" s="100"/>
      <c r="F36" s="101"/>
      <c r="G36" s="100"/>
      <c r="H36" s="99"/>
      <c r="I36" s="100"/>
      <c r="J36" s="90" t="str">
        <f t="shared" si="3"/>
        <v>no</v>
      </c>
      <c r="K36" s="91" t="str">
        <f>IFERROR(__xludf.DUMMYFUNCTION("IFERROR(JOIN("", "",FILTER(L36:Q36,LEN(L36:Q36))))"),"")</f>
        <v/>
      </c>
      <c r="L36" s="92" t="str">
        <f>IFERROR(__xludf.DUMMYFUNCTION("IF(ISBLANK($D36),"""",IFERROR(JOIN("", "",QUERY(INDIRECT(""'(OCDS) "" &amp; L$3 &amp; ""'!$C:$F""),""SELECT C WHERE F = '"" &amp; $A36 &amp; ""'""))))"),"")</f>
        <v/>
      </c>
      <c r="M36" s="93" t="str">
        <f>IFERROR(__xludf.DUMMYFUNCTION("IF(ISBLANK($D36),"""",IFERROR(JOIN("", "",QUERY(INDIRECT(""'(OCDS) "" &amp; M$3 &amp; ""'!$C:$F""),""SELECT C WHERE F = '"" &amp; $A36 &amp; ""'""))))"),"")</f>
        <v/>
      </c>
      <c r="N36" s="93" t="str">
        <f>IFERROR(__xludf.DUMMYFUNCTION("IF(ISBLANK($D36),"""",IFERROR(JOIN("", "",QUERY(INDIRECT(""'(OCDS) "" &amp; N$3 &amp; ""'!$C:$F""),""SELECT C WHERE F = '"" &amp; $A36 &amp; ""'""))))"),"")</f>
        <v/>
      </c>
      <c r="O36" s="93" t="str">
        <f>IFERROR(__xludf.DUMMYFUNCTION("IF(ISBLANK($D36),"""",IFERROR(JOIN("", "",QUERY(INDIRECT(""'(OCDS) "" &amp; O$3 &amp; ""'!$C:$F""),""SELECT C WHERE F = '"" &amp; $A36 &amp; ""'""))))"),"")</f>
        <v/>
      </c>
      <c r="P36" s="93" t="str">
        <f>IFERROR(__xludf.DUMMYFUNCTION("IF(ISBLANK($D36),"""",IFERROR(JOIN("", "",QUERY(INDIRECT(""'(OCDS) "" &amp; P$3 &amp; ""'!$C:$F""),""SELECT C WHERE F = '"" &amp; $A36 &amp; ""'""))))"),"")</f>
        <v/>
      </c>
      <c r="Q36" s="93" t="str">
        <f>IFERROR(__xludf.DUMMYFUNCTION("IF(ISBLANK($D36),"""",IFERROR(JOIN("", "",QUERY(INDIRECT(""'(OCDS) "" &amp; Q$3 &amp; ""'!$C:$F""),""SELECT C WHERE F = '"" &amp; $A36 &amp; ""'""))))"),"")</f>
        <v/>
      </c>
      <c r="R36" s="94">
        <f t="shared" ref="R36:W36" si="34">IF(ISBLANK(IFERROR(VLOOKUP($A36,INDIRECT("'(OCDS) " &amp; R$3 &amp; "'!$F:$F"),1,FALSE))),0,1)</f>
        <v>0</v>
      </c>
      <c r="S36" s="94">
        <f t="shared" si="34"/>
        <v>0</v>
      </c>
      <c r="T36" s="94">
        <f t="shared" si="34"/>
        <v>0</v>
      </c>
      <c r="U36" s="94">
        <f t="shared" si="34"/>
        <v>0</v>
      </c>
      <c r="V36" s="94">
        <f t="shared" si="34"/>
        <v>0</v>
      </c>
      <c r="W36" s="94">
        <f t="shared" si="34"/>
        <v>0</v>
      </c>
    </row>
    <row r="37">
      <c r="A37" s="83" t="str">
        <f t="shared" si="1"/>
        <v> ()</v>
      </c>
      <c r="B37" s="99"/>
      <c r="C37" s="99"/>
      <c r="D37" s="100"/>
      <c r="E37" s="100"/>
      <c r="F37" s="101"/>
      <c r="G37" s="100"/>
      <c r="H37" s="99"/>
      <c r="I37" s="100"/>
      <c r="J37" s="90" t="str">
        <f t="shared" si="3"/>
        <v>no</v>
      </c>
      <c r="K37" s="91" t="str">
        <f>IFERROR(__xludf.DUMMYFUNCTION("IFERROR(JOIN("", "",FILTER(L37:Q37,LEN(L37:Q37))))"),"")</f>
        <v/>
      </c>
      <c r="L37" s="92" t="str">
        <f>IFERROR(__xludf.DUMMYFUNCTION("IF(ISBLANK($D37),"""",IFERROR(JOIN("", "",QUERY(INDIRECT(""'(OCDS) "" &amp; L$3 &amp; ""'!$C:$F""),""SELECT C WHERE F = '"" &amp; $A37 &amp; ""'""))))"),"")</f>
        <v/>
      </c>
      <c r="M37" s="93" t="str">
        <f>IFERROR(__xludf.DUMMYFUNCTION("IF(ISBLANK($D37),"""",IFERROR(JOIN("", "",QUERY(INDIRECT(""'(OCDS) "" &amp; M$3 &amp; ""'!$C:$F""),""SELECT C WHERE F = '"" &amp; $A37 &amp; ""'""))))"),"")</f>
        <v/>
      </c>
      <c r="N37" s="93" t="str">
        <f>IFERROR(__xludf.DUMMYFUNCTION("IF(ISBLANK($D37),"""",IFERROR(JOIN("", "",QUERY(INDIRECT(""'(OCDS) "" &amp; N$3 &amp; ""'!$C:$F""),""SELECT C WHERE F = '"" &amp; $A37 &amp; ""'""))))"),"")</f>
        <v/>
      </c>
      <c r="O37" s="93" t="str">
        <f>IFERROR(__xludf.DUMMYFUNCTION("IF(ISBLANK($D37),"""",IFERROR(JOIN("", "",QUERY(INDIRECT(""'(OCDS) "" &amp; O$3 &amp; ""'!$C:$F""),""SELECT C WHERE F = '"" &amp; $A37 &amp; ""'""))))"),"")</f>
        <v/>
      </c>
      <c r="P37" s="93" t="str">
        <f>IFERROR(__xludf.DUMMYFUNCTION("IF(ISBLANK($D37),"""",IFERROR(JOIN("", "",QUERY(INDIRECT(""'(OCDS) "" &amp; P$3 &amp; ""'!$C:$F""),""SELECT C WHERE F = '"" &amp; $A37 &amp; ""'""))))"),"")</f>
        <v/>
      </c>
      <c r="Q37" s="93" t="str">
        <f>IFERROR(__xludf.DUMMYFUNCTION("IF(ISBLANK($D37),"""",IFERROR(JOIN("", "",QUERY(INDIRECT(""'(OCDS) "" &amp; Q$3 &amp; ""'!$C:$F""),""SELECT C WHERE F = '"" &amp; $A37 &amp; ""'""))))"),"")</f>
        <v/>
      </c>
      <c r="R37" s="94">
        <f t="shared" ref="R37:W37" si="35">IF(ISBLANK(IFERROR(VLOOKUP($A37,INDIRECT("'(OCDS) " &amp; R$3 &amp; "'!$F:$F"),1,FALSE))),0,1)</f>
        <v>0</v>
      </c>
      <c r="S37" s="94">
        <f t="shared" si="35"/>
        <v>0</v>
      </c>
      <c r="T37" s="94">
        <f t="shared" si="35"/>
        <v>0</v>
      </c>
      <c r="U37" s="94">
        <f t="shared" si="35"/>
        <v>0</v>
      </c>
      <c r="V37" s="94">
        <f t="shared" si="35"/>
        <v>0</v>
      </c>
      <c r="W37" s="94">
        <f t="shared" si="35"/>
        <v>0</v>
      </c>
    </row>
    <row r="38">
      <c r="A38" s="83" t="str">
        <f t="shared" si="1"/>
        <v>PO Listing Report (Purchasing Doc. Type)</v>
      </c>
      <c r="B38" s="84" t="s">
        <v>57</v>
      </c>
      <c r="C38" s="84" t="s">
        <v>171</v>
      </c>
      <c r="D38" s="85" t="s">
        <v>172</v>
      </c>
      <c r="E38" s="85" t="s">
        <v>48</v>
      </c>
      <c r="F38" s="87" t="s">
        <v>173</v>
      </c>
      <c r="G38" s="97" t="s">
        <v>174</v>
      </c>
      <c r="H38" s="84" t="s">
        <v>90</v>
      </c>
      <c r="I38" s="89" t="s">
        <v>175</v>
      </c>
      <c r="J38" s="90" t="str">
        <f t="shared" si="3"/>
        <v>no</v>
      </c>
      <c r="K38" s="91" t="str">
        <f>IFERROR(__xludf.DUMMYFUNCTION("IFERROR(JOIN("", "",FILTER(L38:Q38,LEN(L38:Q38))))"),"")</f>
        <v/>
      </c>
      <c r="L38" s="92" t="str">
        <f>IFERROR(__xludf.DUMMYFUNCTION("IF(ISBLANK($D38),"""",IFERROR(JOIN("", "",QUERY(INDIRECT(""'(OCDS) "" &amp; L$3 &amp; ""'!$C:$F""),""SELECT C WHERE F = '"" &amp; $A38 &amp; ""'""))))"),"")</f>
        <v/>
      </c>
      <c r="M38" s="93" t="str">
        <f>IFERROR(__xludf.DUMMYFUNCTION("IF(ISBLANK($D38),"""",IFERROR(JOIN("", "",QUERY(INDIRECT(""'(OCDS) "" &amp; M$3 &amp; ""'!$C:$F""),""SELECT C WHERE F = '"" &amp; $A38 &amp; ""'""))))"),"")</f>
        <v/>
      </c>
      <c r="N38" s="93" t="str">
        <f>IFERROR(__xludf.DUMMYFUNCTION("IF(ISBLANK($D38),"""",IFERROR(JOIN("", "",QUERY(INDIRECT(""'(OCDS) "" &amp; N$3 &amp; ""'!$C:$F""),""SELECT C WHERE F = '"" &amp; $A38 &amp; ""'""))))"),"")</f>
        <v/>
      </c>
      <c r="O38" s="93" t="str">
        <f>IFERROR(__xludf.DUMMYFUNCTION("IF(ISBLANK($D38),"""",IFERROR(JOIN("", "",QUERY(INDIRECT(""'(OCDS) "" &amp; O$3 &amp; ""'!$C:$F""),""SELECT C WHERE F = '"" &amp; $A38 &amp; ""'""))))"),"")</f>
        <v/>
      </c>
      <c r="P38" s="93" t="str">
        <f>IFERROR(__xludf.DUMMYFUNCTION("IF(ISBLANK($D38),"""",IFERROR(JOIN("", "",QUERY(INDIRECT(""'(OCDS) "" &amp; P$3 &amp; ""'!$C:$F""),""SELECT C WHERE F = '"" &amp; $A38 &amp; ""'""))))"),"")</f>
        <v/>
      </c>
      <c r="Q38" s="93" t="str">
        <f>IFERROR(__xludf.DUMMYFUNCTION("IF(ISBLANK($D38),"""",IFERROR(JOIN("", "",QUERY(INDIRECT(""'(OCDS) "" &amp; Q$3 &amp; ""'!$C:$F""),""SELECT C WHERE F = '"" &amp; $A38 &amp; ""'""))))"),"")</f>
        <v/>
      </c>
      <c r="R38" s="94">
        <f t="shared" ref="R38:W38" si="36">IF(ISBLANK(IFERROR(VLOOKUP($A38,INDIRECT("'(OCDS) " &amp; R$3 &amp; "'!$F:$F"),1,FALSE))),0,1)</f>
        <v>0</v>
      </c>
      <c r="S38" s="94">
        <f t="shared" si="36"/>
        <v>0</v>
      </c>
      <c r="T38" s="94">
        <f t="shared" si="36"/>
        <v>0</v>
      </c>
      <c r="U38" s="94">
        <f t="shared" si="36"/>
        <v>0</v>
      </c>
      <c r="V38" s="94">
        <f t="shared" si="36"/>
        <v>0</v>
      </c>
      <c r="W38" s="94">
        <f t="shared" si="36"/>
        <v>0</v>
      </c>
    </row>
    <row r="39">
      <c r="A39" s="83" t="str">
        <f t="shared" si="1"/>
        <v>PO Listing Report (Name 1)</v>
      </c>
      <c r="B39" s="84" t="s">
        <v>57</v>
      </c>
      <c r="C39" s="84" t="s">
        <v>171</v>
      </c>
      <c r="D39" s="85" t="s">
        <v>176</v>
      </c>
      <c r="E39" s="85" t="s">
        <v>48</v>
      </c>
      <c r="F39" s="87" t="s">
        <v>177</v>
      </c>
      <c r="G39" s="88" t="s">
        <v>178</v>
      </c>
      <c r="H39" s="84" t="s">
        <v>90</v>
      </c>
      <c r="I39" s="89" t="s">
        <v>179</v>
      </c>
      <c r="J39" s="90" t="str">
        <f t="shared" si="3"/>
        <v>yes</v>
      </c>
      <c r="K39" s="91" t="str">
        <f>IFERROR(__xludf.DUMMYFUNCTION("IFERROR(JOIN("", "",FILTER(L39:Q39,LEN(L39:Q39))))"),"parties/identifier/legalName, parties/identifier/legalName, parties/identifier/legalName")</f>
        <v>parties/identifier/legalName, parties/identifier/legalName, parties/identifier/legalName</v>
      </c>
      <c r="L39" s="92" t="str">
        <f>IFERROR(__xludf.DUMMYFUNCTION("IF(ISBLANK($D39),"""",IFERROR(JOIN("", "",QUERY(INDIRECT(""'(OCDS) "" &amp; L$3 &amp; ""'!$C:$F""),""SELECT C WHERE F = '"" &amp; $A39 &amp; ""'""))))"),"parties/identifier/legalName, parties/identifier/legalName, parties/identifier/legalName")</f>
        <v>parties/identifier/legalName, parties/identifier/legalName, parties/identifier/legalName</v>
      </c>
      <c r="M39" s="93" t="str">
        <f>IFERROR(__xludf.DUMMYFUNCTION("IF(ISBLANK($D39),"""",IFERROR(JOIN("", "",QUERY(INDIRECT(""'(OCDS) "" &amp; M$3 &amp; ""'!$C:$F""),""SELECT C WHERE F = '"" &amp; $A39 &amp; ""'""))))"),"")</f>
        <v/>
      </c>
      <c r="N39" s="93" t="str">
        <f>IFERROR(__xludf.DUMMYFUNCTION("IF(ISBLANK($D39),"""",IFERROR(JOIN("", "",QUERY(INDIRECT(""'(OCDS) "" &amp; N$3 &amp; ""'!$C:$F""),""SELECT C WHERE F = '"" &amp; $A39 &amp; ""'""))))"),"")</f>
        <v/>
      </c>
      <c r="O39" s="93" t="str">
        <f>IFERROR(__xludf.DUMMYFUNCTION("IF(ISBLANK($D39),"""",IFERROR(JOIN("", "",QUERY(INDIRECT(""'(OCDS) "" &amp; O$3 &amp; ""'!$C:$F""),""SELECT C WHERE F = '"" &amp; $A39 &amp; ""'""))))"),"")</f>
        <v/>
      </c>
      <c r="P39" s="93" t="str">
        <f>IFERROR(__xludf.DUMMYFUNCTION("IF(ISBLANK($D39),"""",IFERROR(JOIN("", "",QUERY(INDIRECT(""'(OCDS) "" &amp; P$3 &amp; ""'!$C:$F""),""SELECT C WHERE F = '"" &amp; $A39 &amp; ""'""))))"),"")</f>
        <v/>
      </c>
      <c r="Q39" s="93" t="str">
        <f>IFERROR(__xludf.DUMMYFUNCTION("IF(ISBLANK($D39),"""",IFERROR(JOIN("", "",QUERY(INDIRECT(""'(OCDS) "" &amp; Q$3 &amp; ""'!$C:$F""),""SELECT C WHERE F = '"" &amp; $A39 &amp; ""'""))))"),"")</f>
        <v/>
      </c>
      <c r="R39" s="94">
        <f t="shared" ref="R39:W39" si="37">IF(ISBLANK(IFERROR(VLOOKUP($A39,INDIRECT("'(OCDS) " &amp; R$3 &amp; "'!$F:$F"),1,FALSE))),0,1)</f>
        <v>1</v>
      </c>
      <c r="S39" s="94">
        <f t="shared" si="37"/>
        <v>0</v>
      </c>
      <c r="T39" s="94">
        <f t="shared" si="37"/>
        <v>0</v>
      </c>
      <c r="U39" s="94">
        <f t="shared" si="37"/>
        <v>0</v>
      </c>
      <c r="V39" s="94">
        <f t="shared" si="37"/>
        <v>0</v>
      </c>
      <c r="W39" s="94">
        <f t="shared" si="37"/>
        <v>0</v>
      </c>
    </row>
    <row r="40">
      <c r="A40" s="83" t="str">
        <f t="shared" si="1"/>
        <v>PO Listing Report (Name 1)</v>
      </c>
      <c r="B40" s="84" t="s">
        <v>57</v>
      </c>
      <c r="C40" s="84" t="s">
        <v>171</v>
      </c>
      <c r="D40" s="85" t="s">
        <v>176</v>
      </c>
      <c r="E40" s="85" t="s">
        <v>48</v>
      </c>
      <c r="F40" s="87" t="s">
        <v>177</v>
      </c>
      <c r="G40" s="85" t="s">
        <v>180</v>
      </c>
      <c r="H40" s="84" t="s">
        <v>90</v>
      </c>
      <c r="I40" s="89"/>
      <c r="J40" s="90" t="str">
        <f t="shared" si="3"/>
        <v>yes</v>
      </c>
      <c r="K40" s="91" t="str">
        <f>IFERROR(__xludf.DUMMYFUNCTION("IFERROR(JOIN("", "",FILTER(L40:Q40,LEN(L40:Q40))))"),"parties/identifier/legalName, parties/identifier/legalName, parties/identifier/legalName")</f>
        <v>parties/identifier/legalName, parties/identifier/legalName, parties/identifier/legalName</v>
      </c>
      <c r="L40" s="92" t="str">
        <f>IFERROR(__xludf.DUMMYFUNCTION("IF(ISBLANK($D40),"""",IFERROR(JOIN("", "",QUERY(INDIRECT(""'(OCDS) "" &amp; L$3 &amp; ""'!$C:$F""),""SELECT C WHERE F = '"" &amp; $A40 &amp; ""'""))))"),"parties/identifier/legalName, parties/identifier/legalName, parties/identifier/legalName")</f>
        <v>parties/identifier/legalName, parties/identifier/legalName, parties/identifier/legalName</v>
      </c>
      <c r="M40" s="93" t="str">
        <f>IFERROR(__xludf.DUMMYFUNCTION("IF(ISBLANK($D40),"""",IFERROR(JOIN("", "",QUERY(INDIRECT(""'(OCDS) "" &amp; M$3 &amp; ""'!$C:$F""),""SELECT C WHERE F = '"" &amp; $A40 &amp; ""'""))))"),"")</f>
        <v/>
      </c>
      <c r="N40" s="93" t="str">
        <f>IFERROR(__xludf.DUMMYFUNCTION("IF(ISBLANK($D40),"""",IFERROR(JOIN("", "",QUERY(INDIRECT(""'(OCDS) "" &amp; N$3 &amp; ""'!$C:$F""),""SELECT C WHERE F = '"" &amp; $A40 &amp; ""'""))))"),"")</f>
        <v/>
      </c>
      <c r="O40" s="93" t="str">
        <f>IFERROR(__xludf.DUMMYFUNCTION("IF(ISBLANK($D40),"""",IFERROR(JOIN("", "",QUERY(INDIRECT(""'(OCDS) "" &amp; O$3 &amp; ""'!$C:$F""),""SELECT C WHERE F = '"" &amp; $A40 &amp; ""'""))))"),"")</f>
        <v/>
      </c>
      <c r="P40" s="93" t="str">
        <f>IFERROR(__xludf.DUMMYFUNCTION("IF(ISBLANK($D40),"""",IFERROR(JOIN("", "",QUERY(INDIRECT(""'(OCDS) "" &amp; P$3 &amp; ""'!$C:$F""),""SELECT C WHERE F = '"" &amp; $A40 &amp; ""'""))))"),"")</f>
        <v/>
      </c>
      <c r="Q40" s="93" t="str">
        <f>IFERROR(__xludf.DUMMYFUNCTION("IF(ISBLANK($D40),"""",IFERROR(JOIN("", "",QUERY(INDIRECT(""'(OCDS) "" &amp; Q$3 &amp; ""'!$C:$F""),""SELECT C WHERE F = '"" &amp; $A40 &amp; ""'""))))"),"")</f>
        <v/>
      </c>
      <c r="R40" s="94">
        <f t="shared" ref="R40:W40" si="38">IF(ISBLANK(IFERROR(VLOOKUP($A40,INDIRECT("'(OCDS) " &amp; R$3 &amp; "'!$F:$F"),1,FALSE))),0,1)</f>
        <v>1</v>
      </c>
      <c r="S40" s="94">
        <f t="shared" si="38"/>
        <v>0</v>
      </c>
      <c r="T40" s="94">
        <f t="shared" si="38"/>
        <v>0</v>
      </c>
      <c r="U40" s="94">
        <f t="shared" si="38"/>
        <v>0</v>
      </c>
      <c r="V40" s="94">
        <f t="shared" si="38"/>
        <v>0</v>
      </c>
      <c r="W40" s="94">
        <f t="shared" si="38"/>
        <v>0</v>
      </c>
    </row>
    <row r="41">
      <c r="A41" s="83" t="str">
        <f t="shared" si="1"/>
        <v>PO Listing Report (Purchasing Document)</v>
      </c>
      <c r="B41" s="84" t="s">
        <v>57</v>
      </c>
      <c r="C41" s="84" t="s">
        <v>171</v>
      </c>
      <c r="D41" s="85" t="s">
        <v>181</v>
      </c>
      <c r="E41" s="85" t="s">
        <v>48</v>
      </c>
      <c r="F41" s="87" t="s">
        <v>161</v>
      </c>
      <c r="G41" s="85" t="s">
        <v>182</v>
      </c>
      <c r="H41" s="84" t="s">
        <v>90</v>
      </c>
      <c r="I41" s="85"/>
      <c r="J41" s="90" t="str">
        <f t="shared" si="3"/>
        <v>no</v>
      </c>
      <c r="K41" s="91" t="str">
        <f>IFERROR(__xludf.DUMMYFUNCTION("IFERROR(JOIN("", "",FILTER(L41:Q41,LEN(L41:Q41))))"),"")</f>
        <v/>
      </c>
      <c r="L41" s="92" t="str">
        <f>IFERROR(__xludf.DUMMYFUNCTION("IF(ISBLANK($D41),"""",IFERROR(JOIN("", "",QUERY(INDIRECT(""'(OCDS) "" &amp; L$3 &amp; ""'!$C:$F""),""SELECT C WHERE F = '"" &amp; $A41 &amp; ""'""))))"),"")</f>
        <v/>
      </c>
      <c r="M41" s="93" t="str">
        <f>IFERROR(__xludf.DUMMYFUNCTION("IF(ISBLANK($D41),"""",IFERROR(JOIN("", "",QUERY(INDIRECT(""'(OCDS) "" &amp; M$3 &amp; ""'!$C:$F""),""SELECT C WHERE F = '"" &amp; $A41 &amp; ""'""))))"),"")</f>
        <v/>
      </c>
      <c r="N41" s="93" t="str">
        <f>IFERROR(__xludf.DUMMYFUNCTION("IF(ISBLANK($D41),"""",IFERROR(JOIN("", "",QUERY(INDIRECT(""'(OCDS) "" &amp; N$3 &amp; ""'!$C:$F""),""SELECT C WHERE F = '"" &amp; $A41 &amp; ""'""))))"),"")</f>
        <v/>
      </c>
      <c r="O41" s="93" t="str">
        <f>IFERROR(__xludf.DUMMYFUNCTION("IF(ISBLANK($D41),"""",IFERROR(JOIN("", "",QUERY(INDIRECT(""'(OCDS) "" &amp; O$3 &amp; ""'!$C:$F""),""SELECT C WHERE F = '"" &amp; $A41 &amp; ""'""))))"),"")</f>
        <v/>
      </c>
      <c r="P41" s="93" t="str">
        <f>IFERROR(__xludf.DUMMYFUNCTION("IF(ISBLANK($D41),"""",IFERROR(JOIN("", "",QUERY(INDIRECT(""'(OCDS) "" &amp; P$3 &amp; ""'!$C:$F""),""SELECT C WHERE F = '"" &amp; $A41 &amp; ""'""))))"),"")</f>
        <v/>
      </c>
      <c r="Q41" s="93" t="str">
        <f>IFERROR(__xludf.DUMMYFUNCTION("IF(ISBLANK($D41),"""",IFERROR(JOIN("", "",QUERY(INDIRECT(""'(OCDS) "" &amp; Q$3 &amp; ""'!$C:$F""),""SELECT C WHERE F = '"" &amp; $A41 &amp; ""'""))))"),"")</f>
        <v/>
      </c>
      <c r="R41" s="94">
        <f t="shared" ref="R41:W41" si="39">IF(ISBLANK(IFERROR(VLOOKUP($A41,INDIRECT("'(OCDS) " &amp; R$3 &amp; "'!$F:$F"),1,FALSE))),0,1)</f>
        <v>0</v>
      </c>
      <c r="S41" s="94">
        <f t="shared" si="39"/>
        <v>0</v>
      </c>
      <c r="T41" s="94">
        <f t="shared" si="39"/>
        <v>0</v>
      </c>
      <c r="U41" s="94">
        <f t="shared" si="39"/>
        <v>0</v>
      </c>
      <c r="V41" s="94">
        <f t="shared" si="39"/>
        <v>0</v>
      </c>
      <c r="W41" s="94">
        <f t="shared" si="39"/>
        <v>0</v>
      </c>
    </row>
    <row r="42">
      <c r="A42" s="83" t="str">
        <f t="shared" si="1"/>
        <v>PO Listing Report (Created On)</v>
      </c>
      <c r="B42" s="84" t="s">
        <v>57</v>
      </c>
      <c r="C42" s="84" t="s">
        <v>171</v>
      </c>
      <c r="D42" s="85" t="s">
        <v>183</v>
      </c>
      <c r="E42" s="85" t="s">
        <v>48</v>
      </c>
      <c r="F42" s="87" t="s">
        <v>184</v>
      </c>
      <c r="G42" s="85" t="s">
        <v>185</v>
      </c>
      <c r="H42" s="84" t="s">
        <v>186</v>
      </c>
      <c r="I42" s="89"/>
      <c r="J42" s="90" t="str">
        <f t="shared" si="3"/>
        <v>no</v>
      </c>
      <c r="K42" s="91" t="str">
        <f>IFERROR(__xludf.DUMMYFUNCTION("IFERROR(JOIN("", "",FILTER(L42:Q42,LEN(L42:Q42))))"),"")</f>
        <v/>
      </c>
      <c r="L42" s="92" t="str">
        <f>IFERROR(__xludf.DUMMYFUNCTION("IF(ISBLANK($D42),"""",IFERROR(JOIN("", "",QUERY(INDIRECT(""'(OCDS) "" &amp; L$3 &amp; ""'!$C:$F""),""SELECT C WHERE F = '"" &amp; $A42 &amp; ""'""))))"),"")</f>
        <v/>
      </c>
      <c r="M42" s="93" t="str">
        <f>IFERROR(__xludf.DUMMYFUNCTION("IF(ISBLANK($D42),"""",IFERROR(JOIN("", "",QUERY(INDIRECT(""'(OCDS) "" &amp; M$3 &amp; ""'!$C:$F""),""SELECT C WHERE F = '"" &amp; $A42 &amp; ""'""))))"),"")</f>
        <v/>
      </c>
      <c r="N42" s="93" t="str">
        <f>IFERROR(__xludf.DUMMYFUNCTION("IF(ISBLANK($D42),"""",IFERROR(JOIN("", "",QUERY(INDIRECT(""'(OCDS) "" &amp; N$3 &amp; ""'!$C:$F""),""SELECT C WHERE F = '"" &amp; $A42 &amp; ""'""))))"),"")</f>
        <v/>
      </c>
      <c r="O42" s="93" t="str">
        <f>IFERROR(__xludf.DUMMYFUNCTION("IF(ISBLANK($D42),"""",IFERROR(JOIN("", "",QUERY(INDIRECT(""'(OCDS) "" &amp; O$3 &amp; ""'!$C:$F""),""SELECT C WHERE F = '"" &amp; $A42 &amp; ""'""))))"),"")</f>
        <v/>
      </c>
      <c r="P42" s="93" t="str">
        <f>IFERROR(__xludf.DUMMYFUNCTION("IF(ISBLANK($D42),"""",IFERROR(JOIN("", "",QUERY(INDIRECT(""'(OCDS) "" &amp; P$3 &amp; ""'!$C:$F""),""SELECT C WHERE F = '"" &amp; $A42 &amp; ""'""))))"),"")</f>
        <v/>
      </c>
      <c r="Q42" s="93" t="str">
        <f>IFERROR(__xludf.DUMMYFUNCTION("IF(ISBLANK($D42),"""",IFERROR(JOIN("", "",QUERY(INDIRECT(""'(OCDS) "" &amp; Q$3 &amp; ""'!$C:$F""),""SELECT C WHERE F = '"" &amp; $A42 &amp; ""'""))))"),"")</f>
        <v/>
      </c>
      <c r="R42" s="94">
        <f t="shared" ref="R42:W42" si="40">IF(ISBLANK(IFERROR(VLOOKUP($A42,INDIRECT("'(OCDS) " &amp; R$3 &amp; "'!$F:$F"),1,FALSE))),0,1)</f>
        <v>0</v>
      </c>
      <c r="S42" s="94">
        <f t="shared" si="40"/>
        <v>0</v>
      </c>
      <c r="T42" s="94">
        <f t="shared" si="40"/>
        <v>0</v>
      </c>
      <c r="U42" s="94">
        <f t="shared" si="40"/>
        <v>0</v>
      </c>
      <c r="V42" s="94">
        <f t="shared" si="40"/>
        <v>0</v>
      </c>
      <c r="W42" s="94">
        <f t="shared" si="40"/>
        <v>0</v>
      </c>
    </row>
    <row r="43">
      <c r="A43" s="83" t="str">
        <f t="shared" si="1"/>
        <v>PO Listing Report (Our Reference)</v>
      </c>
      <c r="B43" s="84" t="s">
        <v>57</v>
      </c>
      <c r="C43" s="84" t="s">
        <v>171</v>
      </c>
      <c r="D43" s="85" t="s">
        <v>187</v>
      </c>
      <c r="E43" s="85" t="s">
        <v>49</v>
      </c>
      <c r="F43" s="98"/>
      <c r="G43" s="85" t="s">
        <v>188</v>
      </c>
      <c r="H43" s="84" t="s">
        <v>90</v>
      </c>
      <c r="I43" s="89" t="s">
        <v>189</v>
      </c>
      <c r="J43" s="90" t="str">
        <f t="shared" si="3"/>
        <v>no</v>
      </c>
      <c r="K43" s="91" t="str">
        <f>IFERROR(__xludf.DUMMYFUNCTION("IFERROR(JOIN("", "",FILTER(L43:Q43,LEN(L43:Q43))))"),"")</f>
        <v/>
      </c>
      <c r="L43" s="92" t="str">
        <f>IFERROR(__xludf.DUMMYFUNCTION("IF(ISBLANK($D43),"""",IFERROR(JOIN("", "",QUERY(INDIRECT(""'(OCDS) "" &amp; L$3 &amp; ""'!$C:$F""),""SELECT C WHERE F = '"" &amp; $A43 &amp; ""'""))))"),"")</f>
        <v/>
      </c>
      <c r="M43" s="93" t="str">
        <f>IFERROR(__xludf.DUMMYFUNCTION("IF(ISBLANK($D43),"""",IFERROR(JOIN("", "",QUERY(INDIRECT(""'(OCDS) "" &amp; M$3 &amp; ""'!$C:$F""),""SELECT C WHERE F = '"" &amp; $A43 &amp; ""'""))))"),"")</f>
        <v/>
      </c>
      <c r="N43" s="93" t="str">
        <f>IFERROR(__xludf.DUMMYFUNCTION("IF(ISBLANK($D43),"""",IFERROR(JOIN("", "",QUERY(INDIRECT(""'(OCDS) "" &amp; N$3 &amp; ""'!$C:$F""),""SELECT C WHERE F = '"" &amp; $A43 &amp; ""'""))))"),"")</f>
        <v/>
      </c>
      <c r="O43" s="93" t="str">
        <f>IFERROR(__xludf.DUMMYFUNCTION("IF(ISBLANK($D43),"""",IFERROR(JOIN("", "",QUERY(INDIRECT(""'(OCDS) "" &amp; O$3 &amp; ""'!$C:$F""),""SELECT C WHERE F = '"" &amp; $A43 &amp; ""'""))))"),"")</f>
        <v/>
      </c>
      <c r="P43" s="93" t="str">
        <f>IFERROR(__xludf.DUMMYFUNCTION("IF(ISBLANK($D43),"""",IFERROR(JOIN("", "",QUERY(INDIRECT(""'(OCDS) "" &amp; P$3 &amp; ""'!$C:$F""),""SELECT C WHERE F = '"" &amp; $A43 &amp; ""'""))))"),"")</f>
        <v/>
      </c>
      <c r="Q43" s="93" t="str">
        <f>IFERROR(__xludf.DUMMYFUNCTION("IF(ISBLANK($D43),"""",IFERROR(JOIN("", "",QUERY(INDIRECT(""'(OCDS) "" &amp; Q$3 &amp; ""'!$C:$F""),""SELECT C WHERE F = '"" &amp; $A43 &amp; ""'""))))"),"")</f>
        <v/>
      </c>
      <c r="R43" s="94">
        <f t="shared" ref="R43:W43" si="41">IF(ISBLANK(IFERROR(VLOOKUP($A43,INDIRECT("'(OCDS) " &amp; R$3 &amp; "'!$F:$F"),1,FALSE))),0,1)</f>
        <v>0</v>
      </c>
      <c r="S43" s="94">
        <f t="shared" si="41"/>
        <v>0</v>
      </c>
      <c r="T43" s="94">
        <f t="shared" si="41"/>
        <v>0</v>
      </c>
      <c r="U43" s="94">
        <f t="shared" si="41"/>
        <v>0</v>
      </c>
      <c r="V43" s="94">
        <f t="shared" si="41"/>
        <v>0</v>
      </c>
      <c r="W43" s="94">
        <f t="shared" si="41"/>
        <v>0</v>
      </c>
    </row>
    <row r="44">
      <c r="A44" s="83" t="str">
        <f t="shared" si="1"/>
        <v>PO Listing Report (Total Invoiced to Date)</v>
      </c>
      <c r="B44" s="84" t="s">
        <v>57</v>
      </c>
      <c r="C44" s="84" t="s">
        <v>171</v>
      </c>
      <c r="D44" s="85" t="s">
        <v>190</v>
      </c>
      <c r="E44" s="85" t="s">
        <v>48</v>
      </c>
      <c r="F44" s="87" t="s">
        <v>191</v>
      </c>
      <c r="G44" s="85" t="s">
        <v>192</v>
      </c>
      <c r="H44" s="84"/>
      <c r="I44" s="89" t="s">
        <v>193</v>
      </c>
      <c r="J44" s="90" t="str">
        <f t="shared" si="3"/>
        <v>yes</v>
      </c>
      <c r="K44" s="91" t="str">
        <f>IFERROR(__xludf.DUMMYFUNCTION("IFERROR(JOIN("", "",FILTER(L44:Q44,LEN(L44:Q44))))"),"contracts/implementation/transactions/value/amount")</f>
        <v>contracts/implementation/transactions/value/amount</v>
      </c>
      <c r="L44" s="92" t="str">
        <f>IFERROR(__xludf.DUMMYFUNCTION("IF(ISBLANK($D44),"""",IFERROR(JOIN("", "",QUERY(INDIRECT(""'(OCDS) "" &amp; L$3 &amp; ""'!$C:$F""),""SELECT C WHERE F = '"" &amp; $A44 &amp; ""'""))))"),"")</f>
        <v/>
      </c>
      <c r="M44" s="93" t="str">
        <f>IFERROR(__xludf.DUMMYFUNCTION("IF(ISBLANK($D44),"""",IFERROR(JOIN("", "",QUERY(INDIRECT(""'(OCDS) "" &amp; M$3 &amp; ""'!$C:$F""),""SELECT C WHERE F = '"" &amp; $A44 &amp; ""'""))))"),"")</f>
        <v/>
      </c>
      <c r="N44" s="93" t="str">
        <f>IFERROR(__xludf.DUMMYFUNCTION("IF(ISBLANK($D44),"""",IFERROR(JOIN("", "",QUERY(INDIRECT(""'(OCDS) "" &amp; N$3 &amp; ""'!$C:$F""),""SELECT C WHERE F = '"" &amp; $A44 &amp; ""'""))))"),"")</f>
        <v/>
      </c>
      <c r="O44" s="93" t="str">
        <f>IFERROR(__xludf.DUMMYFUNCTION("IF(ISBLANK($D44),"""",IFERROR(JOIN("", "",QUERY(INDIRECT(""'(OCDS) "" &amp; O$3 &amp; ""'!$C:$F""),""SELECT C WHERE F = '"" &amp; $A44 &amp; ""'""))))"),"")</f>
        <v/>
      </c>
      <c r="P44" s="93" t="str">
        <f>IFERROR(__xludf.DUMMYFUNCTION("IF(ISBLANK($D44),"""",IFERROR(JOIN("", "",QUERY(INDIRECT(""'(OCDS) "" &amp; P$3 &amp; ""'!$C:$F""),""SELECT C WHERE F = '"" &amp; $A44 &amp; ""'""))))"),"")</f>
        <v/>
      </c>
      <c r="Q44" s="93" t="str">
        <f>IFERROR(__xludf.DUMMYFUNCTION("IF(ISBLANK($D44),"""",IFERROR(JOIN("", "",QUERY(INDIRECT(""'(OCDS) "" &amp; Q$3 &amp; ""'!$C:$F""),""SELECT C WHERE F = '"" &amp; $A44 &amp; ""'""))))"),"contracts/implementation/transactions/value/amount")</f>
        <v>contracts/implementation/transactions/value/amount</v>
      </c>
      <c r="R44" s="94">
        <f t="shared" ref="R44:W44" si="42">IF(ISBLANK(IFERROR(VLOOKUP($A44,INDIRECT("'(OCDS) " &amp; R$3 &amp; "'!$F:$F"),1,FALSE))),0,1)</f>
        <v>0</v>
      </c>
      <c r="S44" s="94">
        <f t="shared" si="42"/>
        <v>0</v>
      </c>
      <c r="T44" s="94">
        <f t="shared" si="42"/>
        <v>0</v>
      </c>
      <c r="U44" s="94">
        <f t="shared" si="42"/>
        <v>0</v>
      </c>
      <c r="V44" s="94">
        <f t="shared" si="42"/>
        <v>0</v>
      </c>
      <c r="W44" s="94">
        <f t="shared" si="42"/>
        <v>1</v>
      </c>
    </row>
    <row r="45">
      <c r="A45" s="83" t="str">
        <f t="shared" si="1"/>
        <v>PO Listing Report (Vendor)</v>
      </c>
      <c r="B45" s="84" t="s">
        <v>57</v>
      </c>
      <c r="C45" s="84" t="s">
        <v>171</v>
      </c>
      <c r="D45" s="85" t="s">
        <v>31</v>
      </c>
      <c r="E45" s="85" t="s">
        <v>49</v>
      </c>
      <c r="F45" s="87" t="s">
        <v>165</v>
      </c>
      <c r="G45" s="85" t="s">
        <v>194</v>
      </c>
      <c r="H45" s="84" t="s">
        <v>90</v>
      </c>
      <c r="I45" s="89"/>
      <c r="J45" s="90" t="str">
        <f t="shared" si="3"/>
        <v>yes</v>
      </c>
      <c r="K45" s="91" t="str">
        <f>IFERROR(__xludf.DUMMYFUNCTION("IFERROR(JOIN("", "",FILTER(L45:Q45,LEN(L45:Q45))))"),"parties/identifier/id, parties/identifier/id, parties/identifier/id")</f>
        <v>parties/identifier/id, parties/identifier/id, parties/identifier/id</v>
      </c>
      <c r="L45" s="92" t="str">
        <f>IFERROR(__xludf.DUMMYFUNCTION("IF(ISBLANK($D45),"""",IFERROR(JOIN("", "",QUERY(INDIRECT(""'(OCDS) "" &amp; L$3 &amp; ""'!$C:$F""),""SELECT C WHERE F = '"" &amp; $A45 &amp; ""'""))))"),"parties/identifier/id, parties/identifier/id, parties/identifier/id")</f>
        <v>parties/identifier/id, parties/identifier/id, parties/identifier/id</v>
      </c>
      <c r="M45" s="93" t="str">
        <f>IFERROR(__xludf.DUMMYFUNCTION("IF(ISBLANK($D45),"""",IFERROR(JOIN("", "",QUERY(INDIRECT(""'(OCDS) "" &amp; M$3 &amp; ""'!$C:$F""),""SELECT C WHERE F = '"" &amp; $A45 &amp; ""'""))))"),"")</f>
        <v/>
      </c>
      <c r="N45" s="93" t="str">
        <f>IFERROR(__xludf.DUMMYFUNCTION("IF(ISBLANK($D45),"""",IFERROR(JOIN("", "",QUERY(INDIRECT(""'(OCDS) "" &amp; N$3 &amp; ""'!$C:$F""),""SELECT C WHERE F = '"" &amp; $A45 &amp; ""'""))))"),"")</f>
        <v/>
      </c>
      <c r="O45" s="93" t="str">
        <f>IFERROR(__xludf.DUMMYFUNCTION("IF(ISBLANK($D45),"""",IFERROR(JOIN("", "",QUERY(INDIRECT(""'(OCDS) "" &amp; O$3 &amp; ""'!$C:$F""),""SELECT C WHERE F = '"" &amp; $A45 &amp; ""'""))))"),"")</f>
        <v/>
      </c>
      <c r="P45" s="93" t="str">
        <f>IFERROR(__xludf.DUMMYFUNCTION("IF(ISBLANK($D45),"""",IFERROR(JOIN("", "",QUERY(INDIRECT(""'(OCDS) "" &amp; P$3 &amp; ""'!$C:$F""),""SELECT C WHERE F = '"" &amp; $A45 &amp; ""'""))))"),"")</f>
        <v/>
      </c>
      <c r="Q45" s="93" t="str">
        <f>IFERROR(__xludf.DUMMYFUNCTION("IF(ISBLANK($D45),"""",IFERROR(JOIN("", "",QUERY(INDIRECT(""'(OCDS) "" &amp; Q$3 &amp; ""'!$C:$F""),""SELECT C WHERE F = '"" &amp; $A45 &amp; ""'""))))"),"")</f>
        <v/>
      </c>
      <c r="R45" s="94">
        <f t="shared" ref="R45:W45" si="43">IF(ISBLANK(IFERROR(VLOOKUP($A45,INDIRECT("'(OCDS) " &amp; R$3 &amp; "'!$F:$F"),1,FALSE))),0,1)</f>
        <v>1</v>
      </c>
      <c r="S45" s="94">
        <f t="shared" si="43"/>
        <v>0</v>
      </c>
      <c r="T45" s="94">
        <f t="shared" si="43"/>
        <v>0</v>
      </c>
      <c r="U45" s="94">
        <f t="shared" si="43"/>
        <v>0</v>
      </c>
      <c r="V45" s="94">
        <f t="shared" si="43"/>
        <v>0</v>
      </c>
      <c r="W45" s="94">
        <f t="shared" si="43"/>
        <v>0</v>
      </c>
    </row>
    <row r="46">
      <c r="A46" s="83" t="str">
        <f t="shared" si="1"/>
        <v>PO Listing Report (Short Text)</v>
      </c>
      <c r="B46" s="84" t="s">
        <v>57</v>
      </c>
      <c r="C46" s="84" t="s">
        <v>171</v>
      </c>
      <c r="D46" s="85" t="s">
        <v>195</v>
      </c>
      <c r="E46" s="85" t="s">
        <v>48</v>
      </c>
      <c r="F46" s="87" t="s">
        <v>196</v>
      </c>
      <c r="G46" s="85" t="s">
        <v>197</v>
      </c>
      <c r="H46" s="84" t="s">
        <v>90</v>
      </c>
      <c r="I46" s="89" t="s">
        <v>198</v>
      </c>
      <c r="J46" s="90" t="str">
        <f t="shared" si="3"/>
        <v>yes</v>
      </c>
      <c r="K46" s="91" t="str">
        <f>IFERROR(__xludf.DUMMYFUNCTION("IFERROR(JOIN("", "",FILTER(L46:Q46,LEN(L46:Q46))))"),"awards/title, contracts/items/description, contracts/implementation/milestones/title, contracts/implementation/transactions/relatedImplementationMilestone/title")</f>
        <v>awards/title, contracts/items/description, contracts/implementation/milestones/title, contracts/implementation/transactions/relatedImplementationMilestone/title</v>
      </c>
      <c r="L46" s="92" t="str">
        <f>IFERROR(__xludf.DUMMYFUNCTION("IF(ISBLANK($D46),"""",IFERROR(JOIN("", "",QUERY(INDIRECT(""'(OCDS) "" &amp; L$3 &amp; ""'!$C:$F""),""SELECT C WHERE F = '"" &amp; $A46 &amp; ""'""))))"),"")</f>
        <v/>
      </c>
      <c r="M46" s="93" t="str">
        <f>IFERROR(__xludf.DUMMYFUNCTION("IF(ISBLANK($D46),"""",IFERROR(JOIN("", "",QUERY(INDIRECT(""'(OCDS) "" &amp; M$3 &amp; ""'!$C:$F""),""SELECT C WHERE F = '"" &amp; $A46 &amp; ""'""))))"),"")</f>
        <v/>
      </c>
      <c r="N46" s="93" t="str">
        <f>IFERROR(__xludf.DUMMYFUNCTION("IF(ISBLANK($D46),"""",IFERROR(JOIN("", "",QUERY(INDIRECT(""'(OCDS) "" &amp; N$3 &amp; ""'!$C:$F""),""SELECT C WHERE F = '"" &amp; $A46 &amp; ""'""))))"),"")</f>
        <v/>
      </c>
      <c r="O46" s="93" t="str">
        <f>IFERROR(__xludf.DUMMYFUNCTION("IF(ISBLANK($D46),"""",IFERROR(JOIN("", "",QUERY(INDIRECT(""'(OCDS) "" &amp; O$3 &amp; ""'!$C:$F""),""SELECT C WHERE F = '"" &amp; $A46 &amp; ""'""))))"),"awards/title")</f>
        <v>awards/title</v>
      </c>
      <c r="P46" s="93" t="str">
        <f>IFERROR(__xludf.DUMMYFUNCTION("IF(ISBLANK($D46),"""",IFERROR(JOIN("", "",QUERY(INDIRECT(""'(OCDS) "" &amp; P$3 &amp; ""'!$C:$F""),""SELECT C WHERE F = '"" &amp; $A46 &amp; ""'""))))"),"contracts/items/description")</f>
        <v>contracts/items/description</v>
      </c>
      <c r="Q46" s="93" t="str">
        <f>IFERROR(__xludf.DUMMYFUNCTION("IF(ISBLANK($D46),"""",IFERROR(JOIN("", "",QUERY(INDIRECT(""'(OCDS) "" &amp; Q$3 &amp; ""'!$C:$F""),""SELECT C WHERE F = '"" &amp; $A46 &amp; ""'""))))"),"contracts/implementation/milestones/title, contracts/implementation/transactions/relatedImplementationMilestone/title")</f>
        <v>contracts/implementation/milestones/title, contracts/implementation/transactions/relatedImplementationMilestone/title</v>
      </c>
      <c r="R46" s="94">
        <f t="shared" ref="R46:W46" si="44">IF(ISBLANK(IFERROR(VLOOKUP($A46,INDIRECT("'(OCDS) " &amp; R$3 &amp; "'!$F:$F"),1,FALSE))),0,1)</f>
        <v>0</v>
      </c>
      <c r="S46" s="94">
        <f t="shared" si="44"/>
        <v>0</v>
      </c>
      <c r="T46" s="94">
        <f t="shared" si="44"/>
        <v>0</v>
      </c>
      <c r="U46" s="94">
        <f t="shared" si="44"/>
        <v>1</v>
      </c>
      <c r="V46" s="94">
        <f t="shared" si="44"/>
        <v>1</v>
      </c>
      <c r="W46" s="94">
        <f t="shared" si="44"/>
        <v>1</v>
      </c>
    </row>
    <row r="47">
      <c r="A47" s="83" t="str">
        <f t="shared" si="1"/>
        <v>PO Listing Report (Order Quantity)</v>
      </c>
      <c r="B47" s="84" t="s">
        <v>57</v>
      </c>
      <c r="C47" s="84" t="s">
        <v>171</v>
      </c>
      <c r="D47" s="85" t="s">
        <v>199</v>
      </c>
      <c r="E47" s="85" t="s">
        <v>48</v>
      </c>
      <c r="F47" s="87" t="s">
        <v>191</v>
      </c>
      <c r="G47" s="85" t="s">
        <v>200</v>
      </c>
      <c r="H47" s="84"/>
      <c r="I47" s="89"/>
      <c r="J47" s="90" t="str">
        <f t="shared" si="3"/>
        <v>yes</v>
      </c>
      <c r="K47" s="91" t="str">
        <f>IFERROR(__xludf.DUMMYFUNCTION("IFERROR(JOIN("", "",FILTER(L47:Q47,LEN(L47:Q47))))"),"contracts/items/quantity")</f>
        <v>contracts/items/quantity</v>
      </c>
      <c r="L47" s="92" t="str">
        <f>IFERROR(__xludf.DUMMYFUNCTION("IF(ISBLANK($D47),"""",IFERROR(JOIN("", "",QUERY(INDIRECT(""'(OCDS) "" &amp; L$3 &amp; ""'!$C:$F""),""SELECT C WHERE F = '"" &amp; $A47 &amp; ""'""))))"),"")</f>
        <v/>
      </c>
      <c r="M47" s="93" t="str">
        <f>IFERROR(__xludf.DUMMYFUNCTION("IF(ISBLANK($D47),"""",IFERROR(JOIN("", "",QUERY(INDIRECT(""'(OCDS) "" &amp; M$3 &amp; ""'!$C:$F""),""SELECT C WHERE F = '"" &amp; $A47 &amp; ""'""))))"),"")</f>
        <v/>
      </c>
      <c r="N47" s="93" t="str">
        <f>IFERROR(__xludf.DUMMYFUNCTION("IF(ISBLANK($D47),"""",IFERROR(JOIN("", "",QUERY(INDIRECT(""'(OCDS) "" &amp; N$3 &amp; ""'!$C:$F""),""SELECT C WHERE F = '"" &amp; $A47 &amp; ""'""))))"),"")</f>
        <v/>
      </c>
      <c r="O47" s="93" t="str">
        <f>IFERROR(__xludf.DUMMYFUNCTION("IF(ISBLANK($D47),"""",IFERROR(JOIN("", "",QUERY(INDIRECT(""'(OCDS) "" &amp; O$3 &amp; ""'!$C:$F""),""SELECT C WHERE F = '"" &amp; $A47 &amp; ""'""))))"),"")</f>
        <v/>
      </c>
      <c r="P47" s="93" t="str">
        <f>IFERROR(__xludf.DUMMYFUNCTION("IF(ISBLANK($D47),"""",IFERROR(JOIN("", "",QUERY(INDIRECT(""'(OCDS) "" &amp; P$3 &amp; ""'!$C:$F""),""SELECT C WHERE F = '"" &amp; $A47 &amp; ""'""))))"),"contracts/items/quantity")</f>
        <v>contracts/items/quantity</v>
      </c>
      <c r="Q47" s="93" t="str">
        <f>IFERROR(__xludf.DUMMYFUNCTION("IF(ISBLANK($D47),"""",IFERROR(JOIN("", "",QUERY(INDIRECT(""'(OCDS) "" &amp; Q$3 &amp; ""'!$C:$F""),""SELECT C WHERE F = '"" &amp; $A47 &amp; ""'""))))"),"")</f>
        <v/>
      </c>
      <c r="R47" s="94">
        <f t="shared" ref="R47:W47" si="45">IF(ISBLANK(IFERROR(VLOOKUP($A47,INDIRECT("'(OCDS) " &amp; R$3 &amp; "'!$F:$F"),1,FALSE))),0,1)</f>
        <v>0</v>
      </c>
      <c r="S47" s="94">
        <f t="shared" si="45"/>
        <v>0</v>
      </c>
      <c r="T47" s="94">
        <f t="shared" si="45"/>
        <v>0</v>
      </c>
      <c r="U47" s="94">
        <f t="shared" si="45"/>
        <v>0</v>
      </c>
      <c r="V47" s="94">
        <f t="shared" si="45"/>
        <v>1</v>
      </c>
      <c r="W47" s="94">
        <f t="shared" si="45"/>
        <v>0</v>
      </c>
    </row>
    <row r="48">
      <c r="A48" s="83" t="str">
        <f t="shared" si="1"/>
        <v>PO Listing Report (WBS Element)</v>
      </c>
      <c r="B48" s="84" t="s">
        <v>57</v>
      </c>
      <c r="C48" s="84" t="s">
        <v>171</v>
      </c>
      <c r="D48" s="85" t="s">
        <v>201</v>
      </c>
      <c r="E48" s="85" t="s">
        <v>48</v>
      </c>
      <c r="F48" s="87" t="s">
        <v>202</v>
      </c>
      <c r="G48" s="85" t="s">
        <v>203</v>
      </c>
      <c r="H48" s="84" t="s">
        <v>90</v>
      </c>
      <c r="I48" s="89" t="s">
        <v>204</v>
      </c>
      <c r="J48" s="90" t="str">
        <f t="shared" si="3"/>
        <v>no</v>
      </c>
      <c r="K48" s="91" t="str">
        <f>IFERROR(__xludf.DUMMYFUNCTION("IFERROR(JOIN("", "",FILTER(L48:Q48,LEN(L48:Q48))))"),"")</f>
        <v/>
      </c>
      <c r="L48" s="92" t="str">
        <f>IFERROR(__xludf.DUMMYFUNCTION("IF(ISBLANK($D48),"""",IFERROR(JOIN("", "",QUERY(INDIRECT(""'(OCDS) "" &amp; L$3 &amp; ""'!$C:$F""),""SELECT C WHERE F = '"" &amp; $A48 &amp; ""'""))))"),"")</f>
        <v/>
      </c>
      <c r="M48" s="93" t="str">
        <f>IFERROR(__xludf.DUMMYFUNCTION("IF(ISBLANK($D48),"""",IFERROR(JOIN("", "",QUERY(INDIRECT(""'(OCDS) "" &amp; M$3 &amp; ""'!$C:$F""),""SELECT C WHERE F = '"" &amp; $A48 &amp; ""'""))))"),"")</f>
        <v/>
      </c>
      <c r="N48" s="93" t="str">
        <f>IFERROR(__xludf.DUMMYFUNCTION("IF(ISBLANK($D48),"""",IFERROR(JOIN("", "",QUERY(INDIRECT(""'(OCDS) "" &amp; N$3 &amp; ""'!$C:$F""),""SELECT C WHERE F = '"" &amp; $A48 &amp; ""'""))))"),"")</f>
        <v/>
      </c>
      <c r="O48" s="93" t="str">
        <f>IFERROR(__xludf.DUMMYFUNCTION("IF(ISBLANK($D48),"""",IFERROR(JOIN("", "",QUERY(INDIRECT(""'(OCDS) "" &amp; O$3 &amp; ""'!$C:$F""),""SELECT C WHERE F = '"" &amp; $A48 &amp; ""'""))))"),"")</f>
        <v/>
      </c>
      <c r="P48" s="93" t="str">
        <f>IFERROR(__xludf.DUMMYFUNCTION("IF(ISBLANK($D48),"""",IFERROR(JOIN("", "",QUERY(INDIRECT(""'(OCDS) "" &amp; P$3 &amp; ""'!$C:$F""),""SELECT C WHERE F = '"" &amp; $A48 &amp; ""'""))))"),"")</f>
        <v/>
      </c>
      <c r="Q48" s="93" t="str">
        <f>IFERROR(__xludf.DUMMYFUNCTION("IF(ISBLANK($D48),"""",IFERROR(JOIN("", "",QUERY(INDIRECT(""'(OCDS) "" &amp; Q$3 &amp; ""'!$C:$F""),""SELECT C WHERE F = '"" &amp; $A48 &amp; ""'""))))"),"")</f>
        <v/>
      </c>
      <c r="R48" s="94">
        <f t="shared" ref="R48:W48" si="46">IF(ISBLANK(IFERROR(VLOOKUP($A48,INDIRECT("'(OCDS) " &amp; R$3 &amp; "'!$F:$F"),1,FALSE))),0,1)</f>
        <v>0</v>
      </c>
      <c r="S48" s="94">
        <f t="shared" si="46"/>
        <v>0</v>
      </c>
      <c r="T48" s="94">
        <f t="shared" si="46"/>
        <v>0</v>
      </c>
      <c r="U48" s="94">
        <f t="shared" si="46"/>
        <v>0</v>
      </c>
      <c r="V48" s="94">
        <f t="shared" si="46"/>
        <v>0</v>
      </c>
      <c r="W48" s="94">
        <f t="shared" si="46"/>
        <v>0</v>
      </c>
    </row>
    <row r="49">
      <c r="A49" s="83" t="str">
        <f t="shared" si="1"/>
        <v>PO Listing Report (Outline Agreement)</v>
      </c>
      <c r="B49" s="84" t="s">
        <v>57</v>
      </c>
      <c r="C49" s="84" t="s">
        <v>171</v>
      </c>
      <c r="D49" s="85" t="s">
        <v>205</v>
      </c>
      <c r="E49" s="85" t="s">
        <v>48</v>
      </c>
      <c r="F49" s="98"/>
      <c r="G49" s="88" t="s">
        <v>206</v>
      </c>
      <c r="H49" s="84" t="s">
        <v>90</v>
      </c>
      <c r="I49" s="85"/>
      <c r="J49" s="90" t="str">
        <f t="shared" si="3"/>
        <v>no</v>
      </c>
      <c r="K49" s="91" t="str">
        <f>IFERROR(__xludf.DUMMYFUNCTION("IFERROR(JOIN("", "",FILTER(L49:Q49,LEN(L49:Q49))))"),"")</f>
        <v/>
      </c>
      <c r="L49" s="92" t="str">
        <f>IFERROR(__xludf.DUMMYFUNCTION("IF(ISBLANK($D49),"""",IFERROR(JOIN("", "",QUERY(INDIRECT(""'(OCDS) "" &amp; L$3 &amp; ""'!$C:$F""),""SELECT C WHERE F = '"" &amp; $A49 &amp; ""'""))))"),"")</f>
        <v/>
      </c>
      <c r="M49" s="93" t="str">
        <f>IFERROR(__xludf.DUMMYFUNCTION("IF(ISBLANK($D49),"""",IFERROR(JOIN("", "",QUERY(INDIRECT(""'(OCDS) "" &amp; M$3 &amp; ""'!$C:$F""),""SELECT C WHERE F = '"" &amp; $A49 &amp; ""'""))))"),"")</f>
        <v/>
      </c>
      <c r="N49" s="93" t="str">
        <f>IFERROR(__xludf.DUMMYFUNCTION("IF(ISBLANK($D49),"""",IFERROR(JOIN("", "",QUERY(INDIRECT(""'(OCDS) "" &amp; N$3 &amp; ""'!$C:$F""),""SELECT C WHERE F = '"" &amp; $A49 &amp; ""'""))))"),"")</f>
        <v/>
      </c>
      <c r="O49" s="93" t="str">
        <f>IFERROR(__xludf.DUMMYFUNCTION("IF(ISBLANK($D49),"""",IFERROR(JOIN("", "",QUERY(INDIRECT(""'(OCDS) "" &amp; O$3 &amp; ""'!$C:$F""),""SELECT C WHERE F = '"" &amp; $A49 &amp; ""'""))))"),"")</f>
        <v/>
      </c>
      <c r="P49" s="93" t="str">
        <f>IFERROR(__xludf.DUMMYFUNCTION("IF(ISBLANK($D49),"""",IFERROR(JOIN("", "",QUERY(INDIRECT(""'(OCDS) "" &amp; P$3 &amp; ""'!$C:$F""),""SELECT C WHERE F = '"" &amp; $A49 &amp; ""'""))))"),"")</f>
        <v/>
      </c>
      <c r="Q49" s="93" t="str">
        <f>IFERROR(__xludf.DUMMYFUNCTION("IF(ISBLANK($D49),"""",IFERROR(JOIN("", "",QUERY(INDIRECT(""'(OCDS) "" &amp; Q$3 &amp; ""'!$C:$F""),""SELECT C WHERE F = '"" &amp; $A49 &amp; ""'""))))"),"")</f>
        <v/>
      </c>
      <c r="R49" s="94">
        <f t="shared" ref="R49:W49" si="47">IF(ISBLANK(IFERROR(VLOOKUP($A49,INDIRECT("'(OCDS) " &amp; R$3 &amp; "'!$F:$F"),1,FALSE))),0,1)</f>
        <v>0</v>
      </c>
      <c r="S49" s="94">
        <f t="shared" si="47"/>
        <v>0</v>
      </c>
      <c r="T49" s="94">
        <f t="shared" si="47"/>
        <v>0</v>
      </c>
      <c r="U49" s="94">
        <f t="shared" si="47"/>
        <v>0</v>
      </c>
      <c r="V49" s="94">
        <f t="shared" si="47"/>
        <v>0</v>
      </c>
      <c r="W49" s="94">
        <f t="shared" si="47"/>
        <v>0</v>
      </c>
    </row>
    <row r="50">
      <c r="A50" s="83" t="str">
        <f t="shared" si="1"/>
        <v>PO Listing Report (Item)</v>
      </c>
      <c r="B50" s="84" t="s">
        <v>57</v>
      </c>
      <c r="C50" s="84" t="s">
        <v>171</v>
      </c>
      <c r="D50" s="85" t="s">
        <v>207</v>
      </c>
      <c r="E50" s="85" t="s">
        <v>48</v>
      </c>
      <c r="F50" s="87" t="s">
        <v>208</v>
      </c>
      <c r="G50" s="85" t="s">
        <v>209</v>
      </c>
      <c r="H50" s="84" t="s">
        <v>90</v>
      </c>
      <c r="I50" s="89" t="s">
        <v>210</v>
      </c>
      <c r="J50" s="90" t="str">
        <f t="shared" si="3"/>
        <v>no</v>
      </c>
      <c r="K50" s="91" t="str">
        <f>IFERROR(__xludf.DUMMYFUNCTION("IFERROR(JOIN("", "",FILTER(L50:Q50,LEN(L50:Q50))))"),"")</f>
        <v/>
      </c>
      <c r="L50" s="92" t="str">
        <f>IFERROR(__xludf.DUMMYFUNCTION("IF(ISBLANK($D50),"""",IFERROR(JOIN("", "",QUERY(INDIRECT(""'(OCDS) "" &amp; L$3 &amp; ""'!$C:$F""),""SELECT C WHERE F = '"" &amp; $A50 &amp; ""'""))))"),"")</f>
        <v/>
      </c>
      <c r="M50" s="93" t="str">
        <f>IFERROR(__xludf.DUMMYFUNCTION("IF(ISBLANK($D50),"""",IFERROR(JOIN("", "",QUERY(INDIRECT(""'(OCDS) "" &amp; M$3 &amp; ""'!$C:$F""),""SELECT C WHERE F = '"" &amp; $A50 &amp; ""'""))))"),"")</f>
        <v/>
      </c>
      <c r="N50" s="93" t="str">
        <f>IFERROR(__xludf.DUMMYFUNCTION("IF(ISBLANK($D50),"""",IFERROR(JOIN("", "",QUERY(INDIRECT(""'(OCDS) "" &amp; N$3 &amp; ""'!$C:$F""),""SELECT C WHERE F = '"" &amp; $A50 &amp; ""'""))))"),"")</f>
        <v/>
      </c>
      <c r="O50" s="93" t="str">
        <f>IFERROR(__xludf.DUMMYFUNCTION("IF(ISBLANK($D50),"""",IFERROR(JOIN("", "",QUERY(INDIRECT(""'(OCDS) "" &amp; O$3 &amp; ""'!$C:$F""),""SELECT C WHERE F = '"" &amp; $A50 &amp; ""'""))))"),"")</f>
        <v/>
      </c>
      <c r="P50" s="93" t="str">
        <f>IFERROR(__xludf.DUMMYFUNCTION("IF(ISBLANK($D50),"""",IFERROR(JOIN("", "",QUERY(INDIRECT(""'(OCDS) "" &amp; P$3 &amp; ""'!$C:$F""),""SELECT C WHERE F = '"" &amp; $A50 &amp; ""'""))))"),"")</f>
        <v/>
      </c>
      <c r="Q50" s="93" t="str">
        <f>IFERROR(__xludf.DUMMYFUNCTION("IF(ISBLANK($D50),"""",IFERROR(JOIN("", "",QUERY(INDIRECT(""'(OCDS) "" &amp; Q$3 &amp; ""'!$C:$F""),""SELECT C WHERE F = '"" &amp; $A50 &amp; ""'""))))"),"")</f>
        <v/>
      </c>
      <c r="R50" s="94">
        <f t="shared" ref="R50:W50" si="48">IF(ISBLANK(IFERROR(VLOOKUP($A50,INDIRECT("'(OCDS) " &amp; R$3 &amp; "'!$F:$F"),1,FALSE))),0,1)</f>
        <v>0</v>
      </c>
      <c r="S50" s="94">
        <f t="shared" si="48"/>
        <v>0</v>
      </c>
      <c r="T50" s="94">
        <f t="shared" si="48"/>
        <v>0</v>
      </c>
      <c r="U50" s="94">
        <f t="shared" si="48"/>
        <v>0</v>
      </c>
      <c r="V50" s="94">
        <f t="shared" si="48"/>
        <v>0</v>
      </c>
      <c r="W50" s="94">
        <f t="shared" si="48"/>
        <v>0</v>
      </c>
    </row>
    <row r="51">
      <c r="A51" s="83" t="str">
        <f t="shared" si="1"/>
        <v>PO Listing Report (Delivery Date)</v>
      </c>
      <c r="B51" s="84" t="s">
        <v>57</v>
      </c>
      <c r="C51" s="84" t="s">
        <v>171</v>
      </c>
      <c r="D51" s="85" t="s">
        <v>211</v>
      </c>
      <c r="E51" s="85" t="s">
        <v>48</v>
      </c>
      <c r="F51" s="87" t="s">
        <v>212</v>
      </c>
      <c r="G51" s="85" t="s">
        <v>213</v>
      </c>
      <c r="H51" s="84" t="s">
        <v>186</v>
      </c>
      <c r="I51" s="89"/>
      <c r="J51" s="90" t="str">
        <f t="shared" si="3"/>
        <v>yes</v>
      </c>
      <c r="K51" s="91" t="str">
        <f>IFERROR(__xludf.DUMMYFUNCTION("IFERROR(JOIN("", "",FILTER(L51:Q51,LEN(L51:Q51))))"),"contracts/implementation/transactions/date, contracts/implementation/milestones/dueDate")</f>
        <v>contracts/implementation/transactions/date, contracts/implementation/milestones/dueDate</v>
      </c>
      <c r="L51" s="92" t="str">
        <f>IFERROR(__xludf.DUMMYFUNCTION("IF(ISBLANK($D51),"""",IFERROR(JOIN("", "",QUERY(INDIRECT(""'(OCDS) "" &amp; L$3 &amp; ""'!$C:$F""),""SELECT C WHERE F = '"" &amp; $A51 &amp; ""'""))))"),"")</f>
        <v/>
      </c>
      <c r="M51" s="93" t="str">
        <f>IFERROR(__xludf.DUMMYFUNCTION("IF(ISBLANK($D51),"""",IFERROR(JOIN("", "",QUERY(INDIRECT(""'(OCDS) "" &amp; M$3 &amp; ""'!$C:$F""),""SELECT C WHERE F = '"" &amp; $A51 &amp; ""'""))))"),"")</f>
        <v/>
      </c>
      <c r="N51" s="93" t="str">
        <f>IFERROR(__xludf.DUMMYFUNCTION("IF(ISBLANK($D51),"""",IFERROR(JOIN("", "",QUERY(INDIRECT(""'(OCDS) "" &amp; N$3 &amp; ""'!$C:$F""),""SELECT C WHERE F = '"" &amp; $A51 &amp; ""'""))))"),"")</f>
        <v/>
      </c>
      <c r="O51" s="93" t="str">
        <f>IFERROR(__xludf.DUMMYFUNCTION("IF(ISBLANK($D51),"""",IFERROR(JOIN("", "",QUERY(INDIRECT(""'(OCDS) "" &amp; O$3 &amp; ""'!$C:$F""),""SELECT C WHERE F = '"" &amp; $A51 &amp; ""'""))))"),"")</f>
        <v/>
      </c>
      <c r="P51" s="93" t="str">
        <f>IFERROR(__xludf.DUMMYFUNCTION("IF(ISBLANK($D51),"""",IFERROR(JOIN("", "",QUERY(INDIRECT(""'(OCDS) "" &amp; P$3 &amp; ""'!$C:$F""),""SELECT C WHERE F = '"" &amp; $A51 &amp; ""'""))))"),"")</f>
        <v/>
      </c>
      <c r="Q51" s="93" t="str">
        <f>IFERROR(__xludf.DUMMYFUNCTION("IF(ISBLANK($D51),"""",IFERROR(JOIN("", "",QUERY(INDIRECT(""'(OCDS) "" &amp; Q$3 &amp; ""'!$C:$F""),""SELECT C WHERE F = '"" &amp; $A51 &amp; ""'""))))"),"contracts/implementation/transactions/date, contracts/implementation/milestones/dueDate")</f>
        <v>contracts/implementation/transactions/date, contracts/implementation/milestones/dueDate</v>
      </c>
      <c r="R51" s="94">
        <f t="shared" ref="R51:W51" si="49">IF(ISBLANK(IFERROR(VLOOKUP($A51,INDIRECT("'(OCDS) " &amp; R$3 &amp; "'!$F:$F"),1,FALSE))),0,1)</f>
        <v>0</v>
      </c>
      <c r="S51" s="94">
        <f t="shared" si="49"/>
        <v>0</v>
      </c>
      <c r="T51" s="94">
        <f t="shared" si="49"/>
        <v>0</v>
      </c>
      <c r="U51" s="94">
        <f t="shared" si="49"/>
        <v>0</v>
      </c>
      <c r="V51" s="94">
        <f t="shared" si="49"/>
        <v>0</v>
      </c>
      <c r="W51" s="94">
        <f t="shared" si="49"/>
        <v>1</v>
      </c>
    </row>
    <row r="52">
      <c r="A52" s="83" t="str">
        <f t="shared" si="1"/>
        <v>PO Listing Report (Gross order value)</v>
      </c>
      <c r="B52" s="84" t="s">
        <v>57</v>
      </c>
      <c r="C52" s="84" t="s">
        <v>171</v>
      </c>
      <c r="D52" s="85" t="s">
        <v>214</v>
      </c>
      <c r="E52" s="85" t="s">
        <v>48</v>
      </c>
      <c r="F52" s="87" t="s">
        <v>191</v>
      </c>
      <c r="G52" s="89"/>
      <c r="H52" s="84"/>
      <c r="I52" s="89" t="s">
        <v>215</v>
      </c>
      <c r="J52" s="90" t="str">
        <f t="shared" si="3"/>
        <v>yes</v>
      </c>
      <c r="K52" s="91" t="str">
        <f>IFERROR(__xludf.DUMMYFUNCTION("IFERROR(JOIN("", "",FILTER(L52:Q52,LEN(L52:Q52))))"),"contracts/value/amount")</f>
        <v>contracts/value/amount</v>
      </c>
      <c r="L52" s="92" t="str">
        <f>IFERROR(__xludf.DUMMYFUNCTION("IF(ISBLANK($D52),"""",IFERROR(JOIN("", "",QUERY(INDIRECT(""'(OCDS) "" &amp; L$3 &amp; ""'!$C:$F""),""SELECT C WHERE F = '"" &amp; $A52 &amp; ""'""))))"),"")</f>
        <v/>
      </c>
      <c r="M52" s="93" t="str">
        <f>IFERROR(__xludf.DUMMYFUNCTION("IF(ISBLANK($D52),"""",IFERROR(JOIN("", "",QUERY(INDIRECT(""'(OCDS) "" &amp; M$3 &amp; ""'!$C:$F""),""SELECT C WHERE F = '"" &amp; $A52 &amp; ""'""))))"),"")</f>
        <v/>
      </c>
      <c r="N52" s="93" t="str">
        <f>IFERROR(__xludf.DUMMYFUNCTION("IF(ISBLANK($D52),"""",IFERROR(JOIN("", "",QUERY(INDIRECT(""'(OCDS) "" &amp; N$3 &amp; ""'!$C:$F""),""SELECT C WHERE F = '"" &amp; $A52 &amp; ""'""))))"),"")</f>
        <v/>
      </c>
      <c r="O52" s="93" t="str">
        <f>IFERROR(__xludf.DUMMYFUNCTION("IF(ISBLANK($D52),"""",IFERROR(JOIN("", "",QUERY(INDIRECT(""'(OCDS) "" &amp; O$3 &amp; ""'!$C:$F""),""SELECT C WHERE F = '"" &amp; $A52 &amp; ""'""))))"),"")</f>
        <v/>
      </c>
      <c r="P52" s="93" t="str">
        <f>IFERROR(__xludf.DUMMYFUNCTION("IF(ISBLANK($D52),"""",IFERROR(JOIN("", "",QUERY(INDIRECT(""'(OCDS) "" &amp; P$3 &amp; ""'!$C:$F""),""SELECT C WHERE F = '"" &amp; $A52 &amp; ""'""))))"),"contracts/value/amount")</f>
        <v>contracts/value/amount</v>
      </c>
      <c r="Q52" s="93" t="str">
        <f>IFERROR(__xludf.DUMMYFUNCTION("IF(ISBLANK($D52),"""",IFERROR(JOIN("", "",QUERY(INDIRECT(""'(OCDS) "" &amp; Q$3 &amp; ""'!$C:$F""),""SELECT C WHERE F = '"" &amp; $A52 &amp; ""'""))))"),"")</f>
        <v/>
      </c>
      <c r="R52" s="94">
        <f t="shared" ref="R52:W52" si="50">IF(ISBLANK(IFERROR(VLOOKUP($A52,INDIRECT("'(OCDS) " &amp; R$3 &amp; "'!$F:$F"),1,FALSE))),0,1)</f>
        <v>0</v>
      </c>
      <c r="S52" s="94">
        <f t="shared" si="50"/>
        <v>0</v>
      </c>
      <c r="T52" s="94">
        <f t="shared" si="50"/>
        <v>0</v>
      </c>
      <c r="U52" s="94">
        <f t="shared" si="50"/>
        <v>0</v>
      </c>
      <c r="V52" s="94">
        <f t="shared" si="50"/>
        <v>1</v>
      </c>
      <c r="W52" s="94">
        <f t="shared" si="50"/>
        <v>0</v>
      </c>
    </row>
    <row r="53">
      <c r="A53" s="83" t="str">
        <f t="shared" si="1"/>
        <v>PO Listing Report (Funds Center)</v>
      </c>
      <c r="B53" s="84" t="s">
        <v>57</v>
      </c>
      <c r="C53" s="84" t="s">
        <v>171</v>
      </c>
      <c r="D53" s="85" t="s">
        <v>216</v>
      </c>
      <c r="E53" s="89" t="s">
        <v>49</v>
      </c>
      <c r="F53" s="87" t="s">
        <v>217</v>
      </c>
      <c r="G53" s="89"/>
      <c r="H53" s="84"/>
      <c r="I53" s="89"/>
      <c r="J53" s="90" t="str">
        <f t="shared" si="3"/>
        <v>no</v>
      </c>
      <c r="K53" s="91" t="str">
        <f>IFERROR(__xludf.DUMMYFUNCTION("IFERROR(JOIN("", "",FILTER(L53:Q53,LEN(L53:Q53))))"),"")</f>
        <v/>
      </c>
      <c r="L53" s="92" t="str">
        <f>IFERROR(__xludf.DUMMYFUNCTION("IF(ISBLANK($D53),"""",IFERROR(JOIN("", "",QUERY(INDIRECT(""'(OCDS) "" &amp; L$3 &amp; ""'!$C:$F""),""SELECT C WHERE F = '"" &amp; $A53 &amp; ""'""))))"),"")</f>
        <v/>
      </c>
      <c r="M53" s="93" t="str">
        <f>IFERROR(__xludf.DUMMYFUNCTION("IF(ISBLANK($D53),"""",IFERROR(JOIN("", "",QUERY(INDIRECT(""'(OCDS) "" &amp; M$3 &amp; ""'!$C:$F""),""SELECT C WHERE F = '"" &amp; $A53 &amp; ""'""))))"),"")</f>
        <v/>
      </c>
      <c r="N53" s="93" t="str">
        <f>IFERROR(__xludf.DUMMYFUNCTION("IF(ISBLANK($D53),"""",IFERROR(JOIN("", "",QUERY(INDIRECT(""'(OCDS) "" &amp; N$3 &amp; ""'!$C:$F""),""SELECT C WHERE F = '"" &amp; $A53 &amp; ""'""))))"),"")</f>
        <v/>
      </c>
      <c r="O53" s="93" t="str">
        <f>IFERROR(__xludf.DUMMYFUNCTION("IF(ISBLANK($D53),"""",IFERROR(JOIN("", "",QUERY(INDIRECT(""'(OCDS) "" &amp; O$3 &amp; ""'!$C:$F""),""SELECT C WHERE F = '"" &amp; $A53 &amp; ""'""))))"),"")</f>
        <v/>
      </c>
      <c r="P53" s="93" t="str">
        <f>IFERROR(__xludf.DUMMYFUNCTION("IF(ISBLANK($D53),"""",IFERROR(JOIN("", "",QUERY(INDIRECT(""'(OCDS) "" &amp; P$3 &amp; ""'!$C:$F""),""SELECT C WHERE F = '"" &amp; $A53 &amp; ""'""))))"),"")</f>
        <v/>
      </c>
      <c r="Q53" s="93" t="str">
        <f>IFERROR(__xludf.DUMMYFUNCTION("IF(ISBLANK($D53),"""",IFERROR(JOIN("", "",QUERY(INDIRECT(""'(OCDS) "" &amp; Q$3 &amp; ""'!$C:$F""),""SELECT C WHERE F = '"" &amp; $A53 &amp; ""'""))))"),"")</f>
        <v/>
      </c>
      <c r="R53" s="94">
        <f t="shared" ref="R53:W53" si="51">IF(ISBLANK(IFERROR(VLOOKUP($A53,INDIRECT("'(OCDS) " &amp; R$3 &amp; "'!$F:$F"),1,FALSE))),0,1)</f>
        <v>0</v>
      </c>
      <c r="S53" s="94">
        <f t="shared" si="51"/>
        <v>0</v>
      </c>
      <c r="T53" s="94">
        <f t="shared" si="51"/>
        <v>0</v>
      </c>
      <c r="U53" s="94">
        <f t="shared" si="51"/>
        <v>0</v>
      </c>
      <c r="V53" s="94">
        <f t="shared" si="51"/>
        <v>0</v>
      </c>
      <c r="W53" s="94">
        <f t="shared" si="51"/>
        <v>0</v>
      </c>
    </row>
    <row r="54">
      <c r="A54" s="83" t="str">
        <f t="shared" si="1"/>
        <v>PO Listing Report (Material Group)</v>
      </c>
      <c r="B54" s="84" t="s">
        <v>57</v>
      </c>
      <c r="C54" s="84" t="s">
        <v>171</v>
      </c>
      <c r="D54" s="85" t="s">
        <v>218</v>
      </c>
      <c r="E54" s="89" t="s">
        <v>48</v>
      </c>
      <c r="F54" s="87" t="s">
        <v>219</v>
      </c>
      <c r="G54" s="89"/>
      <c r="H54" s="84"/>
      <c r="I54" s="89"/>
      <c r="J54" s="90" t="str">
        <f t="shared" si="3"/>
        <v>yes</v>
      </c>
      <c r="K54" s="91" t="str">
        <f>IFERROR(__xludf.DUMMYFUNCTION("IFERROR(JOIN("", "",FILTER(L54:Q54,LEN(L54:Q54))))"),"contracts/items/classification/id")</f>
        <v>contracts/items/classification/id</v>
      </c>
      <c r="L54" s="92" t="str">
        <f>IFERROR(__xludf.DUMMYFUNCTION("IF(ISBLANK($D54),"""",IFERROR(JOIN("", "",QUERY(INDIRECT(""'(OCDS) "" &amp; L$3 &amp; ""'!$C:$F""),""SELECT C WHERE F = '"" &amp; $A54 &amp; ""'""))))"),"")</f>
        <v/>
      </c>
      <c r="M54" s="93" t="str">
        <f>IFERROR(__xludf.DUMMYFUNCTION("IF(ISBLANK($D54),"""",IFERROR(JOIN("", "",QUERY(INDIRECT(""'(OCDS) "" &amp; M$3 &amp; ""'!$C:$F""),""SELECT C WHERE F = '"" &amp; $A54 &amp; ""'""))))"),"")</f>
        <v/>
      </c>
      <c r="N54" s="93" t="str">
        <f>IFERROR(__xludf.DUMMYFUNCTION("IF(ISBLANK($D54),"""",IFERROR(JOIN("", "",QUERY(INDIRECT(""'(OCDS) "" &amp; N$3 &amp; ""'!$C:$F""),""SELECT C WHERE F = '"" &amp; $A54 &amp; ""'""))))"),"")</f>
        <v/>
      </c>
      <c r="O54" s="93" t="str">
        <f>IFERROR(__xludf.DUMMYFUNCTION("IF(ISBLANK($D54),"""",IFERROR(JOIN("", "",QUERY(INDIRECT(""'(OCDS) "" &amp; O$3 &amp; ""'!$C:$F""),""SELECT C WHERE F = '"" &amp; $A54 &amp; ""'""))))"),"")</f>
        <v/>
      </c>
      <c r="P54" s="93" t="str">
        <f>IFERROR(__xludf.DUMMYFUNCTION("IF(ISBLANK($D54),"""",IFERROR(JOIN("", "",QUERY(INDIRECT(""'(OCDS) "" &amp; P$3 &amp; ""'!$C:$F""),""SELECT C WHERE F = '"" &amp; $A54 &amp; ""'""))))"),"contracts/items/classification/id")</f>
        <v>contracts/items/classification/id</v>
      </c>
      <c r="Q54" s="93" t="str">
        <f>IFERROR(__xludf.DUMMYFUNCTION("IF(ISBLANK($D54),"""",IFERROR(JOIN("", "",QUERY(INDIRECT(""'(OCDS) "" &amp; Q$3 &amp; ""'!$C:$F""),""SELECT C WHERE F = '"" &amp; $A54 &amp; ""'""))))"),"")</f>
        <v/>
      </c>
      <c r="R54" s="94">
        <f t="shared" ref="R54:W54" si="52">IF(ISBLANK(IFERROR(VLOOKUP($A54,INDIRECT("'(OCDS) " &amp; R$3 &amp; "'!$F:$F"),1,FALSE))),0,1)</f>
        <v>0</v>
      </c>
      <c r="S54" s="94">
        <f t="shared" si="52"/>
        <v>0</v>
      </c>
      <c r="T54" s="94">
        <f t="shared" si="52"/>
        <v>0</v>
      </c>
      <c r="U54" s="94">
        <f t="shared" si="52"/>
        <v>0</v>
      </c>
      <c r="V54" s="94">
        <f t="shared" si="52"/>
        <v>1</v>
      </c>
      <c r="W54" s="94">
        <f t="shared" si="52"/>
        <v>0</v>
      </c>
    </row>
    <row r="55">
      <c r="A55" s="83" t="str">
        <f t="shared" si="1"/>
        <v>PO Listing Report (Business Area)</v>
      </c>
      <c r="B55" s="84" t="s">
        <v>57</v>
      </c>
      <c r="C55" s="84" t="s">
        <v>171</v>
      </c>
      <c r="D55" s="85" t="s">
        <v>220</v>
      </c>
      <c r="E55" s="85" t="s">
        <v>49</v>
      </c>
      <c r="F55" s="87" t="s">
        <v>221</v>
      </c>
      <c r="G55" s="85"/>
      <c r="H55" s="84"/>
      <c r="I55" s="89" t="s">
        <v>222</v>
      </c>
      <c r="J55" s="90" t="str">
        <f t="shared" si="3"/>
        <v>no</v>
      </c>
      <c r="K55" s="91" t="str">
        <f>IFERROR(__xludf.DUMMYFUNCTION("IFERROR(JOIN("", "",FILTER(L55:Q55,LEN(L55:Q55))))"),"")</f>
        <v/>
      </c>
      <c r="L55" s="92" t="str">
        <f>IFERROR(__xludf.DUMMYFUNCTION("IF(ISBLANK($D55),"""",IFERROR(JOIN("", "",QUERY(INDIRECT(""'(OCDS) "" &amp; L$3 &amp; ""'!$C:$F""),""SELECT C WHERE F = '"" &amp; $A55 &amp; ""'""))))"),"")</f>
        <v/>
      </c>
      <c r="M55" s="93" t="str">
        <f>IFERROR(__xludf.DUMMYFUNCTION("IF(ISBLANK($D55),"""",IFERROR(JOIN("", "",QUERY(INDIRECT(""'(OCDS) "" &amp; M$3 &amp; ""'!$C:$F""),""SELECT C WHERE F = '"" &amp; $A55 &amp; ""'""))))"),"")</f>
        <v/>
      </c>
      <c r="N55" s="93" t="str">
        <f>IFERROR(__xludf.DUMMYFUNCTION("IF(ISBLANK($D55),"""",IFERROR(JOIN("", "",QUERY(INDIRECT(""'(OCDS) "" &amp; N$3 &amp; ""'!$C:$F""),""SELECT C WHERE F = '"" &amp; $A55 &amp; ""'""))))"),"")</f>
        <v/>
      </c>
      <c r="O55" s="93" t="str">
        <f>IFERROR(__xludf.DUMMYFUNCTION("IF(ISBLANK($D55),"""",IFERROR(JOIN("", "",QUERY(INDIRECT(""'(OCDS) "" &amp; O$3 &amp; ""'!$C:$F""),""SELECT C WHERE F = '"" &amp; $A55 &amp; ""'""))))"),"")</f>
        <v/>
      </c>
      <c r="P55" s="93" t="str">
        <f>IFERROR(__xludf.DUMMYFUNCTION("IF(ISBLANK($D55),"""",IFERROR(JOIN("", "",QUERY(INDIRECT(""'(OCDS) "" &amp; P$3 &amp; ""'!$C:$F""),""SELECT C WHERE F = '"" &amp; $A55 &amp; ""'""))))"),"")</f>
        <v/>
      </c>
      <c r="Q55" s="93" t="str">
        <f>IFERROR(__xludf.DUMMYFUNCTION("IF(ISBLANK($D55),"""",IFERROR(JOIN("", "",QUERY(INDIRECT(""'(OCDS) "" &amp; Q$3 &amp; ""'!$C:$F""),""SELECT C WHERE F = '"" &amp; $A55 &amp; ""'""))))"),"")</f>
        <v/>
      </c>
      <c r="R55" s="94">
        <f t="shared" ref="R55:W55" si="53">IF(ISBLANK(IFERROR(VLOOKUP($A55,INDIRECT("'(OCDS) " &amp; R$3 &amp; "'!$F:$F"),1,FALSE))),0,1)</f>
        <v>0</v>
      </c>
      <c r="S55" s="94">
        <f t="shared" si="53"/>
        <v>0</v>
      </c>
      <c r="T55" s="94">
        <f t="shared" si="53"/>
        <v>0</v>
      </c>
      <c r="U55" s="94">
        <f t="shared" si="53"/>
        <v>0</v>
      </c>
      <c r="V55" s="94">
        <f t="shared" si="53"/>
        <v>0</v>
      </c>
      <c r="W55" s="94">
        <f t="shared" si="53"/>
        <v>0</v>
      </c>
    </row>
    <row r="56">
      <c r="A56" s="83" t="str">
        <f t="shared" si="1"/>
        <v>PO Listing Report (Purchasing Group)</v>
      </c>
      <c r="B56" s="95" t="s">
        <v>57</v>
      </c>
      <c r="C56" s="95" t="s">
        <v>171</v>
      </c>
      <c r="D56" s="89" t="s">
        <v>223</v>
      </c>
      <c r="E56" s="89" t="s">
        <v>48</v>
      </c>
      <c r="F56" s="87" t="s">
        <v>224</v>
      </c>
      <c r="G56" s="89"/>
      <c r="H56" s="95"/>
      <c r="I56" s="89"/>
      <c r="J56" s="90" t="str">
        <f t="shared" si="3"/>
        <v>no</v>
      </c>
      <c r="K56" s="91" t="str">
        <f>IFERROR(__xludf.DUMMYFUNCTION("IFERROR(JOIN("", "",FILTER(L56:Q56,LEN(L56:Q56))))"),"")</f>
        <v/>
      </c>
      <c r="L56" s="92" t="str">
        <f>IFERROR(__xludf.DUMMYFUNCTION("IF(ISBLANK($D56),"""",IFERROR(JOIN("", "",QUERY(INDIRECT(""'(OCDS) "" &amp; L$3 &amp; ""'!$C:$F""),""SELECT C WHERE F = '"" &amp; $A56 &amp; ""'""))))"),"")</f>
        <v/>
      </c>
      <c r="M56" s="93" t="str">
        <f>IFERROR(__xludf.DUMMYFUNCTION("IF(ISBLANK($D56),"""",IFERROR(JOIN("", "",QUERY(INDIRECT(""'(OCDS) "" &amp; M$3 &amp; ""'!$C:$F""),""SELECT C WHERE F = '"" &amp; $A56 &amp; ""'""))))"),"")</f>
        <v/>
      </c>
      <c r="N56" s="93" t="str">
        <f>IFERROR(__xludf.DUMMYFUNCTION("IF(ISBLANK($D56),"""",IFERROR(JOIN("", "",QUERY(INDIRECT(""'(OCDS) "" &amp; N$3 &amp; ""'!$C:$F""),""SELECT C WHERE F = '"" &amp; $A56 &amp; ""'""))))"),"")</f>
        <v/>
      </c>
      <c r="O56" s="93" t="str">
        <f>IFERROR(__xludf.DUMMYFUNCTION("IF(ISBLANK($D56),"""",IFERROR(JOIN("", "",QUERY(INDIRECT(""'(OCDS) "" &amp; O$3 &amp; ""'!$C:$F""),""SELECT C WHERE F = '"" &amp; $A56 &amp; ""'""))))"),"")</f>
        <v/>
      </c>
      <c r="P56" s="93" t="str">
        <f>IFERROR(__xludf.DUMMYFUNCTION("IF(ISBLANK($D56),"""",IFERROR(JOIN("", "",QUERY(INDIRECT(""'(OCDS) "" &amp; P$3 &amp; ""'!$C:$F""),""SELECT C WHERE F = '"" &amp; $A56 &amp; ""'""))))"),"")</f>
        <v/>
      </c>
      <c r="Q56" s="93" t="str">
        <f>IFERROR(__xludf.DUMMYFUNCTION("IF(ISBLANK($D56),"""",IFERROR(JOIN("", "",QUERY(INDIRECT(""'(OCDS) "" &amp; Q$3 &amp; ""'!$C:$F""),""SELECT C WHERE F = '"" &amp; $A56 &amp; ""'""))))"),"")</f>
        <v/>
      </c>
      <c r="R56" s="94">
        <f t="shared" ref="R56:W56" si="54">IF(ISBLANK(IFERROR(VLOOKUP($A56,INDIRECT("'(OCDS) " &amp; R$3 &amp; "'!$F:$F"),1,FALSE))),0,1)</f>
        <v>0</v>
      </c>
      <c r="S56" s="94">
        <f t="shared" si="54"/>
        <v>0</v>
      </c>
      <c r="T56" s="94">
        <f t="shared" si="54"/>
        <v>0</v>
      </c>
      <c r="U56" s="94">
        <f t="shared" si="54"/>
        <v>0</v>
      </c>
      <c r="V56" s="94">
        <f t="shared" si="54"/>
        <v>0</v>
      </c>
      <c r="W56" s="94">
        <f t="shared" si="54"/>
        <v>0</v>
      </c>
    </row>
    <row r="57">
      <c r="A57" s="83" t="str">
        <f t="shared" si="1"/>
        <v>PO Listing Report (Order Unit)</v>
      </c>
      <c r="B57" s="95" t="s">
        <v>57</v>
      </c>
      <c r="C57" s="95" t="s">
        <v>171</v>
      </c>
      <c r="D57" s="89" t="s">
        <v>225</v>
      </c>
      <c r="E57" s="89" t="s">
        <v>48</v>
      </c>
      <c r="F57" s="98" t="s">
        <v>226</v>
      </c>
      <c r="G57" s="89"/>
      <c r="H57" s="95"/>
      <c r="I57" s="89" t="s">
        <v>227</v>
      </c>
      <c r="J57" s="90" t="str">
        <f t="shared" si="3"/>
        <v>no</v>
      </c>
      <c r="K57" s="91" t="str">
        <f>IFERROR(__xludf.DUMMYFUNCTION("IFERROR(JOIN("", "",FILTER(L57:Q57,LEN(L57:Q57))))"),"")</f>
        <v/>
      </c>
      <c r="L57" s="92" t="str">
        <f>IFERROR(__xludf.DUMMYFUNCTION("IF(ISBLANK($D57),"""",IFERROR(JOIN("", "",QUERY(INDIRECT(""'(OCDS) "" &amp; L$3 &amp; ""'!$C:$F""),""SELECT C WHERE F = '"" &amp; $A57 &amp; ""'""))))"),"")</f>
        <v/>
      </c>
      <c r="M57" s="93" t="str">
        <f>IFERROR(__xludf.DUMMYFUNCTION("IF(ISBLANK($D57),"""",IFERROR(JOIN("", "",QUERY(INDIRECT(""'(OCDS) "" &amp; M$3 &amp; ""'!$C:$F""),""SELECT C WHERE F = '"" &amp; $A57 &amp; ""'""))))"),"")</f>
        <v/>
      </c>
      <c r="N57" s="93" t="str">
        <f>IFERROR(__xludf.DUMMYFUNCTION("IF(ISBLANK($D57),"""",IFERROR(JOIN("", "",QUERY(INDIRECT(""'(OCDS) "" &amp; N$3 &amp; ""'!$C:$F""),""SELECT C WHERE F = '"" &amp; $A57 &amp; ""'""))))"),"")</f>
        <v/>
      </c>
      <c r="O57" s="93" t="str">
        <f>IFERROR(__xludf.DUMMYFUNCTION("IF(ISBLANK($D57),"""",IFERROR(JOIN("", "",QUERY(INDIRECT(""'(OCDS) "" &amp; O$3 &amp; ""'!$C:$F""),""SELECT C WHERE F = '"" &amp; $A57 &amp; ""'""))))"),"")</f>
        <v/>
      </c>
      <c r="P57" s="93" t="str">
        <f>IFERROR(__xludf.DUMMYFUNCTION("IF(ISBLANK($D57),"""",IFERROR(JOIN("", "",QUERY(INDIRECT(""'(OCDS) "" &amp; P$3 &amp; ""'!$C:$F""),""SELECT C WHERE F = '"" &amp; $A57 &amp; ""'""))))"),"")</f>
        <v/>
      </c>
      <c r="Q57" s="93" t="str">
        <f>IFERROR(__xludf.DUMMYFUNCTION("IF(ISBLANK($D57),"""",IFERROR(JOIN("", "",QUERY(INDIRECT(""'(OCDS) "" &amp; Q$3 &amp; ""'!$C:$F""),""SELECT C WHERE F = '"" &amp; $A57 &amp; ""'""))))"),"")</f>
        <v/>
      </c>
      <c r="R57" s="94">
        <f t="shared" ref="R57:W57" si="55">IF(ISBLANK(IFERROR(VLOOKUP($A57,INDIRECT("'(OCDS) " &amp; R$3 &amp; "'!$F:$F"),1,FALSE))),0,1)</f>
        <v>0</v>
      </c>
      <c r="S57" s="94">
        <f t="shared" si="55"/>
        <v>0</v>
      </c>
      <c r="T57" s="94">
        <f t="shared" si="55"/>
        <v>0</v>
      </c>
      <c r="U57" s="94">
        <f t="shared" si="55"/>
        <v>0</v>
      </c>
      <c r="V57" s="94">
        <f t="shared" si="55"/>
        <v>0</v>
      </c>
      <c r="W57" s="94">
        <f t="shared" si="55"/>
        <v>0</v>
      </c>
    </row>
    <row r="58">
      <c r="A58" s="83" t="str">
        <f t="shared" si="1"/>
        <v> ()</v>
      </c>
      <c r="B58" s="99"/>
      <c r="C58" s="99"/>
      <c r="D58" s="100"/>
      <c r="E58" s="100"/>
      <c r="F58" s="101"/>
      <c r="G58" s="100"/>
      <c r="H58" s="99"/>
      <c r="I58" s="100"/>
      <c r="J58" s="90" t="str">
        <f t="shared" si="3"/>
        <v>no</v>
      </c>
      <c r="K58" s="91" t="str">
        <f>IFERROR(__xludf.DUMMYFUNCTION("IFERROR(JOIN("", "",FILTER(L58:Q58,LEN(L58:Q58))))"),"")</f>
        <v/>
      </c>
      <c r="L58" s="92" t="str">
        <f>IFERROR(__xludf.DUMMYFUNCTION("IF(ISBLANK($D58),"""",IFERROR(JOIN("", "",QUERY(INDIRECT(""'(OCDS) "" &amp; L$3 &amp; ""'!$C:$F""),""SELECT C WHERE F = '"" &amp; $A58 &amp; ""'""))))"),"")</f>
        <v/>
      </c>
      <c r="M58" s="93" t="str">
        <f>IFERROR(__xludf.DUMMYFUNCTION("IF(ISBLANK($D58),"""",IFERROR(JOIN("", "",QUERY(INDIRECT(""'(OCDS) "" &amp; M$3 &amp; ""'!$C:$F""),""SELECT C WHERE F = '"" &amp; $A58 &amp; ""'""))))"),"")</f>
        <v/>
      </c>
      <c r="N58" s="93" t="str">
        <f>IFERROR(__xludf.DUMMYFUNCTION("IF(ISBLANK($D58),"""",IFERROR(JOIN("", "",QUERY(INDIRECT(""'(OCDS) "" &amp; N$3 &amp; ""'!$C:$F""),""SELECT C WHERE F = '"" &amp; $A58 &amp; ""'""))))"),"")</f>
        <v/>
      </c>
      <c r="O58" s="93" t="str">
        <f>IFERROR(__xludf.DUMMYFUNCTION("IF(ISBLANK($D58),"""",IFERROR(JOIN("", "",QUERY(INDIRECT(""'(OCDS) "" &amp; O$3 &amp; ""'!$C:$F""),""SELECT C WHERE F = '"" &amp; $A58 &amp; ""'""))))"),"")</f>
        <v/>
      </c>
      <c r="P58" s="93" t="str">
        <f>IFERROR(__xludf.DUMMYFUNCTION("IF(ISBLANK($D58),"""",IFERROR(JOIN("", "",QUERY(INDIRECT(""'(OCDS) "" &amp; P$3 &amp; ""'!$C:$F""),""SELECT C WHERE F = '"" &amp; $A58 &amp; ""'""))))"),"")</f>
        <v/>
      </c>
      <c r="Q58" s="93" t="str">
        <f>IFERROR(__xludf.DUMMYFUNCTION("IF(ISBLANK($D58),"""",IFERROR(JOIN("", "",QUERY(INDIRECT(""'(OCDS) "" &amp; Q$3 &amp; ""'!$C:$F""),""SELECT C WHERE F = '"" &amp; $A58 &amp; ""'""))))"),"")</f>
        <v/>
      </c>
      <c r="R58" s="94">
        <f t="shared" ref="R58:W58" si="56">IF(ISBLANK(IFERROR(VLOOKUP($A58,INDIRECT("'(OCDS) " &amp; R$3 &amp; "'!$F:$F"),1,FALSE))),0,1)</f>
        <v>0</v>
      </c>
      <c r="S58" s="94">
        <f t="shared" si="56"/>
        <v>0</v>
      </c>
      <c r="T58" s="94">
        <f t="shared" si="56"/>
        <v>0</v>
      </c>
      <c r="U58" s="94">
        <f t="shared" si="56"/>
        <v>0</v>
      </c>
      <c r="V58" s="94">
        <f t="shared" si="56"/>
        <v>0</v>
      </c>
      <c r="W58" s="94">
        <f t="shared" si="56"/>
        <v>0</v>
      </c>
    </row>
    <row r="59">
      <c r="A59" s="83" t="str">
        <f t="shared" si="1"/>
        <v> ()</v>
      </c>
      <c r="B59" s="99"/>
      <c r="C59" s="99"/>
      <c r="D59" s="100"/>
      <c r="E59" s="100"/>
      <c r="F59" s="101"/>
      <c r="G59" s="100"/>
      <c r="H59" s="99"/>
      <c r="I59" s="100"/>
      <c r="J59" s="90" t="str">
        <f t="shared" si="3"/>
        <v>no</v>
      </c>
      <c r="K59" s="91" t="str">
        <f>IFERROR(__xludf.DUMMYFUNCTION("IFERROR(JOIN("", "",FILTER(L59:Q59,LEN(L59:Q59))))"),"")</f>
        <v/>
      </c>
      <c r="L59" s="92" t="str">
        <f>IFERROR(__xludf.DUMMYFUNCTION("IF(ISBLANK($D59),"""",IFERROR(JOIN("", "",QUERY(INDIRECT(""'(OCDS) "" &amp; L$3 &amp; ""'!$C:$F""),""SELECT C WHERE F = '"" &amp; $A59 &amp; ""'""))))"),"")</f>
        <v/>
      </c>
      <c r="M59" s="93" t="str">
        <f>IFERROR(__xludf.DUMMYFUNCTION("IF(ISBLANK($D59),"""",IFERROR(JOIN("", "",QUERY(INDIRECT(""'(OCDS) "" &amp; M$3 &amp; ""'!$C:$F""),""SELECT C WHERE F = '"" &amp; $A59 &amp; ""'""))))"),"")</f>
        <v/>
      </c>
      <c r="N59" s="93" t="str">
        <f>IFERROR(__xludf.DUMMYFUNCTION("IF(ISBLANK($D59),"""",IFERROR(JOIN("", "",QUERY(INDIRECT(""'(OCDS) "" &amp; N$3 &amp; ""'!$C:$F""),""SELECT C WHERE F = '"" &amp; $A59 &amp; ""'""))))"),"")</f>
        <v/>
      </c>
      <c r="O59" s="93" t="str">
        <f>IFERROR(__xludf.DUMMYFUNCTION("IF(ISBLANK($D59),"""",IFERROR(JOIN("", "",QUERY(INDIRECT(""'(OCDS) "" &amp; O$3 &amp; ""'!$C:$F""),""SELECT C WHERE F = '"" &amp; $A59 &amp; ""'""))))"),"")</f>
        <v/>
      </c>
      <c r="P59" s="93" t="str">
        <f>IFERROR(__xludf.DUMMYFUNCTION("IF(ISBLANK($D59),"""",IFERROR(JOIN("", "",QUERY(INDIRECT(""'(OCDS) "" &amp; P$3 &amp; ""'!$C:$F""),""SELECT C WHERE F = '"" &amp; $A59 &amp; ""'""))))"),"")</f>
        <v/>
      </c>
      <c r="Q59" s="93" t="str">
        <f>IFERROR(__xludf.DUMMYFUNCTION("IF(ISBLANK($D59),"""",IFERROR(JOIN("", "",QUERY(INDIRECT(""'(OCDS) "" &amp; Q$3 &amp; ""'!$C:$F""),""SELECT C WHERE F = '"" &amp; $A59 &amp; ""'""))))"),"")</f>
        <v/>
      </c>
      <c r="R59" s="94">
        <f t="shared" ref="R59:W59" si="57">IF(ISBLANK(IFERROR(VLOOKUP($A59,INDIRECT("'(OCDS) " &amp; R$3 &amp; "'!$F:$F"),1,FALSE))),0,1)</f>
        <v>0</v>
      </c>
      <c r="S59" s="94">
        <f t="shared" si="57"/>
        <v>0</v>
      </c>
      <c r="T59" s="94">
        <f t="shared" si="57"/>
        <v>0</v>
      </c>
      <c r="U59" s="94">
        <f t="shared" si="57"/>
        <v>0</v>
      </c>
      <c r="V59" s="94">
        <f t="shared" si="57"/>
        <v>0</v>
      </c>
      <c r="W59" s="94">
        <f t="shared" si="57"/>
        <v>0</v>
      </c>
    </row>
    <row r="60">
      <c r="A60" s="83" t="str">
        <f t="shared" si="1"/>
        <v> ()</v>
      </c>
      <c r="B60" s="99"/>
      <c r="C60" s="99"/>
      <c r="D60" s="100"/>
      <c r="E60" s="100"/>
      <c r="F60" s="101"/>
      <c r="G60" s="100"/>
      <c r="H60" s="99"/>
      <c r="I60" s="100"/>
      <c r="J60" s="90" t="str">
        <f t="shared" si="3"/>
        <v>no</v>
      </c>
      <c r="K60" s="91" t="str">
        <f>IFERROR(__xludf.DUMMYFUNCTION("IFERROR(JOIN("", "",FILTER(L60:Q60,LEN(L60:Q60))))"),"")</f>
        <v/>
      </c>
      <c r="L60" s="92" t="str">
        <f>IFERROR(__xludf.DUMMYFUNCTION("IF(ISBLANK($D60),"""",IFERROR(JOIN("", "",QUERY(INDIRECT(""'(OCDS) "" &amp; L$3 &amp; ""'!$C:$F""),""SELECT C WHERE F = '"" &amp; $A60 &amp; ""'""))))"),"")</f>
        <v/>
      </c>
      <c r="M60" s="93" t="str">
        <f>IFERROR(__xludf.DUMMYFUNCTION("IF(ISBLANK($D60),"""",IFERROR(JOIN("", "",QUERY(INDIRECT(""'(OCDS) "" &amp; M$3 &amp; ""'!$C:$F""),""SELECT C WHERE F = '"" &amp; $A60 &amp; ""'""))))"),"")</f>
        <v/>
      </c>
      <c r="N60" s="93" t="str">
        <f>IFERROR(__xludf.DUMMYFUNCTION("IF(ISBLANK($D60),"""",IFERROR(JOIN("", "",QUERY(INDIRECT(""'(OCDS) "" &amp; N$3 &amp; ""'!$C:$F""),""SELECT C WHERE F = '"" &amp; $A60 &amp; ""'""))))"),"")</f>
        <v/>
      </c>
      <c r="O60" s="93" t="str">
        <f>IFERROR(__xludf.DUMMYFUNCTION("IF(ISBLANK($D60),"""",IFERROR(JOIN("", "",QUERY(INDIRECT(""'(OCDS) "" &amp; O$3 &amp; ""'!$C:$F""),""SELECT C WHERE F = '"" &amp; $A60 &amp; ""'""))))"),"")</f>
        <v/>
      </c>
      <c r="P60" s="93" t="str">
        <f>IFERROR(__xludf.DUMMYFUNCTION("IF(ISBLANK($D60),"""",IFERROR(JOIN("", "",QUERY(INDIRECT(""'(OCDS) "" &amp; P$3 &amp; ""'!$C:$F""),""SELECT C WHERE F = '"" &amp; $A60 &amp; ""'""))))"),"")</f>
        <v/>
      </c>
      <c r="Q60" s="93" t="str">
        <f>IFERROR(__xludf.DUMMYFUNCTION("IF(ISBLANK($D60),"""",IFERROR(JOIN("", "",QUERY(INDIRECT(""'(OCDS) "" &amp; Q$3 &amp; ""'!$C:$F""),""SELECT C WHERE F = '"" &amp; $A60 &amp; ""'""))))"),"")</f>
        <v/>
      </c>
      <c r="R60" s="94">
        <f t="shared" ref="R60:W60" si="58">IF(ISBLANK(IFERROR(VLOOKUP($A60,INDIRECT("'(OCDS) " &amp; R$3 &amp; "'!$F:$F"),1,FALSE))),0,1)</f>
        <v>0</v>
      </c>
      <c r="S60" s="94">
        <f t="shared" si="58"/>
        <v>0</v>
      </c>
      <c r="T60" s="94">
        <f t="shared" si="58"/>
        <v>0</v>
      </c>
      <c r="U60" s="94">
        <f t="shared" si="58"/>
        <v>0</v>
      </c>
      <c r="V60" s="94">
        <f t="shared" si="58"/>
        <v>0</v>
      </c>
      <c r="W60" s="94">
        <f t="shared" si="58"/>
        <v>0</v>
      </c>
    </row>
    <row r="61">
      <c r="A61" s="83" t="str">
        <f t="shared" si="1"/>
        <v> ()</v>
      </c>
      <c r="B61" s="99"/>
      <c r="C61" s="99"/>
      <c r="D61" s="100"/>
      <c r="E61" s="100"/>
      <c r="F61" s="101"/>
      <c r="G61" s="100"/>
      <c r="H61" s="99"/>
      <c r="I61" s="100"/>
      <c r="J61" s="90" t="str">
        <f t="shared" si="3"/>
        <v>no</v>
      </c>
      <c r="K61" s="91" t="str">
        <f>IFERROR(__xludf.DUMMYFUNCTION("IFERROR(JOIN("", "",FILTER(L61:Q61,LEN(L61:Q61))))"),"")</f>
        <v/>
      </c>
      <c r="L61" s="92" t="str">
        <f>IFERROR(__xludf.DUMMYFUNCTION("IF(ISBLANK($D61),"""",IFERROR(JOIN("", "",QUERY(INDIRECT(""'(OCDS) "" &amp; L$3 &amp; ""'!$C:$F""),""SELECT C WHERE F = '"" &amp; $A61 &amp; ""'""))))"),"")</f>
        <v/>
      </c>
      <c r="M61" s="93" t="str">
        <f>IFERROR(__xludf.DUMMYFUNCTION("IF(ISBLANK($D61),"""",IFERROR(JOIN("", "",QUERY(INDIRECT(""'(OCDS) "" &amp; M$3 &amp; ""'!$C:$F""),""SELECT C WHERE F = '"" &amp; $A61 &amp; ""'""))))"),"")</f>
        <v/>
      </c>
      <c r="N61" s="93" t="str">
        <f>IFERROR(__xludf.DUMMYFUNCTION("IF(ISBLANK($D61),"""",IFERROR(JOIN("", "",QUERY(INDIRECT(""'(OCDS) "" &amp; N$3 &amp; ""'!$C:$F""),""SELECT C WHERE F = '"" &amp; $A61 &amp; ""'""))))"),"")</f>
        <v/>
      </c>
      <c r="O61" s="93" t="str">
        <f>IFERROR(__xludf.DUMMYFUNCTION("IF(ISBLANK($D61),"""",IFERROR(JOIN("", "",QUERY(INDIRECT(""'(OCDS) "" &amp; O$3 &amp; ""'!$C:$F""),""SELECT C WHERE F = '"" &amp; $A61 &amp; ""'""))))"),"")</f>
        <v/>
      </c>
      <c r="P61" s="93" t="str">
        <f>IFERROR(__xludf.DUMMYFUNCTION("IF(ISBLANK($D61),"""",IFERROR(JOIN("", "",QUERY(INDIRECT(""'(OCDS) "" &amp; P$3 &amp; ""'!$C:$F""),""SELECT C WHERE F = '"" &amp; $A61 &amp; ""'""))))"),"")</f>
        <v/>
      </c>
      <c r="Q61" s="93" t="str">
        <f>IFERROR(__xludf.DUMMYFUNCTION("IF(ISBLANK($D61),"""",IFERROR(JOIN("", "",QUERY(INDIRECT(""'(OCDS) "" &amp; Q$3 &amp; ""'!$C:$F""),""SELECT C WHERE F = '"" &amp; $A61 &amp; ""'""))))"),"")</f>
        <v/>
      </c>
      <c r="R61" s="94">
        <f t="shared" ref="R61:W61" si="59">IF(ISBLANK(IFERROR(VLOOKUP($A61,INDIRECT("'(OCDS) " &amp; R$3 &amp; "'!$F:$F"),1,FALSE))),0,1)</f>
        <v>0</v>
      </c>
      <c r="S61" s="94">
        <f t="shared" si="59"/>
        <v>0</v>
      </c>
      <c r="T61" s="94">
        <f t="shared" si="59"/>
        <v>0</v>
      </c>
      <c r="U61" s="94">
        <f t="shared" si="59"/>
        <v>0</v>
      </c>
      <c r="V61" s="94">
        <f t="shared" si="59"/>
        <v>0</v>
      </c>
      <c r="W61" s="94">
        <f t="shared" si="59"/>
        <v>0</v>
      </c>
    </row>
    <row r="62">
      <c r="A62" s="83" t="str">
        <f t="shared" si="1"/>
        <v> ()</v>
      </c>
      <c r="B62" s="99"/>
      <c r="C62" s="99"/>
      <c r="D62" s="100"/>
      <c r="E62" s="100"/>
      <c r="F62" s="101"/>
      <c r="G62" s="100"/>
      <c r="H62" s="99"/>
      <c r="I62" s="100"/>
      <c r="J62" s="90" t="str">
        <f t="shared" si="3"/>
        <v>no</v>
      </c>
      <c r="K62" s="91" t="str">
        <f>IFERROR(__xludf.DUMMYFUNCTION("IFERROR(JOIN("", "",FILTER(L62:Q62,LEN(L62:Q62))))"),"")</f>
        <v/>
      </c>
      <c r="L62" s="92" t="str">
        <f>IFERROR(__xludf.DUMMYFUNCTION("IF(ISBLANK($D62),"""",IFERROR(JOIN("", "",QUERY(INDIRECT(""'(OCDS) "" &amp; L$3 &amp; ""'!$C:$F""),""SELECT C WHERE F = '"" &amp; $A62 &amp; ""'""))))"),"")</f>
        <v/>
      </c>
      <c r="M62" s="93" t="str">
        <f>IFERROR(__xludf.DUMMYFUNCTION("IF(ISBLANK($D62),"""",IFERROR(JOIN("", "",QUERY(INDIRECT(""'(OCDS) "" &amp; M$3 &amp; ""'!$C:$F""),""SELECT C WHERE F = '"" &amp; $A62 &amp; ""'""))))"),"")</f>
        <v/>
      </c>
      <c r="N62" s="93" t="str">
        <f>IFERROR(__xludf.DUMMYFUNCTION("IF(ISBLANK($D62),"""",IFERROR(JOIN("", "",QUERY(INDIRECT(""'(OCDS) "" &amp; N$3 &amp; ""'!$C:$F""),""SELECT C WHERE F = '"" &amp; $A62 &amp; ""'""))))"),"")</f>
        <v/>
      </c>
      <c r="O62" s="93" t="str">
        <f>IFERROR(__xludf.DUMMYFUNCTION("IF(ISBLANK($D62),"""",IFERROR(JOIN("", "",QUERY(INDIRECT(""'(OCDS) "" &amp; O$3 &amp; ""'!$C:$F""),""SELECT C WHERE F = '"" &amp; $A62 &amp; ""'""))))"),"")</f>
        <v/>
      </c>
      <c r="P62" s="93" t="str">
        <f>IFERROR(__xludf.DUMMYFUNCTION("IF(ISBLANK($D62),"""",IFERROR(JOIN("", "",QUERY(INDIRECT(""'(OCDS) "" &amp; P$3 &amp; ""'!$C:$F""),""SELECT C WHERE F = '"" &amp; $A62 &amp; ""'""))))"),"")</f>
        <v/>
      </c>
      <c r="Q62" s="93" t="str">
        <f>IFERROR(__xludf.DUMMYFUNCTION("IF(ISBLANK($D62),"""",IFERROR(JOIN("", "",QUERY(INDIRECT(""'(OCDS) "" &amp; Q$3 &amp; ""'!$C:$F""),""SELECT C WHERE F = '"" &amp; $A62 &amp; ""'""))))"),"")</f>
        <v/>
      </c>
      <c r="R62" s="94">
        <f t="shared" ref="R62:W62" si="60">IF(ISBLANK(IFERROR(VLOOKUP($A62,INDIRECT("'(OCDS) " &amp; R$3 &amp; "'!$F:$F"),1,FALSE))),0,1)</f>
        <v>0</v>
      </c>
      <c r="S62" s="94">
        <f t="shared" si="60"/>
        <v>0</v>
      </c>
      <c r="T62" s="94">
        <f t="shared" si="60"/>
        <v>0</v>
      </c>
      <c r="U62" s="94">
        <f t="shared" si="60"/>
        <v>0</v>
      </c>
      <c r="V62" s="94">
        <f t="shared" si="60"/>
        <v>0</v>
      </c>
      <c r="W62" s="94">
        <f t="shared" si="60"/>
        <v>0</v>
      </c>
    </row>
    <row r="63">
      <c r="A63" s="83" t="str">
        <f t="shared" si="1"/>
        <v> ()</v>
      </c>
      <c r="B63" s="99"/>
      <c r="C63" s="99"/>
      <c r="D63" s="100"/>
      <c r="E63" s="100"/>
      <c r="F63" s="101"/>
      <c r="G63" s="100"/>
      <c r="H63" s="99"/>
      <c r="I63" s="100"/>
      <c r="J63" s="90" t="str">
        <f t="shared" si="3"/>
        <v>no</v>
      </c>
      <c r="K63" s="91" t="str">
        <f>IFERROR(__xludf.DUMMYFUNCTION("IFERROR(JOIN("", "",FILTER(L63:Q63,LEN(L63:Q63))))"),"")</f>
        <v/>
      </c>
      <c r="L63" s="92" t="str">
        <f>IFERROR(__xludf.DUMMYFUNCTION("IF(ISBLANK($D63),"""",IFERROR(JOIN("", "",QUERY(INDIRECT(""'(OCDS) "" &amp; L$3 &amp; ""'!$C:$F""),""SELECT C WHERE F = '"" &amp; $A63 &amp; ""'""))))"),"")</f>
        <v/>
      </c>
      <c r="M63" s="93" t="str">
        <f>IFERROR(__xludf.DUMMYFUNCTION("IF(ISBLANK($D63),"""",IFERROR(JOIN("", "",QUERY(INDIRECT(""'(OCDS) "" &amp; M$3 &amp; ""'!$C:$F""),""SELECT C WHERE F = '"" &amp; $A63 &amp; ""'""))))"),"")</f>
        <v/>
      </c>
      <c r="N63" s="93" t="str">
        <f>IFERROR(__xludf.DUMMYFUNCTION("IF(ISBLANK($D63),"""",IFERROR(JOIN("", "",QUERY(INDIRECT(""'(OCDS) "" &amp; N$3 &amp; ""'!$C:$F""),""SELECT C WHERE F = '"" &amp; $A63 &amp; ""'""))))"),"")</f>
        <v/>
      </c>
      <c r="O63" s="93" t="str">
        <f>IFERROR(__xludf.DUMMYFUNCTION("IF(ISBLANK($D63),"""",IFERROR(JOIN("", "",QUERY(INDIRECT(""'(OCDS) "" &amp; O$3 &amp; ""'!$C:$F""),""SELECT C WHERE F = '"" &amp; $A63 &amp; ""'""))))"),"")</f>
        <v/>
      </c>
      <c r="P63" s="93" t="str">
        <f>IFERROR(__xludf.DUMMYFUNCTION("IF(ISBLANK($D63),"""",IFERROR(JOIN("", "",QUERY(INDIRECT(""'(OCDS) "" &amp; P$3 &amp; ""'!$C:$F""),""SELECT C WHERE F = '"" &amp; $A63 &amp; ""'""))))"),"")</f>
        <v/>
      </c>
      <c r="Q63" s="93" t="str">
        <f>IFERROR(__xludf.DUMMYFUNCTION("IF(ISBLANK($D63),"""",IFERROR(JOIN("", "",QUERY(INDIRECT(""'(OCDS) "" &amp; Q$3 &amp; ""'!$C:$F""),""SELECT C WHERE F = '"" &amp; $A63 &amp; ""'""))))"),"")</f>
        <v/>
      </c>
      <c r="R63" s="94">
        <f t="shared" ref="R63:W63" si="61">IF(ISBLANK(IFERROR(VLOOKUP($A63,INDIRECT("'(OCDS) " &amp; R$3 &amp; "'!$F:$F"),1,FALSE))),0,1)</f>
        <v>0</v>
      </c>
      <c r="S63" s="94">
        <f t="shared" si="61"/>
        <v>0</v>
      </c>
      <c r="T63" s="94">
        <f t="shared" si="61"/>
        <v>0</v>
      </c>
      <c r="U63" s="94">
        <f t="shared" si="61"/>
        <v>0</v>
      </c>
      <c r="V63" s="94">
        <f t="shared" si="61"/>
        <v>0</v>
      </c>
      <c r="W63" s="94">
        <f t="shared" si="61"/>
        <v>0</v>
      </c>
    </row>
    <row r="64">
      <c r="A64" s="83" t="str">
        <f t="shared" si="1"/>
        <v>GENERAL (LANGUAGE)</v>
      </c>
      <c r="B64" s="95" t="s">
        <v>59</v>
      </c>
      <c r="C64" s="95" t="s">
        <v>228</v>
      </c>
      <c r="D64" s="89" t="s">
        <v>229</v>
      </c>
      <c r="E64" s="89" t="s">
        <v>48</v>
      </c>
      <c r="F64" s="98" t="s">
        <v>230</v>
      </c>
      <c r="G64" s="89" t="s">
        <v>231</v>
      </c>
      <c r="H64" s="95" t="s">
        <v>90</v>
      </c>
      <c r="I64" s="89" t="s">
        <v>232</v>
      </c>
      <c r="J64" s="90" t="str">
        <f t="shared" si="3"/>
        <v>yes</v>
      </c>
      <c r="K64" s="91" t="str">
        <f>IFERROR(__xludf.DUMMYFUNCTION("IFERROR(JOIN("", "",FILTER(L64:Q64,LEN(L64:Q64))))"),"language")</f>
        <v>language</v>
      </c>
      <c r="L64" s="92" t="str">
        <f>IFERROR(__xludf.DUMMYFUNCTION("IF(ISBLANK($D64),"""",IFERROR(JOIN("", "",QUERY(INDIRECT(""'(OCDS) "" &amp; L$3 &amp; ""'!$C:$F""),""SELECT C WHERE F = '"" &amp; $A64 &amp; ""'""))))"),"language")</f>
        <v>language</v>
      </c>
      <c r="M64" s="93" t="str">
        <f>IFERROR(__xludf.DUMMYFUNCTION("IF(ISBLANK($D64),"""",IFERROR(JOIN("", "",QUERY(INDIRECT(""'(OCDS) "" &amp; M$3 &amp; ""'!$C:$F""),""SELECT C WHERE F = '"" &amp; $A64 &amp; ""'""))))"),"")</f>
        <v/>
      </c>
      <c r="N64" s="93" t="str">
        <f>IFERROR(__xludf.DUMMYFUNCTION("IF(ISBLANK($D64),"""",IFERROR(JOIN("", "",QUERY(INDIRECT(""'(OCDS) "" &amp; N$3 &amp; ""'!$C:$F""),""SELECT C WHERE F = '"" &amp; $A64 &amp; ""'""))))"),"")</f>
        <v/>
      </c>
      <c r="O64" s="93" t="str">
        <f>IFERROR(__xludf.DUMMYFUNCTION("IF(ISBLANK($D64),"""",IFERROR(JOIN("", "",QUERY(INDIRECT(""'(OCDS) "" &amp; O$3 &amp; ""'!$C:$F""),""SELECT C WHERE F = '"" &amp; $A64 &amp; ""'""))))"),"")</f>
        <v/>
      </c>
      <c r="P64" s="93" t="str">
        <f>IFERROR(__xludf.DUMMYFUNCTION("IF(ISBLANK($D64),"""",IFERROR(JOIN("", "",QUERY(INDIRECT(""'(OCDS) "" &amp; P$3 &amp; ""'!$C:$F""),""SELECT C WHERE F = '"" &amp; $A64 &amp; ""'""))))"),"")</f>
        <v/>
      </c>
      <c r="Q64" s="93" t="str">
        <f>IFERROR(__xludf.DUMMYFUNCTION("IF(ISBLANK($D64),"""",IFERROR(JOIN("", "",QUERY(INDIRECT(""'(OCDS) "" &amp; Q$3 &amp; ""'!$C:$F""),""SELECT C WHERE F = '"" &amp; $A64 &amp; ""'""))))"),"")</f>
        <v/>
      </c>
      <c r="R64" s="94">
        <f t="shared" ref="R64:W64" si="62">IF(ISBLANK(IFERROR(VLOOKUP($A64,INDIRECT("'(OCDS) " &amp; R$3 &amp; "'!$F:$F"),1,FALSE))),0,1)</f>
        <v>1</v>
      </c>
      <c r="S64" s="94">
        <f t="shared" si="62"/>
        <v>0</v>
      </c>
      <c r="T64" s="94">
        <f t="shared" si="62"/>
        <v>0</v>
      </c>
      <c r="U64" s="94">
        <f t="shared" si="62"/>
        <v>0</v>
      </c>
      <c r="V64" s="94">
        <f t="shared" si="62"/>
        <v>0</v>
      </c>
      <c r="W64" s="94">
        <f t="shared" si="62"/>
        <v>0</v>
      </c>
    </row>
    <row r="65">
      <c r="A65" s="83" t="str">
        <f t="shared" si="1"/>
        <v>GENERAL (CURRENCY)</v>
      </c>
      <c r="B65" s="95" t="s">
        <v>59</v>
      </c>
      <c r="C65" s="95" t="s">
        <v>228</v>
      </c>
      <c r="D65" s="89" t="s">
        <v>233</v>
      </c>
      <c r="E65" s="89" t="s">
        <v>48</v>
      </c>
      <c r="F65" s="98" t="s">
        <v>226</v>
      </c>
      <c r="G65" s="89" t="s">
        <v>234</v>
      </c>
      <c r="H65" s="95" t="s">
        <v>90</v>
      </c>
      <c r="I65" s="89"/>
      <c r="J65" s="90" t="str">
        <f t="shared" si="3"/>
        <v>yes</v>
      </c>
      <c r="K65" s="91" t="str">
        <f>IFERROR(__xludf.DUMMYFUNCTION("IFERROR(JOIN("", "",FILTER(L65:Q65,LEN(L65:Q65))))"),"tender/value/currency, contracts/value/currency, contracts/items/unit/value/currency, contracts/implementation/transactions/value/currency")</f>
        <v>tender/value/currency, contracts/value/currency, contracts/items/unit/value/currency, contracts/implementation/transactions/value/currency</v>
      </c>
      <c r="L65" s="92" t="str">
        <f>IFERROR(__xludf.DUMMYFUNCTION("IF(ISBLANK($D65),"""",IFERROR(JOIN("", "",QUERY(INDIRECT(""'(OCDS) "" &amp; L$3 &amp; ""'!$C:$F""),""SELECT C WHERE F = '"" &amp; $A65 &amp; ""'""))))"),"")</f>
        <v/>
      </c>
      <c r="M65" s="93" t="str">
        <f>IFERROR(__xludf.DUMMYFUNCTION("IF(ISBLANK($D65),"""",IFERROR(JOIN("", "",QUERY(INDIRECT(""'(OCDS) "" &amp; M$3 &amp; ""'!$C:$F""),""SELECT C WHERE F = '"" &amp; $A65 &amp; ""'""))))"),"")</f>
        <v/>
      </c>
      <c r="N65" s="93" t="str">
        <f>IFERROR(__xludf.DUMMYFUNCTION("IF(ISBLANK($D65),"""",IFERROR(JOIN("", "",QUERY(INDIRECT(""'(OCDS) "" &amp; N$3 &amp; ""'!$C:$F""),""SELECT C WHERE F = '"" &amp; $A65 &amp; ""'""))))"),"tender/value/currency")</f>
        <v>tender/value/currency</v>
      </c>
      <c r="O65" s="93" t="str">
        <f>IFERROR(__xludf.DUMMYFUNCTION("IF(ISBLANK($D65),"""",IFERROR(JOIN("", "",QUERY(INDIRECT(""'(OCDS) "" &amp; O$3 &amp; ""'!$C:$F""),""SELECT C WHERE F = '"" &amp; $A65 &amp; ""'""))))"),"")</f>
        <v/>
      </c>
      <c r="P65" s="93" t="str">
        <f>IFERROR(__xludf.DUMMYFUNCTION("IF(ISBLANK($D65),"""",IFERROR(JOIN("", "",QUERY(INDIRECT(""'(OCDS) "" &amp; P$3 &amp; ""'!$C:$F""),""SELECT C WHERE F = '"" &amp; $A65 &amp; ""'""))))"),"contracts/value/currency, contracts/items/unit/value/currency")</f>
        <v>contracts/value/currency, contracts/items/unit/value/currency</v>
      </c>
      <c r="Q65" s="93" t="str">
        <f>IFERROR(__xludf.DUMMYFUNCTION("IF(ISBLANK($D65),"""",IFERROR(JOIN("", "",QUERY(INDIRECT(""'(OCDS) "" &amp; Q$3 &amp; ""'!$C:$F""),""SELECT C WHERE F = '"" &amp; $A65 &amp; ""'""))))"),"contracts/implementation/transactions/value/currency")</f>
        <v>contracts/implementation/transactions/value/currency</v>
      </c>
      <c r="R65" s="94">
        <f t="shared" ref="R65:W65" si="63">IF(ISBLANK(IFERROR(VLOOKUP($A65,INDIRECT("'(OCDS) " &amp; R$3 &amp; "'!$F:$F"),1,FALSE))),0,1)</f>
        <v>0</v>
      </c>
      <c r="S65" s="94">
        <f t="shared" si="63"/>
        <v>0</v>
      </c>
      <c r="T65" s="94">
        <f t="shared" si="63"/>
        <v>1</v>
      </c>
      <c r="U65" s="94">
        <f t="shared" si="63"/>
        <v>0</v>
      </c>
      <c r="V65" s="94">
        <f t="shared" si="63"/>
        <v>1</v>
      </c>
      <c r="W65" s="94">
        <f t="shared" si="63"/>
        <v>1</v>
      </c>
    </row>
    <row r="66">
      <c r="A66" s="83" t="str">
        <f t="shared" si="1"/>
        <v>Bid Header Custom Columns (PROCUREMENTMETHOD)</v>
      </c>
      <c r="B66" s="95" t="s">
        <v>59</v>
      </c>
      <c r="C66" s="95" t="s">
        <v>128</v>
      </c>
      <c r="D66" s="89" t="s">
        <v>235</v>
      </c>
      <c r="E66" s="89" t="s">
        <v>48</v>
      </c>
      <c r="F66" s="87" t="s">
        <v>236</v>
      </c>
      <c r="G66" s="89"/>
      <c r="H66" s="95" t="s">
        <v>90</v>
      </c>
      <c r="I66" s="102" t="s">
        <v>237</v>
      </c>
      <c r="J66" s="90" t="str">
        <f t="shared" si="3"/>
        <v>yes</v>
      </c>
      <c r="K66" s="91" t="str">
        <f>IFERROR(__xludf.DUMMYFUNCTION("IFERROR(JOIN("", "",FILTER(L66:Q66,LEN(L66:Q66))))"),"tender/procurementMethod")</f>
        <v>tender/procurementMethod</v>
      </c>
      <c r="L66" s="92" t="str">
        <f>IFERROR(__xludf.DUMMYFUNCTION("IF(ISBLANK($D66),"""",IFERROR(JOIN("", "",QUERY(INDIRECT(""'(OCDS) "" &amp; L$3 &amp; ""'!$C:$F""),""SELECT C WHERE F = '"" &amp; $A66 &amp; ""'""))))"),"")</f>
        <v/>
      </c>
      <c r="M66" s="93" t="str">
        <f>IFERROR(__xludf.DUMMYFUNCTION("IF(ISBLANK($D66),"""",IFERROR(JOIN("", "",QUERY(INDIRECT(""'(OCDS) "" &amp; M$3 &amp; ""'!$C:$F""),""SELECT C WHERE F = '"" &amp; $A66 &amp; ""'""))))"),"")</f>
        <v/>
      </c>
      <c r="N66" s="93" t="str">
        <f>IFERROR(__xludf.DUMMYFUNCTION("IF(ISBLANK($D66),"""",IFERROR(JOIN("", "",QUERY(INDIRECT(""'(OCDS) "" &amp; N$3 &amp; ""'!$C:$F""),""SELECT C WHERE F = '"" &amp; $A66 &amp; ""'""))))"),"tender/procurementMethod")</f>
        <v>tender/procurementMethod</v>
      </c>
      <c r="O66" s="93" t="str">
        <f>IFERROR(__xludf.DUMMYFUNCTION("IF(ISBLANK($D66),"""",IFERROR(JOIN("", "",QUERY(INDIRECT(""'(OCDS) "" &amp; O$3 &amp; ""'!$C:$F""),""SELECT C WHERE F = '"" &amp; $A66 &amp; ""'""))))"),"")</f>
        <v/>
      </c>
      <c r="P66" s="93" t="str">
        <f>IFERROR(__xludf.DUMMYFUNCTION("IF(ISBLANK($D66),"""",IFERROR(JOIN("", "",QUERY(INDIRECT(""'(OCDS) "" &amp; P$3 &amp; ""'!$C:$F""),""SELECT C WHERE F = '"" &amp; $A66 &amp; ""'""))))"),"")</f>
        <v/>
      </c>
      <c r="Q66" s="93" t="str">
        <f>IFERROR(__xludf.DUMMYFUNCTION("IF(ISBLANK($D66),"""",IFERROR(JOIN("", "",QUERY(INDIRECT(""'(OCDS) "" &amp; Q$3 &amp; ""'!$C:$F""),""SELECT C WHERE F = '"" &amp; $A66 &amp; ""'""))))"),"")</f>
        <v/>
      </c>
      <c r="R66" s="94">
        <f t="shared" ref="R66:W66" si="64">IF(ISBLANK(IFERROR(VLOOKUP($A66,INDIRECT("'(OCDS) " &amp; R$3 &amp; "'!$F:$F"),1,FALSE))),0,1)</f>
        <v>0</v>
      </c>
      <c r="S66" s="94">
        <f t="shared" si="64"/>
        <v>0</v>
      </c>
      <c r="T66" s="94">
        <f t="shared" si="64"/>
        <v>1</v>
      </c>
      <c r="U66" s="94">
        <f t="shared" si="64"/>
        <v>0</v>
      </c>
      <c r="V66" s="94">
        <f t="shared" si="64"/>
        <v>0</v>
      </c>
      <c r="W66" s="94">
        <f t="shared" si="64"/>
        <v>0</v>
      </c>
    </row>
    <row r="67">
      <c r="A67" s="83" t="str">
        <f t="shared" si="1"/>
        <v>Projects (MAIN PROCUREMENT CATEGORY)</v>
      </c>
      <c r="B67" s="103" t="s">
        <v>59</v>
      </c>
      <c r="C67" s="103" t="s">
        <v>238</v>
      </c>
      <c r="D67" s="104" t="s">
        <v>239</v>
      </c>
      <c r="E67" s="104" t="s">
        <v>48</v>
      </c>
      <c r="F67" s="105" t="s">
        <v>240</v>
      </c>
      <c r="G67" s="100"/>
      <c r="H67" s="103" t="s">
        <v>90</v>
      </c>
      <c r="I67" s="89" t="s">
        <v>241</v>
      </c>
      <c r="J67" s="90" t="str">
        <f t="shared" si="3"/>
        <v>yes</v>
      </c>
      <c r="K67" s="91" t="str">
        <f>IFERROR(__xludf.DUMMYFUNCTION("IFERROR(JOIN("", "",FILTER(L67:Q67,LEN(L67:Q67))))"),"tender/mainProcurementCategory")</f>
        <v>tender/mainProcurementCategory</v>
      </c>
      <c r="L67" s="92" t="str">
        <f>IFERROR(__xludf.DUMMYFUNCTION("IF(ISBLANK($D67),"""",IFERROR(JOIN("", "",QUERY(INDIRECT(""'(OCDS) "" &amp; L$3 &amp; ""'!$C:$F""),""SELECT C WHERE F = '"" &amp; $A67 &amp; ""'""))))"),"")</f>
        <v/>
      </c>
      <c r="M67" s="93" t="str">
        <f>IFERROR(__xludf.DUMMYFUNCTION("IF(ISBLANK($D67),"""",IFERROR(JOIN("", "",QUERY(INDIRECT(""'(OCDS) "" &amp; M$3 &amp; ""'!$C:$F""),""SELECT C WHERE F = '"" &amp; $A67 &amp; ""'""))))"),"")</f>
        <v/>
      </c>
      <c r="N67" s="93" t="str">
        <f>IFERROR(__xludf.DUMMYFUNCTION("IF(ISBLANK($D67),"""",IFERROR(JOIN("", "",QUERY(INDIRECT(""'(OCDS) "" &amp; N$3 &amp; ""'!$C:$F""),""SELECT C WHERE F = '"" &amp; $A67 &amp; ""'""))))"),"tender/mainProcurementCategory")</f>
        <v>tender/mainProcurementCategory</v>
      </c>
      <c r="O67" s="93" t="str">
        <f>IFERROR(__xludf.DUMMYFUNCTION("IF(ISBLANK($D67),"""",IFERROR(JOIN("", "",QUERY(INDIRECT(""'(OCDS) "" &amp; O$3 &amp; ""'!$C:$F""),""SELECT C WHERE F = '"" &amp; $A67 &amp; ""'""))))"),"")</f>
        <v/>
      </c>
      <c r="P67" s="93" t="str">
        <f>IFERROR(__xludf.DUMMYFUNCTION("IF(ISBLANK($D67),"""",IFERROR(JOIN("", "",QUERY(INDIRECT(""'(OCDS) "" &amp; P$3 &amp; ""'!$C:$F""),""SELECT C WHERE F = '"" &amp; $A67 &amp; ""'""))))"),"")</f>
        <v/>
      </c>
      <c r="Q67" s="93" t="str">
        <f>IFERROR(__xludf.DUMMYFUNCTION("IF(ISBLANK($D67),"""",IFERROR(JOIN("", "",QUERY(INDIRECT(""'(OCDS) "" &amp; Q$3 &amp; ""'!$C:$F""),""SELECT C WHERE F = '"" &amp; $A67 &amp; ""'""))))"),"")</f>
        <v/>
      </c>
      <c r="R67" s="94">
        <f t="shared" ref="R67:W67" si="65">IF(ISBLANK(IFERROR(VLOOKUP($A67,INDIRECT("'(OCDS) " &amp; R$3 &amp; "'!$F:$F"),1,FALSE))),0,1)</f>
        <v>0</v>
      </c>
      <c r="S67" s="94">
        <f t="shared" si="65"/>
        <v>0</v>
      </c>
      <c r="T67" s="94">
        <f t="shared" si="65"/>
        <v>1</v>
      </c>
      <c r="U67" s="94">
        <f t="shared" si="65"/>
        <v>0</v>
      </c>
      <c r="V67" s="94">
        <f t="shared" si="65"/>
        <v>0</v>
      </c>
      <c r="W67" s="94">
        <f t="shared" si="65"/>
        <v>0</v>
      </c>
    </row>
    <row r="68">
      <c r="A68" s="83" t="str">
        <f t="shared" si="1"/>
        <v>Projects (AWARD CRITERIA)</v>
      </c>
      <c r="B68" s="103" t="s">
        <v>59</v>
      </c>
      <c r="C68" s="103" t="s">
        <v>238</v>
      </c>
      <c r="D68" s="104" t="s">
        <v>242</v>
      </c>
      <c r="E68" s="104" t="s">
        <v>48</v>
      </c>
      <c r="F68" s="105" t="s">
        <v>243</v>
      </c>
      <c r="G68" s="100"/>
      <c r="H68" s="103" t="s">
        <v>90</v>
      </c>
      <c r="I68" s="89" t="s">
        <v>244</v>
      </c>
      <c r="J68" s="90" t="str">
        <f t="shared" si="3"/>
        <v>yes</v>
      </c>
      <c r="K68" s="91" t="str">
        <f>IFERROR(__xludf.DUMMYFUNCTION("IFERROR(JOIN("", "",FILTER(L68:Q68,LEN(L68:Q68))))"),"tender/awardCriteria")</f>
        <v>tender/awardCriteria</v>
      </c>
      <c r="L68" s="92" t="str">
        <f>IFERROR(__xludf.DUMMYFUNCTION("IF(ISBLANK($D68),"""",IFERROR(JOIN("", "",QUERY(INDIRECT(""'(OCDS) "" &amp; L$3 &amp; ""'!$C:$F""),""SELECT C WHERE F = '"" &amp; $A68 &amp; ""'""))))"),"")</f>
        <v/>
      </c>
      <c r="M68" s="93" t="str">
        <f>IFERROR(__xludf.DUMMYFUNCTION("IF(ISBLANK($D68),"""",IFERROR(JOIN("", "",QUERY(INDIRECT(""'(OCDS) "" &amp; M$3 &amp; ""'!$C:$F""),""SELECT C WHERE F = '"" &amp; $A68 &amp; ""'""))))"),"")</f>
        <v/>
      </c>
      <c r="N68" s="93" t="str">
        <f>IFERROR(__xludf.DUMMYFUNCTION("IF(ISBLANK($D68),"""",IFERROR(JOIN("", "",QUERY(INDIRECT(""'(OCDS) "" &amp; N$3 &amp; ""'!$C:$F""),""SELECT C WHERE F = '"" &amp; $A68 &amp; ""'""))))"),"tender/awardCriteria")</f>
        <v>tender/awardCriteria</v>
      </c>
      <c r="O68" s="93" t="str">
        <f>IFERROR(__xludf.DUMMYFUNCTION("IF(ISBLANK($D68),"""",IFERROR(JOIN("", "",QUERY(INDIRECT(""'(OCDS) "" &amp; O$3 &amp; ""'!$C:$F""),""SELECT C WHERE F = '"" &amp; $A68 &amp; ""'""))))"),"")</f>
        <v/>
      </c>
      <c r="P68" s="93" t="str">
        <f>IFERROR(__xludf.DUMMYFUNCTION("IF(ISBLANK($D68),"""",IFERROR(JOIN("", "",QUERY(INDIRECT(""'(OCDS) "" &amp; P$3 &amp; ""'!$C:$F""),""SELECT C WHERE F = '"" &amp; $A68 &amp; ""'""))))"),"")</f>
        <v/>
      </c>
      <c r="Q68" s="93" t="str">
        <f>IFERROR(__xludf.DUMMYFUNCTION("IF(ISBLANK($D68),"""",IFERROR(JOIN("", "",QUERY(INDIRECT(""'(OCDS) "" &amp; Q$3 &amp; ""'!$C:$F""),""SELECT C WHERE F = '"" &amp; $A68 &amp; ""'""))))"),"")</f>
        <v/>
      </c>
      <c r="R68" s="94">
        <f t="shared" ref="R68:W68" si="66">IF(ISBLANK(IFERROR(VLOOKUP($A68,INDIRECT("'(OCDS) " &amp; R$3 &amp; "'!$F:$F"),1,FALSE))),0,1)</f>
        <v>0</v>
      </c>
      <c r="S68" s="94">
        <f t="shared" si="66"/>
        <v>0</v>
      </c>
      <c r="T68" s="94">
        <f t="shared" si="66"/>
        <v>1</v>
      </c>
      <c r="U68" s="94">
        <f t="shared" si="66"/>
        <v>0</v>
      </c>
      <c r="V68" s="94">
        <f t="shared" si="66"/>
        <v>0</v>
      </c>
      <c r="W68" s="94">
        <f t="shared" si="66"/>
        <v>0</v>
      </c>
    </row>
    <row r="69">
      <c r="A69" s="83" t="str">
        <f t="shared" si="1"/>
        <v>Bid Header Custom Columns (SUBMISSIONMETHOD)</v>
      </c>
      <c r="B69" s="95" t="s">
        <v>59</v>
      </c>
      <c r="C69" s="95" t="s">
        <v>128</v>
      </c>
      <c r="D69" s="89" t="s">
        <v>245</v>
      </c>
      <c r="E69" s="89" t="s">
        <v>48</v>
      </c>
      <c r="F69" s="87" t="s">
        <v>246</v>
      </c>
      <c r="G69" s="89"/>
      <c r="H69" s="95" t="s">
        <v>90</v>
      </c>
      <c r="I69" s="104" t="s">
        <v>247</v>
      </c>
      <c r="J69" s="90" t="str">
        <f t="shared" si="3"/>
        <v>yes</v>
      </c>
      <c r="K69" s="91" t="str">
        <f>IFERROR(__xludf.DUMMYFUNCTION("IFERROR(JOIN("", "",FILTER(L69:Q69,LEN(L69:Q69))))"),"tender/submissionMethod")</f>
        <v>tender/submissionMethod</v>
      </c>
      <c r="L69" s="92" t="str">
        <f>IFERROR(__xludf.DUMMYFUNCTION("IF(ISBLANK($D69),"""",IFERROR(JOIN("", "",QUERY(INDIRECT(""'(OCDS) "" &amp; L$3 &amp; ""'!$C:$F""),""SELECT C WHERE F = '"" &amp; $A69 &amp; ""'""))))"),"")</f>
        <v/>
      </c>
      <c r="M69" s="93" t="str">
        <f>IFERROR(__xludf.DUMMYFUNCTION("IF(ISBLANK($D69),"""",IFERROR(JOIN("", "",QUERY(INDIRECT(""'(OCDS) "" &amp; M$3 &amp; ""'!$C:$F""),""SELECT C WHERE F = '"" &amp; $A69 &amp; ""'""))))"),"")</f>
        <v/>
      </c>
      <c r="N69" s="93" t="str">
        <f>IFERROR(__xludf.DUMMYFUNCTION("IF(ISBLANK($D69),"""",IFERROR(JOIN("", "",QUERY(INDIRECT(""'(OCDS) "" &amp; N$3 &amp; ""'!$C:$F""),""SELECT C WHERE F = '"" &amp; $A69 &amp; ""'""))))"),"tender/submissionMethod")</f>
        <v>tender/submissionMethod</v>
      </c>
      <c r="O69" s="93" t="str">
        <f>IFERROR(__xludf.DUMMYFUNCTION("IF(ISBLANK($D69),"""",IFERROR(JOIN("", "",QUERY(INDIRECT(""'(OCDS) "" &amp; O$3 &amp; ""'!$C:$F""),""SELECT C WHERE F = '"" &amp; $A69 &amp; ""'""))))"),"")</f>
        <v/>
      </c>
      <c r="P69" s="93" t="str">
        <f>IFERROR(__xludf.DUMMYFUNCTION("IF(ISBLANK($D69),"""",IFERROR(JOIN("", "",QUERY(INDIRECT(""'(OCDS) "" &amp; P$3 &amp; ""'!$C:$F""),""SELECT C WHERE F = '"" &amp; $A69 &amp; ""'""))))"),"")</f>
        <v/>
      </c>
      <c r="Q69" s="93" t="str">
        <f>IFERROR(__xludf.DUMMYFUNCTION("IF(ISBLANK($D69),"""",IFERROR(JOIN("", "",QUERY(INDIRECT(""'(OCDS) "" &amp; Q$3 &amp; ""'!$C:$F""),""SELECT C WHERE F = '"" &amp; $A69 &amp; ""'""))))"),"")</f>
        <v/>
      </c>
      <c r="R69" s="94">
        <f t="shared" ref="R69:W69" si="67">IF(ISBLANK(IFERROR(VLOOKUP($A69,INDIRECT("'(OCDS) " &amp; R$3 &amp; "'!$F:$F"),1,FALSE))),0,1)</f>
        <v>0</v>
      </c>
      <c r="S69" s="94">
        <f t="shared" si="67"/>
        <v>0</v>
      </c>
      <c r="T69" s="94">
        <f t="shared" si="67"/>
        <v>1</v>
      </c>
      <c r="U69" s="94">
        <f t="shared" si="67"/>
        <v>0</v>
      </c>
      <c r="V69" s="94">
        <f t="shared" si="67"/>
        <v>0</v>
      </c>
      <c r="W69" s="94">
        <f t="shared" si="67"/>
        <v>0</v>
      </c>
    </row>
    <row r="70">
      <c r="A70" s="83" t="str">
        <f t="shared" si="1"/>
        <v>Prequalification Type (TECHNICAL 1)</v>
      </c>
      <c r="B70" s="95" t="s">
        <v>59</v>
      </c>
      <c r="C70" s="95" t="s">
        <v>248</v>
      </c>
      <c r="D70" s="89" t="s">
        <v>249</v>
      </c>
      <c r="E70" s="89" t="s">
        <v>48</v>
      </c>
      <c r="F70" s="88" t="s">
        <v>250</v>
      </c>
      <c r="G70" s="89"/>
      <c r="H70" s="95"/>
      <c r="I70" s="89" t="s">
        <v>251</v>
      </c>
      <c r="J70" s="90" t="str">
        <f t="shared" si="3"/>
        <v>yes</v>
      </c>
      <c r="K70" s="91" t="str">
        <f>IFERROR(__xludf.DUMMYFUNCTION("IFERROR(JOIN("", "",FILTER(L70:Q70,LEN(L70:Q70))))"),"tender/selectionCriteria/criteria/type")</f>
        <v>tender/selectionCriteria/criteria/type</v>
      </c>
      <c r="L70" s="92" t="str">
        <f>IFERROR(__xludf.DUMMYFUNCTION("IF(ISBLANK($D70),"""",IFERROR(JOIN("", "",QUERY(INDIRECT(""'(OCDS) "" &amp; L$3 &amp; ""'!$C:$F""),""SELECT C WHERE F = '"" &amp; $A70 &amp; ""'""))))"),"")</f>
        <v/>
      </c>
      <c r="M70" s="93" t="str">
        <f>IFERROR(__xludf.DUMMYFUNCTION("IF(ISBLANK($D70),"""",IFERROR(JOIN("", "",QUERY(INDIRECT(""'(OCDS) "" &amp; M$3 &amp; ""'!$C:$F""),""SELECT C WHERE F = '"" &amp; $A70 &amp; ""'""))))"),"")</f>
        <v/>
      </c>
      <c r="N70" s="93" t="str">
        <f>IFERROR(__xludf.DUMMYFUNCTION("IF(ISBLANK($D70),"""",IFERROR(JOIN("", "",QUERY(INDIRECT(""'(OCDS) "" &amp; N$3 &amp; ""'!$C:$F""),""SELECT C WHERE F = '"" &amp; $A70 &amp; ""'""))))"),"tender/selectionCriteria/criteria/type")</f>
        <v>tender/selectionCriteria/criteria/type</v>
      </c>
      <c r="O70" s="93" t="str">
        <f>IFERROR(__xludf.DUMMYFUNCTION("IF(ISBLANK($D70),"""",IFERROR(JOIN("", "",QUERY(INDIRECT(""'(OCDS) "" &amp; O$3 &amp; ""'!$C:$F""),""SELECT C WHERE F = '"" &amp; $A70 &amp; ""'""))))"),"")</f>
        <v/>
      </c>
      <c r="P70" s="93" t="str">
        <f>IFERROR(__xludf.DUMMYFUNCTION("IF(ISBLANK($D70),"""",IFERROR(JOIN("", "",QUERY(INDIRECT(""'(OCDS) "" &amp; P$3 &amp; ""'!$C:$F""),""SELECT C WHERE F = '"" &amp; $A70 &amp; ""'""))))"),"")</f>
        <v/>
      </c>
      <c r="Q70" s="93" t="str">
        <f>IFERROR(__xludf.DUMMYFUNCTION("IF(ISBLANK($D70),"""",IFERROR(JOIN("", "",QUERY(INDIRECT(""'(OCDS) "" &amp; Q$3 &amp; ""'!$C:$F""),""SELECT C WHERE F = '"" &amp; $A70 &amp; ""'""))))"),"")</f>
        <v/>
      </c>
      <c r="R70" s="94">
        <f t="shared" ref="R70:W70" si="68">IF(ISBLANK(IFERROR(VLOOKUP($A70,INDIRECT("'(OCDS) " &amp; R$3 &amp; "'!$F:$F"),1,FALSE))),0,1)</f>
        <v>0</v>
      </c>
      <c r="S70" s="94">
        <f t="shared" si="68"/>
        <v>0</v>
      </c>
      <c r="T70" s="94">
        <f t="shared" si="68"/>
        <v>1</v>
      </c>
      <c r="U70" s="94">
        <f t="shared" si="68"/>
        <v>0</v>
      </c>
      <c r="V70" s="94">
        <f t="shared" si="68"/>
        <v>0</v>
      </c>
      <c r="W70" s="94">
        <f t="shared" si="68"/>
        <v>0</v>
      </c>
    </row>
    <row r="71" ht="76.5" customHeight="1">
      <c r="A71" s="83" t="str">
        <f t="shared" si="1"/>
        <v>Prequalification Type (DESCRIPTION 1)</v>
      </c>
      <c r="B71" s="95" t="s">
        <v>59</v>
      </c>
      <c r="C71" s="95" t="s">
        <v>248</v>
      </c>
      <c r="D71" s="89" t="s">
        <v>252</v>
      </c>
      <c r="E71" s="89" t="s">
        <v>48</v>
      </c>
      <c r="F71" s="88"/>
      <c r="G71" s="89" t="s">
        <v>253</v>
      </c>
      <c r="H71" s="95"/>
      <c r="I71" s="106" t="s">
        <v>254</v>
      </c>
      <c r="J71" s="90" t="str">
        <f t="shared" si="3"/>
        <v>yes</v>
      </c>
      <c r="K71" s="91" t="str">
        <f>IFERROR(__xludf.DUMMYFUNCTION("IFERROR(JOIN("", "",FILTER(L71:Q71,LEN(L71:Q71))))"),"tender/selectionCriteria/criteria/description")</f>
        <v>tender/selectionCriteria/criteria/description</v>
      </c>
      <c r="L71" s="92" t="str">
        <f>IFERROR(__xludf.DUMMYFUNCTION("IF(ISBLANK($D71),"""",IFERROR(JOIN("", "",QUERY(INDIRECT(""'(OCDS) "" &amp; L$3 &amp; ""'!$C:$F""),""SELECT C WHERE F = '"" &amp; $A71 &amp; ""'""))))"),"")</f>
        <v/>
      </c>
      <c r="M71" s="93" t="str">
        <f>IFERROR(__xludf.DUMMYFUNCTION("IF(ISBLANK($D71),"""",IFERROR(JOIN("", "",QUERY(INDIRECT(""'(OCDS) "" &amp; M$3 &amp; ""'!$C:$F""),""SELECT C WHERE F = '"" &amp; $A71 &amp; ""'""))))"),"")</f>
        <v/>
      </c>
      <c r="N71" s="93" t="str">
        <f>IFERROR(__xludf.DUMMYFUNCTION("IF(ISBLANK($D71),"""",IFERROR(JOIN("", "",QUERY(INDIRECT(""'(OCDS) "" &amp; N$3 &amp; ""'!$C:$F""),""SELECT C WHERE F = '"" &amp; $A71 &amp; ""'""))))"),"tender/selectionCriteria/criteria/description")</f>
        <v>tender/selectionCriteria/criteria/description</v>
      </c>
      <c r="O71" s="93" t="str">
        <f>IFERROR(__xludf.DUMMYFUNCTION("IF(ISBLANK($D71),"""",IFERROR(JOIN("", "",QUERY(INDIRECT(""'(OCDS) "" &amp; O$3 &amp; ""'!$C:$F""),""SELECT C WHERE F = '"" &amp; $A71 &amp; ""'""))))"),"")</f>
        <v/>
      </c>
      <c r="P71" s="93" t="str">
        <f>IFERROR(__xludf.DUMMYFUNCTION("IF(ISBLANK($D71),"""",IFERROR(JOIN("", "",QUERY(INDIRECT(""'(OCDS) "" &amp; P$3 &amp; ""'!$C:$F""),""SELECT C WHERE F = '"" &amp; $A71 &amp; ""'""))))"),"")</f>
        <v/>
      </c>
      <c r="Q71" s="93" t="str">
        <f>IFERROR(__xludf.DUMMYFUNCTION("IF(ISBLANK($D71),"""",IFERROR(JOIN("", "",QUERY(INDIRECT(""'(OCDS) "" &amp; Q$3 &amp; ""'!$C:$F""),""SELECT C WHERE F = '"" &amp; $A71 &amp; ""'""))))"),"")</f>
        <v/>
      </c>
      <c r="R71" s="94">
        <f t="shared" ref="R71:W71" si="69">IF(ISBLANK(IFERROR(VLOOKUP($A71,INDIRECT("'(OCDS) " &amp; R$3 &amp; "'!$F:$F"),1,FALSE))),0,1)</f>
        <v>0</v>
      </c>
      <c r="S71" s="94">
        <f t="shared" si="69"/>
        <v>0</v>
      </c>
      <c r="T71" s="94">
        <f t="shared" si="69"/>
        <v>1</v>
      </c>
      <c r="U71" s="94">
        <f t="shared" si="69"/>
        <v>0</v>
      </c>
      <c r="V71" s="94">
        <f t="shared" si="69"/>
        <v>0</v>
      </c>
      <c r="W71" s="94">
        <f t="shared" si="69"/>
        <v>0</v>
      </c>
    </row>
    <row r="72">
      <c r="A72" s="83" t="str">
        <f t="shared" si="1"/>
        <v>Prequalification Type (APPLIES TO 1)</v>
      </c>
      <c r="B72" s="95" t="s">
        <v>59</v>
      </c>
      <c r="C72" s="95" t="s">
        <v>248</v>
      </c>
      <c r="D72" s="89" t="s">
        <v>255</v>
      </c>
      <c r="E72" s="89" t="s">
        <v>48</v>
      </c>
      <c r="F72" s="88" t="s">
        <v>256</v>
      </c>
      <c r="G72" s="89" t="s">
        <v>257</v>
      </c>
      <c r="H72" s="95"/>
      <c r="I72" s="95"/>
      <c r="J72" s="90" t="str">
        <f t="shared" si="3"/>
        <v>yes</v>
      </c>
      <c r="K72" s="91" t="str">
        <f>IFERROR(__xludf.DUMMYFUNCTION("IFERROR(JOIN("", "",FILTER(L72:Q72,LEN(L72:Q72))))"),"tender/selectionCriteria/criteria/appliesTo")</f>
        <v>tender/selectionCriteria/criteria/appliesTo</v>
      </c>
      <c r="L72" s="92" t="str">
        <f>IFERROR(__xludf.DUMMYFUNCTION("IF(ISBLANK($D72),"""",IFERROR(JOIN("", "",QUERY(INDIRECT(""'(OCDS) "" &amp; L$3 &amp; ""'!$C:$F""),""SELECT C WHERE F = '"" &amp; $A72 &amp; ""'""))))"),"")</f>
        <v/>
      </c>
      <c r="M72" s="93" t="str">
        <f>IFERROR(__xludf.DUMMYFUNCTION("IF(ISBLANK($D72),"""",IFERROR(JOIN("", "",QUERY(INDIRECT(""'(OCDS) "" &amp; M$3 &amp; ""'!$C:$F""),""SELECT C WHERE F = '"" &amp; $A72 &amp; ""'""))))"),"")</f>
        <v/>
      </c>
      <c r="N72" s="93" t="str">
        <f>IFERROR(__xludf.DUMMYFUNCTION("IF(ISBLANK($D72),"""",IFERROR(JOIN("", "",QUERY(INDIRECT(""'(OCDS) "" &amp; N$3 &amp; ""'!$C:$F""),""SELECT C WHERE F = '"" &amp; $A72 &amp; ""'""))))"),"tender/selectionCriteria/criteria/appliesTo")</f>
        <v>tender/selectionCriteria/criteria/appliesTo</v>
      </c>
      <c r="O72" s="93" t="str">
        <f>IFERROR(__xludf.DUMMYFUNCTION("IF(ISBLANK($D72),"""",IFERROR(JOIN("", "",QUERY(INDIRECT(""'(OCDS) "" &amp; O$3 &amp; ""'!$C:$F""),""SELECT C WHERE F = '"" &amp; $A72 &amp; ""'""))))"),"")</f>
        <v/>
      </c>
      <c r="P72" s="93" t="str">
        <f>IFERROR(__xludf.DUMMYFUNCTION("IF(ISBLANK($D72),"""",IFERROR(JOIN("", "",QUERY(INDIRECT(""'(OCDS) "" &amp; P$3 &amp; ""'!$C:$F""),""SELECT C WHERE F = '"" &amp; $A72 &amp; ""'""))))"),"")</f>
        <v/>
      </c>
      <c r="Q72" s="93" t="str">
        <f>IFERROR(__xludf.DUMMYFUNCTION("IF(ISBLANK($D72),"""",IFERROR(JOIN("", "",QUERY(INDIRECT(""'(OCDS) "" &amp; Q$3 &amp; ""'!$C:$F""),""SELECT C WHERE F = '"" &amp; $A72 &amp; ""'""))))"),"")</f>
        <v/>
      </c>
      <c r="R72" s="94">
        <f t="shared" ref="R72:W72" si="70">IF(ISBLANK(IFERROR(VLOOKUP($A72,INDIRECT("'(OCDS) " &amp; R$3 &amp; "'!$F:$F"),1,FALSE))),0,1)</f>
        <v>0</v>
      </c>
      <c r="S72" s="94">
        <f t="shared" si="70"/>
        <v>0</v>
      </c>
      <c r="T72" s="94">
        <f t="shared" si="70"/>
        <v>1</v>
      </c>
      <c r="U72" s="94">
        <f t="shared" si="70"/>
        <v>0</v>
      </c>
      <c r="V72" s="94">
        <f t="shared" si="70"/>
        <v>0</v>
      </c>
      <c r="W72" s="94">
        <f t="shared" si="70"/>
        <v>0</v>
      </c>
    </row>
    <row r="73">
      <c r="A73" s="83" t="str">
        <f t="shared" si="1"/>
        <v>Prequalification Type (VERIFICATION METHOD 1)</v>
      </c>
      <c r="B73" s="95" t="s">
        <v>59</v>
      </c>
      <c r="C73" s="95" t="s">
        <v>248</v>
      </c>
      <c r="D73" s="89" t="s">
        <v>258</v>
      </c>
      <c r="E73" s="89" t="s">
        <v>48</v>
      </c>
      <c r="F73" s="88" t="s">
        <v>259</v>
      </c>
      <c r="G73" s="89" t="s">
        <v>257</v>
      </c>
      <c r="H73" s="95"/>
      <c r="I73" s="89" t="s">
        <v>260</v>
      </c>
      <c r="J73" s="90" t="str">
        <f t="shared" si="3"/>
        <v>yes</v>
      </c>
      <c r="K73" s="91" t="str">
        <f>IFERROR(__xludf.DUMMYFUNCTION("IFERROR(JOIN("", "",FILTER(L73:Q73,LEN(L73:Q73))))"),"tender/selectionCriteria/criteria/verificationMethod")</f>
        <v>tender/selectionCriteria/criteria/verificationMethod</v>
      </c>
      <c r="L73" s="92" t="str">
        <f>IFERROR(__xludf.DUMMYFUNCTION("IF(ISBLANK($D73),"""",IFERROR(JOIN("", "",QUERY(INDIRECT(""'(OCDS) "" &amp; L$3 &amp; ""'!$C:$F""),""SELECT C WHERE F = '"" &amp; $A73 &amp; ""'""))))"),"")</f>
        <v/>
      </c>
      <c r="M73" s="93" t="str">
        <f>IFERROR(__xludf.DUMMYFUNCTION("IF(ISBLANK($D73),"""",IFERROR(JOIN("", "",QUERY(INDIRECT(""'(OCDS) "" &amp; M$3 &amp; ""'!$C:$F""),""SELECT C WHERE F = '"" &amp; $A73 &amp; ""'""))))"),"")</f>
        <v/>
      </c>
      <c r="N73" s="93" t="str">
        <f>IFERROR(__xludf.DUMMYFUNCTION("IF(ISBLANK($D73),"""",IFERROR(JOIN("", "",QUERY(INDIRECT(""'(OCDS) "" &amp; N$3 &amp; ""'!$C:$F""),""SELECT C WHERE F = '"" &amp; $A73 &amp; ""'""))))"),"tender/selectionCriteria/criteria/verificationMethod")</f>
        <v>tender/selectionCriteria/criteria/verificationMethod</v>
      </c>
      <c r="O73" s="93" t="str">
        <f>IFERROR(__xludf.DUMMYFUNCTION("IF(ISBLANK($D73),"""",IFERROR(JOIN("", "",QUERY(INDIRECT(""'(OCDS) "" &amp; O$3 &amp; ""'!$C:$F""),""SELECT C WHERE F = '"" &amp; $A73 &amp; ""'""))))"),"")</f>
        <v/>
      </c>
      <c r="P73" s="93" t="str">
        <f>IFERROR(__xludf.DUMMYFUNCTION("IF(ISBLANK($D73),"""",IFERROR(JOIN("", "",QUERY(INDIRECT(""'(OCDS) "" &amp; P$3 &amp; ""'!$C:$F""),""SELECT C WHERE F = '"" &amp; $A73 &amp; ""'""))))"),"")</f>
        <v/>
      </c>
      <c r="Q73" s="93" t="str">
        <f>IFERROR(__xludf.DUMMYFUNCTION("IF(ISBLANK($D73),"""",IFERROR(JOIN("", "",QUERY(INDIRECT(""'(OCDS) "" &amp; Q$3 &amp; ""'!$C:$F""),""SELECT C WHERE F = '"" &amp; $A73 &amp; ""'""))))"),"")</f>
        <v/>
      </c>
      <c r="R73" s="94">
        <f t="shared" ref="R73:W73" si="71">IF(ISBLANK(IFERROR(VLOOKUP($A73,INDIRECT("'(OCDS) " &amp; R$3 &amp; "'!$F:$F"),1,FALSE))),0,1)</f>
        <v>0</v>
      </c>
      <c r="S73" s="94">
        <f t="shared" si="71"/>
        <v>0</v>
      </c>
      <c r="T73" s="94">
        <f t="shared" si="71"/>
        <v>1</v>
      </c>
      <c r="U73" s="94">
        <f t="shared" si="71"/>
        <v>0</v>
      </c>
      <c r="V73" s="94">
        <f t="shared" si="71"/>
        <v>0</v>
      </c>
      <c r="W73" s="94">
        <f t="shared" si="71"/>
        <v>0</v>
      </c>
    </row>
    <row r="74">
      <c r="A74" s="83" t="str">
        <f t="shared" si="1"/>
        <v>Prequalification Type (ECONOMIC 2)</v>
      </c>
      <c r="B74" s="95" t="s">
        <v>59</v>
      </c>
      <c r="C74" s="95" t="s">
        <v>248</v>
      </c>
      <c r="D74" s="89" t="s">
        <v>261</v>
      </c>
      <c r="E74" s="89" t="s">
        <v>48</v>
      </c>
      <c r="F74" s="88" t="s">
        <v>262</v>
      </c>
      <c r="G74" s="89"/>
      <c r="H74" s="99"/>
      <c r="I74" s="89" t="s">
        <v>263</v>
      </c>
      <c r="J74" s="90" t="str">
        <f t="shared" si="3"/>
        <v>yes</v>
      </c>
      <c r="K74" s="91" t="str">
        <f>IFERROR(__xludf.DUMMYFUNCTION("IFERROR(JOIN("", "",FILTER(L74:Q74,LEN(L74:Q74))))"),"tender/selectionCriteria/criteria/type")</f>
        <v>tender/selectionCriteria/criteria/type</v>
      </c>
      <c r="L74" s="92" t="str">
        <f>IFERROR(__xludf.DUMMYFUNCTION("IF(ISBLANK($D74),"""",IFERROR(JOIN("", "",QUERY(INDIRECT(""'(OCDS) "" &amp; L$3 &amp; ""'!$C:$F""),""SELECT C WHERE F = '"" &amp; $A74 &amp; ""'""))))"),"")</f>
        <v/>
      </c>
      <c r="M74" s="93" t="str">
        <f>IFERROR(__xludf.DUMMYFUNCTION("IF(ISBLANK($D74),"""",IFERROR(JOIN("", "",QUERY(INDIRECT(""'(OCDS) "" &amp; M$3 &amp; ""'!$C:$F""),""SELECT C WHERE F = '"" &amp; $A74 &amp; ""'""))))"),"")</f>
        <v/>
      </c>
      <c r="N74" s="93" t="str">
        <f>IFERROR(__xludf.DUMMYFUNCTION("IF(ISBLANK($D74),"""",IFERROR(JOIN("", "",QUERY(INDIRECT(""'(OCDS) "" &amp; N$3 &amp; ""'!$C:$F""),""SELECT C WHERE F = '"" &amp; $A74 &amp; ""'""))))"),"tender/selectionCriteria/criteria/type")</f>
        <v>tender/selectionCriteria/criteria/type</v>
      </c>
      <c r="O74" s="93" t="str">
        <f>IFERROR(__xludf.DUMMYFUNCTION("IF(ISBLANK($D74),"""",IFERROR(JOIN("", "",QUERY(INDIRECT(""'(OCDS) "" &amp; O$3 &amp; ""'!$C:$F""),""SELECT C WHERE F = '"" &amp; $A74 &amp; ""'""))))"),"")</f>
        <v/>
      </c>
      <c r="P74" s="93" t="str">
        <f>IFERROR(__xludf.DUMMYFUNCTION("IF(ISBLANK($D74),"""",IFERROR(JOIN("", "",QUERY(INDIRECT(""'(OCDS) "" &amp; P$3 &amp; ""'!$C:$F""),""SELECT C WHERE F = '"" &amp; $A74 &amp; ""'""))))"),"")</f>
        <v/>
      </c>
      <c r="Q74" s="93" t="str">
        <f>IFERROR(__xludf.DUMMYFUNCTION("IF(ISBLANK($D74),"""",IFERROR(JOIN("", "",QUERY(INDIRECT(""'(OCDS) "" &amp; Q$3 &amp; ""'!$C:$F""),""SELECT C WHERE F = '"" &amp; $A74 &amp; ""'""))))"),"")</f>
        <v/>
      </c>
      <c r="R74" s="94">
        <f t="shared" ref="R74:W74" si="72">IF(ISBLANK(IFERROR(VLOOKUP($A74,INDIRECT("'(OCDS) " &amp; R$3 &amp; "'!$F:$F"),1,FALSE))),0,1)</f>
        <v>0</v>
      </c>
      <c r="S74" s="94">
        <f t="shared" si="72"/>
        <v>0</v>
      </c>
      <c r="T74" s="94">
        <f t="shared" si="72"/>
        <v>1</v>
      </c>
      <c r="U74" s="94">
        <f t="shared" si="72"/>
        <v>0</v>
      </c>
      <c r="V74" s="94">
        <f t="shared" si="72"/>
        <v>0</v>
      </c>
      <c r="W74" s="94">
        <f t="shared" si="72"/>
        <v>0</v>
      </c>
    </row>
    <row r="75">
      <c r="A75" s="83" t="str">
        <f t="shared" si="1"/>
        <v>Prequalification Type (DESCRIPTION 2)</v>
      </c>
      <c r="B75" s="95" t="s">
        <v>59</v>
      </c>
      <c r="C75" s="95" t="s">
        <v>248</v>
      </c>
      <c r="D75" s="89" t="s">
        <v>264</v>
      </c>
      <c r="E75" s="89" t="s">
        <v>48</v>
      </c>
      <c r="F75" s="88" t="s">
        <v>265</v>
      </c>
      <c r="G75" s="89" t="s">
        <v>253</v>
      </c>
      <c r="H75" s="99"/>
      <c r="I75" s="106" t="s">
        <v>266</v>
      </c>
      <c r="J75" s="90" t="str">
        <f t="shared" si="3"/>
        <v>yes</v>
      </c>
      <c r="K75" s="91" t="str">
        <f>IFERROR(__xludf.DUMMYFUNCTION("IFERROR(JOIN("", "",FILTER(L75:Q75,LEN(L75:Q75))))"),"tender/selectionCriteria/criteria/description")</f>
        <v>tender/selectionCriteria/criteria/description</v>
      </c>
      <c r="L75" s="92" t="str">
        <f>IFERROR(__xludf.DUMMYFUNCTION("IF(ISBLANK($D75),"""",IFERROR(JOIN("", "",QUERY(INDIRECT(""'(OCDS) "" &amp; L$3 &amp; ""'!$C:$F""),""SELECT C WHERE F = '"" &amp; $A75 &amp; ""'""))))"),"")</f>
        <v/>
      </c>
      <c r="M75" s="93" t="str">
        <f>IFERROR(__xludf.DUMMYFUNCTION("IF(ISBLANK($D75),"""",IFERROR(JOIN("", "",QUERY(INDIRECT(""'(OCDS) "" &amp; M$3 &amp; ""'!$C:$F""),""SELECT C WHERE F = '"" &amp; $A75 &amp; ""'""))))"),"")</f>
        <v/>
      </c>
      <c r="N75" s="93" t="str">
        <f>IFERROR(__xludf.DUMMYFUNCTION("IF(ISBLANK($D75),"""",IFERROR(JOIN("", "",QUERY(INDIRECT(""'(OCDS) "" &amp; N$3 &amp; ""'!$C:$F""),""SELECT C WHERE F = '"" &amp; $A75 &amp; ""'""))))"),"tender/selectionCriteria/criteria/description")</f>
        <v>tender/selectionCriteria/criteria/description</v>
      </c>
      <c r="O75" s="93" t="str">
        <f>IFERROR(__xludf.DUMMYFUNCTION("IF(ISBLANK($D75),"""",IFERROR(JOIN("", "",QUERY(INDIRECT(""'(OCDS) "" &amp; O$3 &amp; ""'!$C:$F""),""SELECT C WHERE F = '"" &amp; $A75 &amp; ""'""))))"),"")</f>
        <v/>
      </c>
      <c r="P75" s="93" t="str">
        <f>IFERROR(__xludf.DUMMYFUNCTION("IF(ISBLANK($D75),"""",IFERROR(JOIN("", "",QUERY(INDIRECT(""'(OCDS) "" &amp; P$3 &amp; ""'!$C:$F""),""SELECT C WHERE F = '"" &amp; $A75 &amp; ""'""))))"),"")</f>
        <v/>
      </c>
      <c r="Q75" s="93" t="str">
        <f>IFERROR(__xludf.DUMMYFUNCTION("IF(ISBLANK($D75),"""",IFERROR(JOIN("", "",QUERY(INDIRECT(""'(OCDS) "" &amp; Q$3 &amp; ""'!$C:$F""),""SELECT C WHERE F = '"" &amp; $A75 &amp; ""'""))))"),"")</f>
        <v/>
      </c>
      <c r="R75" s="94">
        <f t="shared" ref="R75:W75" si="73">IF(ISBLANK(IFERROR(VLOOKUP($A75,INDIRECT("'(OCDS) " &amp; R$3 &amp; "'!$F:$F"),1,FALSE))),0,1)</f>
        <v>0</v>
      </c>
      <c r="S75" s="94">
        <f t="shared" si="73"/>
        <v>0</v>
      </c>
      <c r="T75" s="94">
        <f t="shared" si="73"/>
        <v>1</v>
      </c>
      <c r="U75" s="94">
        <f t="shared" si="73"/>
        <v>0</v>
      </c>
      <c r="V75" s="94">
        <f t="shared" si="73"/>
        <v>0</v>
      </c>
      <c r="W75" s="94">
        <f t="shared" si="73"/>
        <v>0</v>
      </c>
    </row>
    <row r="76">
      <c r="A76" s="83" t="str">
        <f t="shared" si="1"/>
        <v>Prequalification Type (APPLIES TO 2)</v>
      </c>
      <c r="B76" s="95" t="s">
        <v>59</v>
      </c>
      <c r="C76" s="95" t="s">
        <v>248</v>
      </c>
      <c r="D76" s="89" t="s">
        <v>267</v>
      </c>
      <c r="E76" s="89" t="s">
        <v>48</v>
      </c>
      <c r="F76" s="88" t="s">
        <v>256</v>
      </c>
      <c r="G76" s="89" t="s">
        <v>257</v>
      </c>
      <c r="H76" s="99"/>
      <c r="I76" s="95"/>
      <c r="J76" s="90" t="str">
        <f t="shared" si="3"/>
        <v>yes</v>
      </c>
      <c r="K76" s="91" t="str">
        <f>IFERROR(__xludf.DUMMYFUNCTION("IFERROR(JOIN("", "",FILTER(L76:Q76,LEN(L76:Q76))))"),"tender/selectionCriteria/criteria/appliesTo")</f>
        <v>tender/selectionCriteria/criteria/appliesTo</v>
      </c>
      <c r="L76" s="92" t="str">
        <f>IFERROR(__xludf.DUMMYFUNCTION("IF(ISBLANK($D76),"""",IFERROR(JOIN("", "",QUERY(INDIRECT(""'(OCDS) "" &amp; L$3 &amp; ""'!$C:$F""),""SELECT C WHERE F = '"" &amp; $A76 &amp; ""'""))))"),"")</f>
        <v/>
      </c>
      <c r="M76" s="93" t="str">
        <f>IFERROR(__xludf.DUMMYFUNCTION("IF(ISBLANK($D76),"""",IFERROR(JOIN("", "",QUERY(INDIRECT(""'(OCDS) "" &amp; M$3 &amp; ""'!$C:$F""),""SELECT C WHERE F = '"" &amp; $A76 &amp; ""'""))))"),"")</f>
        <v/>
      </c>
      <c r="N76" s="93" t="str">
        <f>IFERROR(__xludf.DUMMYFUNCTION("IF(ISBLANK($D76),"""",IFERROR(JOIN("", "",QUERY(INDIRECT(""'(OCDS) "" &amp; N$3 &amp; ""'!$C:$F""),""SELECT C WHERE F = '"" &amp; $A76 &amp; ""'""))))"),"tender/selectionCriteria/criteria/appliesTo")</f>
        <v>tender/selectionCriteria/criteria/appliesTo</v>
      </c>
      <c r="O76" s="93" t="str">
        <f>IFERROR(__xludf.DUMMYFUNCTION("IF(ISBLANK($D76),"""",IFERROR(JOIN("", "",QUERY(INDIRECT(""'(OCDS) "" &amp; O$3 &amp; ""'!$C:$F""),""SELECT C WHERE F = '"" &amp; $A76 &amp; ""'""))))"),"")</f>
        <v/>
      </c>
      <c r="P76" s="93" t="str">
        <f>IFERROR(__xludf.DUMMYFUNCTION("IF(ISBLANK($D76),"""",IFERROR(JOIN("", "",QUERY(INDIRECT(""'(OCDS) "" &amp; P$3 &amp; ""'!$C:$F""),""SELECT C WHERE F = '"" &amp; $A76 &amp; ""'""))))"),"")</f>
        <v/>
      </c>
      <c r="Q76" s="93" t="str">
        <f>IFERROR(__xludf.DUMMYFUNCTION("IF(ISBLANK($D76),"""",IFERROR(JOIN("", "",QUERY(INDIRECT(""'(OCDS) "" &amp; Q$3 &amp; ""'!$C:$F""),""SELECT C WHERE F = '"" &amp; $A76 &amp; ""'""))))"),"")</f>
        <v/>
      </c>
      <c r="R76" s="94">
        <f t="shared" ref="R76:W76" si="74">IF(ISBLANK(IFERROR(VLOOKUP($A76,INDIRECT("'(OCDS) " &amp; R$3 &amp; "'!$F:$F"),1,FALSE))),0,1)</f>
        <v>0</v>
      </c>
      <c r="S76" s="94">
        <f t="shared" si="74"/>
        <v>0</v>
      </c>
      <c r="T76" s="94">
        <f t="shared" si="74"/>
        <v>1</v>
      </c>
      <c r="U76" s="94">
        <f t="shared" si="74"/>
        <v>0</v>
      </c>
      <c r="V76" s="94">
        <f t="shared" si="74"/>
        <v>0</v>
      </c>
      <c r="W76" s="94">
        <f t="shared" si="74"/>
        <v>0</v>
      </c>
    </row>
    <row r="77">
      <c r="A77" s="83" t="str">
        <f t="shared" si="1"/>
        <v>Prequalification Type (VERIFICATION METHOD 2)</v>
      </c>
      <c r="B77" s="95" t="s">
        <v>59</v>
      </c>
      <c r="C77" s="95" t="s">
        <v>248</v>
      </c>
      <c r="D77" s="89" t="s">
        <v>268</v>
      </c>
      <c r="E77" s="89" t="s">
        <v>48</v>
      </c>
      <c r="F77" s="88" t="s">
        <v>259</v>
      </c>
      <c r="G77" s="89" t="s">
        <v>257</v>
      </c>
      <c r="H77" s="99"/>
      <c r="I77" s="89" t="s">
        <v>260</v>
      </c>
      <c r="J77" s="90" t="str">
        <f t="shared" si="3"/>
        <v>yes</v>
      </c>
      <c r="K77" s="91" t="str">
        <f>IFERROR(__xludf.DUMMYFUNCTION("IFERROR(JOIN("", "",FILTER(L77:Q77,LEN(L77:Q77))))"),"tender/selectionCriteria/criteria/verificationMethod")</f>
        <v>tender/selectionCriteria/criteria/verificationMethod</v>
      </c>
      <c r="L77" s="92" t="str">
        <f>IFERROR(__xludf.DUMMYFUNCTION("IF(ISBLANK($D77),"""",IFERROR(JOIN("", "",QUERY(INDIRECT(""'(OCDS) "" &amp; L$3 &amp; ""'!$C:$F""),""SELECT C WHERE F = '"" &amp; $A77 &amp; ""'""))))"),"")</f>
        <v/>
      </c>
      <c r="M77" s="93" t="str">
        <f>IFERROR(__xludf.DUMMYFUNCTION("IF(ISBLANK($D77),"""",IFERROR(JOIN("", "",QUERY(INDIRECT(""'(OCDS) "" &amp; M$3 &amp; ""'!$C:$F""),""SELECT C WHERE F = '"" &amp; $A77 &amp; ""'""))))"),"")</f>
        <v/>
      </c>
      <c r="N77" s="93" t="str">
        <f>IFERROR(__xludf.DUMMYFUNCTION("IF(ISBLANK($D77),"""",IFERROR(JOIN("", "",QUERY(INDIRECT(""'(OCDS) "" &amp; N$3 &amp; ""'!$C:$F""),""SELECT C WHERE F = '"" &amp; $A77 &amp; ""'""))))"),"tender/selectionCriteria/criteria/verificationMethod")</f>
        <v>tender/selectionCriteria/criteria/verificationMethod</v>
      </c>
      <c r="O77" s="93" t="str">
        <f>IFERROR(__xludf.DUMMYFUNCTION("IF(ISBLANK($D77),"""",IFERROR(JOIN("", "",QUERY(INDIRECT(""'(OCDS) "" &amp; O$3 &amp; ""'!$C:$F""),""SELECT C WHERE F = '"" &amp; $A77 &amp; ""'""))))"),"")</f>
        <v/>
      </c>
      <c r="P77" s="93" t="str">
        <f>IFERROR(__xludf.DUMMYFUNCTION("IF(ISBLANK($D77),"""",IFERROR(JOIN("", "",QUERY(INDIRECT(""'(OCDS) "" &amp; P$3 &amp; ""'!$C:$F""),""SELECT C WHERE F = '"" &amp; $A77 &amp; ""'""))))"),"")</f>
        <v/>
      </c>
      <c r="Q77" s="93" t="str">
        <f>IFERROR(__xludf.DUMMYFUNCTION("IF(ISBLANK($D77),"""",IFERROR(JOIN("", "",QUERY(INDIRECT(""'(OCDS) "" &amp; Q$3 &amp; ""'!$C:$F""),""SELECT C WHERE F = '"" &amp; $A77 &amp; ""'""))))"),"")</f>
        <v/>
      </c>
      <c r="R77" s="94">
        <f t="shared" ref="R77:W77" si="75">IF(ISBLANK(IFERROR(VLOOKUP($A77,INDIRECT("'(OCDS) " &amp; R$3 &amp; "'!$F:$F"),1,FALSE))),0,1)</f>
        <v>0</v>
      </c>
      <c r="S77" s="94">
        <f t="shared" si="75"/>
        <v>0</v>
      </c>
      <c r="T77" s="94">
        <f t="shared" si="75"/>
        <v>1</v>
      </c>
      <c r="U77" s="94">
        <f t="shared" si="75"/>
        <v>0</v>
      </c>
      <c r="V77" s="94">
        <f t="shared" si="75"/>
        <v>0</v>
      </c>
      <c r="W77" s="94">
        <f t="shared" si="75"/>
        <v>0</v>
      </c>
    </row>
    <row r="78">
      <c r="A78" s="83" t="str">
        <f t="shared" si="1"/>
        <v>Prequalification Type (TECHNICAL 3)</v>
      </c>
      <c r="B78" s="95" t="s">
        <v>59</v>
      </c>
      <c r="C78" s="95" t="s">
        <v>248</v>
      </c>
      <c r="D78" s="89" t="s">
        <v>269</v>
      </c>
      <c r="E78" s="89" t="s">
        <v>48</v>
      </c>
      <c r="F78" s="88" t="s">
        <v>250</v>
      </c>
      <c r="G78" s="89"/>
      <c r="H78" s="99"/>
      <c r="I78" s="89" t="s">
        <v>270</v>
      </c>
      <c r="J78" s="90" t="str">
        <f t="shared" si="3"/>
        <v>yes</v>
      </c>
      <c r="K78" s="91" t="str">
        <f>IFERROR(__xludf.DUMMYFUNCTION("IFERROR(JOIN("", "",FILTER(L78:Q78,LEN(L78:Q78))))"),"tender/selectionCriteria/criteria/type")</f>
        <v>tender/selectionCriteria/criteria/type</v>
      </c>
      <c r="L78" s="92" t="str">
        <f>IFERROR(__xludf.DUMMYFUNCTION("IF(ISBLANK($D78),"""",IFERROR(JOIN("", "",QUERY(INDIRECT(""'(OCDS) "" &amp; L$3 &amp; ""'!$C:$F""),""SELECT C WHERE F = '"" &amp; $A78 &amp; ""'""))))"),"")</f>
        <v/>
      </c>
      <c r="M78" s="93" t="str">
        <f>IFERROR(__xludf.DUMMYFUNCTION("IF(ISBLANK($D78),"""",IFERROR(JOIN("", "",QUERY(INDIRECT(""'(OCDS) "" &amp; M$3 &amp; ""'!$C:$F""),""SELECT C WHERE F = '"" &amp; $A78 &amp; ""'""))))"),"")</f>
        <v/>
      </c>
      <c r="N78" s="93" t="str">
        <f>IFERROR(__xludf.DUMMYFUNCTION("IF(ISBLANK($D78),"""",IFERROR(JOIN("", "",QUERY(INDIRECT(""'(OCDS) "" &amp; N$3 &amp; ""'!$C:$F""),""SELECT C WHERE F = '"" &amp; $A78 &amp; ""'""))))"),"tender/selectionCriteria/criteria/type")</f>
        <v>tender/selectionCriteria/criteria/type</v>
      </c>
      <c r="O78" s="93" t="str">
        <f>IFERROR(__xludf.DUMMYFUNCTION("IF(ISBLANK($D78),"""",IFERROR(JOIN("", "",QUERY(INDIRECT(""'(OCDS) "" &amp; O$3 &amp; ""'!$C:$F""),""SELECT C WHERE F = '"" &amp; $A78 &amp; ""'""))))"),"")</f>
        <v/>
      </c>
      <c r="P78" s="93" t="str">
        <f>IFERROR(__xludf.DUMMYFUNCTION("IF(ISBLANK($D78),"""",IFERROR(JOIN("", "",QUERY(INDIRECT(""'(OCDS) "" &amp; P$3 &amp; ""'!$C:$F""),""SELECT C WHERE F = '"" &amp; $A78 &amp; ""'""))))"),"")</f>
        <v/>
      </c>
      <c r="Q78" s="93" t="str">
        <f>IFERROR(__xludf.DUMMYFUNCTION("IF(ISBLANK($D78),"""",IFERROR(JOIN("", "",QUERY(INDIRECT(""'(OCDS) "" &amp; Q$3 &amp; ""'!$C:$F""),""SELECT C WHERE F = '"" &amp; $A78 &amp; ""'""))))"),"")</f>
        <v/>
      </c>
      <c r="R78" s="94">
        <f t="shared" ref="R78:W78" si="76">IF(ISBLANK(IFERROR(VLOOKUP($A78,INDIRECT("'(OCDS) " &amp; R$3 &amp; "'!$F:$F"),1,FALSE))),0,1)</f>
        <v>0</v>
      </c>
      <c r="S78" s="94">
        <f t="shared" si="76"/>
        <v>0</v>
      </c>
      <c r="T78" s="94">
        <f t="shared" si="76"/>
        <v>1</v>
      </c>
      <c r="U78" s="94">
        <f t="shared" si="76"/>
        <v>0</v>
      </c>
      <c r="V78" s="94">
        <f t="shared" si="76"/>
        <v>0</v>
      </c>
      <c r="W78" s="94">
        <f t="shared" si="76"/>
        <v>0</v>
      </c>
    </row>
    <row r="79">
      <c r="A79" s="83" t="str">
        <f t="shared" si="1"/>
        <v>Prequalification Type (DESCRIPTION 3)</v>
      </c>
      <c r="B79" s="95" t="s">
        <v>59</v>
      </c>
      <c r="C79" s="95" t="s">
        <v>248</v>
      </c>
      <c r="D79" s="89" t="s">
        <v>271</v>
      </c>
      <c r="E79" s="89" t="s">
        <v>48</v>
      </c>
      <c r="F79" s="98"/>
      <c r="G79" s="89" t="s">
        <v>253</v>
      </c>
      <c r="H79" s="99"/>
      <c r="I79" s="106" t="s">
        <v>272</v>
      </c>
      <c r="J79" s="90" t="str">
        <f t="shared" si="3"/>
        <v>yes</v>
      </c>
      <c r="K79" s="91" t="str">
        <f>IFERROR(__xludf.DUMMYFUNCTION("IFERROR(JOIN("", "",FILTER(L79:Q79,LEN(L79:Q79))))"),"tender/selectionCriteria/criteria/description")</f>
        <v>tender/selectionCriteria/criteria/description</v>
      </c>
      <c r="L79" s="92" t="str">
        <f>IFERROR(__xludf.DUMMYFUNCTION("IF(ISBLANK($D79),"""",IFERROR(JOIN("", "",QUERY(INDIRECT(""'(OCDS) "" &amp; L$3 &amp; ""'!$C:$F""),""SELECT C WHERE F = '"" &amp; $A79 &amp; ""'""))))"),"")</f>
        <v/>
      </c>
      <c r="M79" s="93" t="str">
        <f>IFERROR(__xludf.DUMMYFUNCTION("IF(ISBLANK($D79),"""",IFERROR(JOIN("", "",QUERY(INDIRECT(""'(OCDS) "" &amp; M$3 &amp; ""'!$C:$F""),""SELECT C WHERE F = '"" &amp; $A79 &amp; ""'""))))"),"")</f>
        <v/>
      </c>
      <c r="N79" s="93" t="str">
        <f>IFERROR(__xludf.DUMMYFUNCTION("IF(ISBLANK($D79),"""",IFERROR(JOIN("", "",QUERY(INDIRECT(""'(OCDS) "" &amp; N$3 &amp; ""'!$C:$F""),""SELECT C WHERE F = '"" &amp; $A79 &amp; ""'""))))"),"tender/selectionCriteria/criteria/description")</f>
        <v>tender/selectionCriteria/criteria/description</v>
      </c>
      <c r="O79" s="93" t="str">
        <f>IFERROR(__xludf.DUMMYFUNCTION("IF(ISBLANK($D79),"""",IFERROR(JOIN("", "",QUERY(INDIRECT(""'(OCDS) "" &amp; O$3 &amp; ""'!$C:$F""),""SELECT C WHERE F = '"" &amp; $A79 &amp; ""'""))))"),"")</f>
        <v/>
      </c>
      <c r="P79" s="93" t="str">
        <f>IFERROR(__xludf.DUMMYFUNCTION("IF(ISBLANK($D79),"""",IFERROR(JOIN("", "",QUERY(INDIRECT(""'(OCDS) "" &amp; P$3 &amp; ""'!$C:$F""),""SELECT C WHERE F = '"" &amp; $A79 &amp; ""'""))))"),"")</f>
        <v/>
      </c>
      <c r="Q79" s="93" t="str">
        <f>IFERROR(__xludf.DUMMYFUNCTION("IF(ISBLANK($D79),"""",IFERROR(JOIN("", "",QUERY(INDIRECT(""'(OCDS) "" &amp; Q$3 &amp; ""'!$C:$F""),""SELECT C WHERE F = '"" &amp; $A79 &amp; ""'""))))"),"")</f>
        <v/>
      </c>
      <c r="R79" s="94">
        <f t="shared" ref="R79:W79" si="77">IF(ISBLANK(IFERROR(VLOOKUP($A79,INDIRECT("'(OCDS) " &amp; R$3 &amp; "'!$F:$F"),1,FALSE))),0,1)</f>
        <v>0</v>
      </c>
      <c r="S79" s="94">
        <f t="shared" si="77"/>
        <v>0</v>
      </c>
      <c r="T79" s="94">
        <f t="shared" si="77"/>
        <v>1</v>
      </c>
      <c r="U79" s="94">
        <f t="shared" si="77"/>
        <v>0</v>
      </c>
      <c r="V79" s="94">
        <f t="shared" si="77"/>
        <v>0</v>
      </c>
      <c r="W79" s="94">
        <f t="shared" si="77"/>
        <v>0</v>
      </c>
    </row>
    <row r="80">
      <c r="A80" s="83" t="str">
        <f t="shared" si="1"/>
        <v>Prequalification Type (APPLIES TO 3)</v>
      </c>
      <c r="B80" s="95" t="s">
        <v>59</v>
      </c>
      <c r="C80" s="95" t="s">
        <v>248</v>
      </c>
      <c r="D80" s="89" t="s">
        <v>273</v>
      </c>
      <c r="E80" s="89" t="s">
        <v>48</v>
      </c>
      <c r="F80" s="88" t="s">
        <v>256</v>
      </c>
      <c r="G80" s="89" t="s">
        <v>257</v>
      </c>
      <c r="H80" s="99"/>
      <c r="I80" s="95"/>
      <c r="J80" s="90" t="str">
        <f t="shared" si="3"/>
        <v>yes</v>
      </c>
      <c r="K80" s="91" t="str">
        <f>IFERROR(__xludf.DUMMYFUNCTION("IFERROR(JOIN("", "",FILTER(L80:Q80,LEN(L80:Q80))))"),"tender/selectionCriteria/criteria/appliesTo")</f>
        <v>tender/selectionCriteria/criteria/appliesTo</v>
      </c>
      <c r="L80" s="92" t="str">
        <f>IFERROR(__xludf.DUMMYFUNCTION("IF(ISBLANK($D80),"""",IFERROR(JOIN("", "",QUERY(INDIRECT(""'(OCDS) "" &amp; L$3 &amp; ""'!$C:$F""),""SELECT C WHERE F = '"" &amp; $A80 &amp; ""'""))))"),"")</f>
        <v/>
      </c>
      <c r="M80" s="93" t="str">
        <f>IFERROR(__xludf.DUMMYFUNCTION("IF(ISBLANK($D80),"""",IFERROR(JOIN("", "",QUERY(INDIRECT(""'(OCDS) "" &amp; M$3 &amp; ""'!$C:$F""),""SELECT C WHERE F = '"" &amp; $A80 &amp; ""'""))))"),"")</f>
        <v/>
      </c>
      <c r="N80" s="93" t="str">
        <f>IFERROR(__xludf.DUMMYFUNCTION("IF(ISBLANK($D80),"""",IFERROR(JOIN("", "",QUERY(INDIRECT(""'(OCDS) "" &amp; N$3 &amp; ""'!$C:$F""),""SELECT C WHERE F = '"" &amp; $A80 &amp; ""'""))))"),"tender/selectionCriteria/criteria/appliesTo")</f>
        <v>tender/selectionCriteria/criteria/appliesTo</v>
      </c>
      <c r="O80" s="93" t="str">
        <f>IFERROR(__xludf.DUMMYFUNCTION("IF(ISBLANK($D80),"""",IFERROR(JOIN("", "",QUERY(INDIRECT(""'(OCDS) "" &amp; O$3 &amp; ""'!$C:$F""),""SELECT C WHERE F = '"" &amp; $A80 &amp; ""'""))))"),"")</f>
        <v/>
      </c>
      <c r="P80" s="93" t="str">
        <f>IFERROR(__xludf.DUMMYFUNCTION("IF(ISBLANK($D80),"""",IFERROR(JOIN("", "",QUERY(INDIRECT(""'(OCDS) "" &amp; P$3 &amp; ""'!$C:$F""),""SELECT C WHERE F = '"" &amp; $A80 &amp; ""'""))))"),"")</f>
        <v/>
      </c>
      <c r="Q80" s="93" t="str">
        <f>IFERROR(__xludf.DUMMYFUNCTION("IF(ISBLANK($D80),"""",IFERROR(JOIN("", "",QUERY(INDIRECT(""'(OCDS) "" &amp; Q$3 &amp; ""'!$C:$F""),""SELECT C WHERE F = '"" &amp; $A80 &amp; ""'""))))"),"")</f>
        <v/>
      </c>
      <c r="R80" s="94">
        <f t="shared" ref="R80:W80" si="78">IF(ISBLANK(IFERROR(VLOOKUP($A80,INDIRECT("'(OCDS) " &amp; R$3 &amp; "'!$F:$F"),1,FALSE))),0,1)</f>
        <v>0</v>
      </c>
      <c r="S80" s="94">
        <f t="shared" si="78"/>
        <v>0</v>
      </c>
      <c r="T80" s="94">
        <f t="shared" si="78"/>
        <v>1</v>
      </c>
      <c r="U80" s="94">
        <f t="shared" si="78"/>
        <v>0</v>
      </c>
      <c r="V80" s="94">
        <f t="shared" si="78"/>
        <v>0</v>
      </c>
      <c r="W80" s="94">
        <f t="shared" si="78"/>
        <v>0</v>
      </c>
    </row>
    <row r="81">
      <c r="A81" s="83" t="str">
        <f t="shared" si="1"/>
        <v>Prequalification Type (VERIFICATION METHOD 3)</v>
      </c>
      <c r="B81" s="95" t="s">
        <v>59</v>
      </c>
      <c r="C81" s="95" t="s">
        <v>248</v>
      </c>
      <c r="D81" s="89" t="s">
        <v>274</v>
      </c>
      <c r="E81" s="89" t="s">
        <v>48</v>
      </c>
      <c r="F81" s="107" t="s">
        <v>275</v>
      </c>
      <c r="G81" s="89" t="s">
        <v>257</v>
      </c>
      <c r="H81" s="99"/>
      <c r="I81" s="89" t="s">
        <v>260</v>
      </c>
      <c r="J81" s="90" t="str">
        <f t="shared" si="3"/>
        <v>yes</v>
      </c>
      <c r="K81" s="91" t="str">
        <f>IFERROR(__xludf.DUMMYFUNCTION("IFERROR(JOIN("", "",FILTER(L81:Q81,LEN(L81:Q81))))"),"tender/selectionCriteria/criteria/verificationMethod")</f>
        <v>tender/selectionCriteria/criteria/verificationMethod</v>
      </c>
      <c r="L81" s="92" t="str">
        <f>IFERROR(__xludf.DUMMYFUNCTION("IF(ISBLANK($D81),"""",IFERROR(JOIN("", "",QUERY(INDIRECT(""'(OCDS) "" &amp; L$3 &amp; ""'!$C:$F""),""SELECT C WHERE F = '"" &amp; $A81 &amp; ""'""))))"),"")</f>
        <v/>
      </c>
      <c r="M81" s="93" t="str">
        <f>IFERROR(__xludf.DUMMYFUNCTION("IF(ISBLANK($D81),"""",IFERROR(JOIN("", "",QUERY(INDIRECT(""'(OCDS) "" &amp; M$3 &amp; ""'!$C:$F""),""SELECT C WHERE F = '"" &amp; $A81 &amp; ""'""))))"),"")</f>
        <v/>
      </c>
      <c r="N81" s="93" t="str">
        <f>IFERROR(__xludf.DUMMYFUNCTION("IF(ISBLANK($D81),"""",IFERROR(JOIN("", "",QUERY(INDIRECT(""'(OCDS) "" &amp; N$3 &amp; ""'!$C:$F""),""SELECT C WHERE F = '"" &amp; $A81 &amp; ""'""))))"),"tender/selectionCriteria/criteria/verificationMethod")</f>
        <v>tender/selectionCriteria/criteria/verificationMethod</v>
      </c>
      <c r="O81" s="93" t="str">
        <f>IFERROR(__xludf.DUMMYFUNCTION("IF(ISBLANK($D81),"""",IFERROR(JOIN("", "",QUERY(INDIRECT(""'(OCDS) "" &amp; O$3 &amp; ""'!$C:$F""),""SELECT C WHERE F = '"" &amp; $A81 &amp; ""'""))))"),"")</f>
        <v/>
      </c>
      <c r="P81" s="93" t="str">
        <f>IFERROR(__xludf.DUMMYFUNCTION("IF(ISBLANK($D81),"""",IFERROR(JOIN("", "",QUERY(INDIRECT(""'(OCDS) "" &amp; P$3 &amp; ""'!$C:$F""),""SELECT C WHERE F = '"" &amp; $A81 &amp; ""'""))))"),"")</f>
        <v/>
      </c>
      <c r="Q81" s="93" t="str">
        <f>IFERROR(__xludf.DUMMYFUNCTION("IF(ISBLANK($D81),"""",IFERROR(JOIN("", "",QUERY(INDIRECT(""'(OCDS) "" &amp; Q$3 &amp; ""'!$C:$F""),""SELECT C WHERE F = '"" &amp; $A81 &amp; ""'""))))"),"")</f>
        <v/>
      </c>
      <c r="R81" s="94">
        <f t="shared" ref="R81:W81" si="79">IF(ISBLANK(IFERROR(VLOOKUP($A81,INDIRECT("'(OCDS) " &amp; R$3 &amp; "'!$F:$F"),1,FALSE))),0,1)</f>
        <v>0</v>
      </c>
      <c r="S81" s="94">
        <f t="shared" si="79"/>
        <v>0</v>
      </c>
      <c r="T81" s="94">
        <f t="shared" si="79"/>
        <v>1</v>
      </c>
      <c r="U81" s="94">
        <f t="shared" si="79"/>
        <v>0</v>
      </c>
      <c r="V81" s="94">
        <f t="shared" si="79"/>
        <v>0</v>
      </c>
      <c r="W81" s="94">
        <f t="shared" si="79"/>
        <v>0</v>
      </c>
    </row>
    <row r="82">
      <c r="A82" s="83" t="str">
        <f t="shared" si="1"/>
        <v>Prequalification Type (ECONOMIC 4)</v>
      </c>
      <c r="B82" s="95" t="s">
        <v>59</v>
      </c>
      <c r="C82" s="95" t="s">
        <v>248</v>
      </c>
      <c r="D82" s="89" t="s">
        <v>276</v>
      </c>
      <c r="E82" s="89" t="s">
        <v>48</v>
      </c>
      <c r="F82" s="88" t="s">
        <v>262</v>
      </c>
      <c r="G82" s="89"/>
      <c r="H82" s="99"/>
      <c r="I82" s="89" t="s">
        <v>277</v>
      </c>
      <c r="J82" s="90" t="str">
        <f t="shared" si="3"/>
        <v>yes</v>
      </c>
      <c r="K82" s="91" t="str">
        <f>IFERROR(__xludf.DUMMYFUNCTION("IFERROR(JOIN("", "",FILTER(L82:Q82,LEN(L82:Q82))))"),"tender/selectionCriteria/criteria/type")</f>
        <v>tender/selectionCriteria/criteria/type</v>
      </c>
      <c r="L82" s="92" t="str">
        <f>IFERROR(__xludf.DUMMYFUNCTION("IF(ISBLANK($D82),"""",IFERROR(JOIN("", "",QUERY(INDIRECT(""'(OCDS) "" &amp; L$3 &amp; ""'!$C:$F""),""SELECT C WHERE F = '"" &amp; $A82 &amp; ""'""))))"),"")</f>
        <v/>
      </c>
      <c r="M82" s="93" t="str">
        <f>IFERROR(__xludf.DUMMYFUNCTION("IF(ISBLANK($D82),"""",IFERROR(JOIN("", "",QUERY(INDIRECT(""'(OCDS) "" &amp; M$3 &amp; ""'!$C:$F""),""SELECT C WHERE F = '"" &amp; $A82 &amp; ""'""))))"),"")</f>
        <v/>
      </c>
      <c r="N82" s="93" t="str">
        <f>IFERROR(__xludf.DUMMYFUNCTION("IF(ISBLANK($D82),"""",IFERROR(JOIN("", "",QUERY(INDIRECT(""'(OCDS) "" &amp; N$3 &amp; ""'!$C:$F""),""SELECT C WHERE F = '"" &amp; $A82 &amp; ""'""))))"),"tender/selectionCriteria/criteria/type")</f>
        <v>tender/selectionCriteria/criteria/type</v>
      </c>
      <c r="O82" s="93" t="str">
        <f>IFERROR(__xludf.DUMMYFUNCTION("IF(ISBLANK($D82),"""",IFERROR(JOIN("", "",QUERY(INDIRECT(""'(OCDS) "" &amp; O$3 &amp; ""'!$C:$F""),""SELECT C WHERE F = '"" &amp; $A82 &amp; ""'""))))"),"")</f>
        <v/>
      </c>
      <c r="P82" s="93" t="str">
        <f>IFERROR(__xludf.DUMMYFUNCTION("IF(ISBLANK($D82),"""",IFERROR(JOIN("", "",QUERY(INDIRECT(""'(OCDS) "" &amp; P$3 &amp; ""'!$C:$F""),""SELECT C WHERE F = '"" &amp; $A82 &amp; ""'""))))"),"")</f>
        <v/>
      </c>
      <c r="Q82" s="93" t="str">
        <f>IFERROR(__xludf.DUMMYFUNCTION("IF(ISBLANK($D82),"""",IFERROR(JOIN("", "",QUERY(INDIRECT(""'(OCDS) "" &amp; Q$3 &amp; ""'!$C:$F""),""SELECT C WHERE F = '"" &amp; $A82 &amp; ""'""))))"),"")</f>
        <v/>
      </c>
      <c r="R82" s="94">
        <f t="shared" ref="R82:W82" si="80">IF(ISBLANK(IFERROR(VLOOKUP($A82,INDIRECT("'(OCDS) " &amp; R$3 &amp; "'!$F:$F"),1,FALSE))),0,1)</f>
        <v>0</v>
      </c>
      <c r="S82" s="94">
        <f t="shared" si="80"/>
        <v>0</v>
      </c>
      <c r="T82" s="94">
        <f t="shared" si="80"/>
        <v>1</v>
      </c>
      <c r="U82" s="94">
        <f t="shared" si="80"/>
        <v>0</v>
      </c>
      <c r="V82" s="94">
        <f t="shared" si="80"/>
        <v>0</v>
      </c>
      <c r="W82" s="94">
        <f t="shared" si="80"/>
        <v>0</v>
      </c>
    </row>
    <row r="83">
      <c r="A83" s="83" t="str">
        <f t="shared" si="1"/>
        <v>Prequalification Type (DESCRIPTION 4)</v>
      </c>
      <c r="B83" s="95" t="s">
        <v>59</v>
      </c>
      <c r="C83" s="95" t="s">
        <v>248</v>
      </c>
      <c r="D83" s="89" t="s">
        <v>278</v>
      </c>
      <c r="E83" s="89" t="s">
        <v>48</v>
      </c>
      <c r="F83" s="88" t="s">
        <v>279</v>
      </c>
      <c r="G83" s="89" t="s">
        <v>253</v>
      </c>
      <c r="H83" s="99"/>
      <c r="I83" s="106" t="s">
        <v>280</v>
      </c>
      <c r="J83" s="90" t="str">
        <f t="shared" si="3"/>
        <v>yes</v>
      </c>
      <c r="K83" s="91" t="str">
        <f>IFERROR(__xludf.DUMMYFUNCTION("IFERROR(JOIN("", "",FILTER(L83:Q83,LEN(L83:Q83))))"),"tender/selectionCriteria/criteria/description")</f>
        <v>tender/selectionCriteria/criteria/description</v>
      </c>
      <c r="L83" s="92" t="str">
        <f>IFERROR(__xludf.DUMMYFUNCTION("IF(ISBLANK($D83),"""",IFERROR(JOIN("", "",QUERY(INDIRECT(""'(OCDS) "" &amp; L$3 &amp; ""'!$C:$F""),""SELECT C WHERE F = '"" &amp; $A83 &amp; ""'""))))"),"")</f>
        <v/>
      </c>
      <c r="M83" s="93" t="str">
        <f>IFERROR(__xludf.DUMMYFUNCTION("IF(ISBLANK($D83),"""",IFERROR(JOIN("", "",QUERY(INDIRECT(""'(OCDS) "" &amp; M$3 &amp; ""'!$C:$F""),""SELECT C WHERE F = '"" &amp; $A83 &amp; ""'""))))"),"")</f>
        <v/>
      </c>
      <c r="N83" s="93" t="str">
        <f>IFERROR(__xludf.DUMMYFUNCTION("IF(ISBLANK($D83),"""",IFERROR(JOIN("", "",QUERY(INDIRECT(""'(OCDS) "" &amp; N$3 &amp; ""'!$C:$F""),""SELECT C WHERE F = '"" &amp; $A83 &amp; ""'""))))"),"tender/selectionCriteria/criteria/description")</f>
        <v>tender/selectionCriteria/criteria/description</v>
      </c>
      <c r="O83" s="93" t="str">
        <f>IFERROR(__xludf.DUMMYFUNCTION("IF(ISBLANK($D83),"""",IFERROR(JOIN("", "",QUERY(INDIRECT(""'(OCDS) "" &amp; O$3 &amp; ""'!$C:$F""),""SELECT C WHERE F = '"" &amp; $A83 &amp; ""'""))))"),"")</f>
        <v/>
      </c>
      <c r="P83" s="93" t="str">
        <f>IFERROR(__xludf.DUMMYFUNCTION("IF(ISBLANK($D83),"""",IFERROR(JOIN("", "",QUERY(INDIRECT(""'(OCDS) "" &amp; P$3 &amp; ""'!$C:$F""),""SELECT C WHERE F = '"" &amp; $A83 &amp; ""'""))))"),"")</f>
        <v/>
      </c>
      <c r="Q83" s="93" t="str">
        <f>IFERROR(__xludf.DUMMYFUNCTION("IF(ISBLANK($D83),"""",IFERROR(JOIN("", "",QUERY(INDIRECT(""'(OCDS) "" &amp; Q$3 &amp; ""'!$C:$F""),""SELECT C WHERE F = '"" &amp; $A83 &amp; ""'""))))"),"")</f>
        <v/>
      </c>
      <c r="R83" s="94">
        <f t="shared" ref="R83:W83" si="81">IF(ISBLANK(IFERROR(VLOOKUP($A83,INDIRECT("'(OCDS) " &amp; R$3 &amp; "'!$F:$F"),1,FALSE))),0,1)</f>
        <v>0</v>
      </c>
      <c r="S83" s="94">
        <f t="shared" si="81"/>
        <v>0</v>
      </c>
      <c r="T83" s="94">
        <f t="shared" si="81"/>
        <v>1</v>
      </c>
      <c r="U83" s="94">
        <f t="shared" si="81"/>
        <v>0</v>
      </c>
      <c r="V83" s="94">
        <f t="shared" si="81"/>
        <v>0</v>
      </c>
      <c r="W83" s="94">
        <f t="shared" si="81"/>
        <v>0</v>
      </c>
    </row>
    <row r="84">
      <c r="A84" s="83" t="str">
        <f t="shared" si="1"/>
        <v>Prequalification Type (APPLIES TO 4)</v>
      </c>
      <c r="B84" s="95" t="s">
        <v>59</v>
      </c>
      <c r="C84" s="95" t="s">
        <v>248</v>
      </c>
      <c r="D84" s="89" t="s">
        <v>281</v>
      </c>
      <c r="E84" s="89" t="s">
        <v>48</v>
      </c>
      <c r="F84" s="88" t="s">
        <v>256</v>
      </c>
      <c r="G84" s="89" t="s">
        <v>257</v>
      </c>
      <c r="H84" s="99"/>
      <c r="I84" s="95"/>
      <c r="J84" s="90" t="str">
        <f t="shared" si="3"/>
        <v>yes</v>
      </c>
      <c r="K84" s="91" t="str">
        <f>IFERROR(__xludf.DUMMYFUNCTION("IFERROR(JOIN("", "",FILTER(L84:Q84,LEN(L84:Q84))))"),"tender/selectionCriteria/criteria/appliesTo")</f>
        <v>tender/selectionCriteria/criteria/appliesTo</v>
      </c>
      <c r="L84" s="92" t="str">
        <f>IFERROR(__xludf.DUMMYFUNCTION("IF(ISBLANK($D84),"""",IFERROR(JOIN("", "",QUERY(INDIRECT(""'(OCDS) "" &amp; L$3 &amp; ""'!$C:$F""),""SELECT C WHERE F = '"" &amp; $A84 &amp; ""'""))))"),"")</f>
        <v/>
      </c>
      <c r="M84" s="93" t="str">
        <f>IFERROR(__xludf.DUMMYFUNCTION("IF(ISBLANK($D84),"""",IFERROR(JOIN("", "",QUERY(INDIRECT(""'(OCDS) "" &amp; M$3 &amp; ""'!$C:$F""),""SELECT C WHERE F = '"" &amp; $A84 &amp; ""'""))))"),"")</f>
        <v/>
      </c>
      <c r="N84" s="93" t="str">
        <f>IFERROR(__xludf.DUMMYFUNCTION("IF(ISBLANK($D84),"""",IFERROR(JOIN("", "",QUERY(INDIRECT(""'(OCDS) "" &amp; N$3 &amp; ""'!$C:$F""),""SELECT C WHERE F = '"" &amp; $A84 &amp; ""'""))))"),"tender/selectionCriteria/criteria/appliesTo")</f>
        <v>tender/selectionCriteria/criteria/appliesTo</v>
      </c>
      <c r="O84" s="93" t="str">
        <f>IFERROR(__xludf.DUMMYFUNCTION("IF(ISBLANK($D84),"""",IFERROR(JOIN("", "",QUERY(INDIRECT(""'(OCDS) "" &amp; O$3 &amp; ""'!$C:$F""),""SELECT C WHERE F = '"" &amp; $A84 &amp; ""'""))))"),"")</f>
        <v/>
      </c>
      <c r="P84" s="93" t="str">
        <f>IFERROR(__xludf.DUMMYFUNCTION("IF(ISBLANK($D84),"""",IFERROR(JOIN("", "",QUERY(INDIRECT(""'(OCDS) "" &amp; P$3 &amp; ""'!$C:$F""),""SELECT C WHERE F = '"" &amp; $A84 &amp; ""'""))))"),"")</f>
        <v/>
      </c>
      <c r="Q84" s="93" t="str">
        <f>IFERROR(__xludf.DUMMYFUNCTION("IF(ISBLANK($D84),"""",IFERROR(JOIN("", "",QUERY(INDIRECT(""'(OCDS) "" &amp; Q$3 &amp; ""'!$C:$F""),""SELECT C WHERE F = '"" &amp; $A84 &amp; ""'""))))"),"")</f>
        <v/>
      </c>
      <c r="R84" s="94">
        <f t="shared" ref="R84:W84" si="82">IF(ISBLANK(IFERROR(VLOOKUP($A84,INDIRECT("'(OCDS) " &amp; R$3 &amp; "'!$F:$F"),1,FALSE))),0,1)</f>
        <v>0</v>
      </c>
      <c r="S84" s="94">
        <f t="shared" si="82"/>
        <v>0</v>
      </c>
      <c r="T84" s="94">
        <f t="shared" si="82"/>
        <v>1</v>
      </c>
      <c r="U84" s="94">
        <f t="shared" si="82"/>
        <v>0</v>
      </c>
      <c r="V84" s="94">
        <f t="shared" si="82"/>
        <v>0</v>
      </c>
      <c r="W84" s="94">
        <f t="shared" si="82"/>
        <v>0</v>
      </c>
    </row>
    <row r="85">
      <c r="A85" s="83" t="str">
        <f t="shared" si="1"/>
        <v>Prequalification Type (VERIFICATION METHOD 4)</v>
      </c>
      <c r="B85" s="95" t="s">
        <v>59</v>
      </c>
      <c r="C85" s="95" t="s">
        <v>248</v>
      </c>
      <c r="D85" s="89" t="s">
        <v>282</v>
      </c>
      <c r="E85" s="89" t="s">
        <v>48</v>
      </c>
      <c r="F85" s="107" t="s">
        <v>283</v>
      </c>
      <c r="G85" s="89" t="s">
        <v>257</v>
      </c>
      <c r="H85" s="99"/>
      <c r="I85" s="89" t="s">
        <v>260</v>
      </c>
      <c r="J85" s="90" t="str">
        <f t="shared" si="3"/>
        <v>yes</v>
      </c>
      <c r="K85" s="91" t="str">
        <f>IFERROR(__xludf.DUMMYFUNCTION("IFERROR(JOIN("", "",FILTER(L85:Q85,LEN(L85:Q85))))"),"tender/selectionCriteria/criteria/verificationMethod")</f>
        <v>tender/selectionCriteria/criteria/verificationMethod</v>
      </c>
      <c r="L85" s="92" t="str">
        <f>IFERROR(__xludf.DUMMYFUNCTION("IF(ISBLANK($D85),"""",IFERROR(JOIN("", "",QUERY(INDIRECT(""'(OCDS) "" &amp; L$3 &amp; ""'!$C:$F""),""SELECT C WHERE F = '"" &amp; $A85 &amp; ""'""))))"),"")</f>
        <v/>
      </c>
      <c r="M85" s="93" t="str">
        <f>IFERROR(__xludf.DUMMYFUNCTION("IF(ISBLANK($D85),"""",IFERROR(JOIN("", "",QUERY(INDIRECT(""'(OCDS) "" &amp; M$3 &amp; ""'!$C:$F""),""SELECT C WHERE F = '"" &amp; $A85 &amp; ""'""))))"),"")</f>
        <v/>
      </c>
      <c r="N85" s="93" t="str">
        <f>IFERROR(__xludf.DUMMYFUNCTION("IF(ISBLANK($D85),"""",IFERROR(JOIN("", "",QUERY(INDIRECT(""'(OCDS) "" &amp; N$3 &amp; ""'!$C:$F""),""SELECT C WHERE F = '"" &amp; $A85 &amp; ""'""))))"),"tender/selectionCriteria/criteria/verificationMethod")</f>
        <v>tender/selectionCriteria/criteria/verificationMethod</v>
      </c>
      <c r="O85" s="93" t="str">
        <f>IFERROR(__xludf.DUMMYFUNCTION("IF(ISBLANK($D85),"""",IFERROR(JOIN("", "",QUERY(INDIRECT(""'(OCDS) "" &amp; O$3 &amp; ""'!$C:$F""),""SELECT C WHERE F = '"" &amp; $A85 &amp; ""'""))))"),"")</f>
        <v/>
      </c>
      <c r="P85" s="93" t="str">
        <f>IFERROR(__xludf.DUMMYFUNCTION("IF(ISBLANK($D85),"""",IFERROR(JOIN("", "",QUERY(INDIRECT(""'(OCDS) "" &amp; P$3 &amp; ""'!$C:$F""),""SELECT C WHERE F = '"" &amp; $A85 &amp; ""'""))))"),"")</f>
        <v/>
      </c>
      <c r="Q85" s="93" t="str">
        <f>IFERROR(__xludf.DUMMYFUNCTION("IF(ISBLANK($D85),"""",IFERROR(JOIN("", "",QUERY(INDIRECT(""'(OCDS) "" &amp; Q$3 &amp; ""'!$C:$F""),""SELECT C WHERE F = '"" &amp; $A85 &amp; ""'""))))"),"")</f>
        <v/>
      </c>
      <c r="R85" s="94">
        <f t="shared" ref="R85:W85" si="83">IF(ISBLANK(IFERROR(VLOOKUP($A85,INDIRECT("'(OCDS) " &amp; R$3 &amp; "'!$F:$F"),1,FALSE))),0,1)</f>
        <v>0</v>
      </c>
      <c r="S85" s="94">
        <f t="shared" si="83"/>
        <v>0</v>
      </c>
      <c r="T85" s="94">
        <f t="shared" si="83"/>
        <v>1</v>
      </c>
      <c r="U85" s="94">
        <f t="shared" si="83"/>
        <v>0</v>
      </c>
      <c r="V85" s="94">
        <f t="shared" si="83"/>
        <v>0</v>
      </c>
      <c r="W85" s="94">
        <f t="shared" si="83"/>
        <v>0</v>
      </c>
    </row>
    <row r="86">
      <c r="A86" s="83" t="str">
        <f t="shared" si="1"/>
        <v>Prequalification Type (SUITABILITY 5)</v>
      </c>
      <c r="B86" s="95" t="s">
        <v>59</v>
      </c>
      <c r="C86" s="95" t="s">
        <v>248</v>
      </c>
      <c r="D86" s="89" t="s">
        <v>284</v>
      </c>
      <c r="E86" s="89" t="s">
        <v>48</v>
      </c>
      <c r="F86" s="88" t="s">
        <v>285</v>
      </c>
      <c r="G86" s="89"/>
      <c r="H86" s="99"/>
      <c r="I86" s="89" t="s">
        <v>286</v>
      </c>
      <c r="J86" s="90" t="str">
        <f t="shared" si="3"/>
        <v>yes</v>
      </c>
      <c r="K86" s="91" t="str">
        <f>IFERROR(__xludf.DUMMYFUNCTION("IFERROR(JOIN("", "",FILTER(L86:Q86,LEN(L86:Q86))))"),"tender/selectionCriteria/criteria/type")</f>
        <v>tender/selectionCriteria/criteria/type</v>
      </c>
      <c r="L86" s="92" t="str">
        <f>IFERROR(__xludf.DUMMYFUNCTION("IF(ISBLANK($D86),"""",IFERROR(JOIN("", "",QUERY(INDIRECT(""'(OCDS) "" &amp; L$3 &amp; ""'!$C:$F""),""SELECT C WHERE F = '"" &amp; $A86 &amp; ""'""))))"),"")</f>
        <v/>
      </c>
      <c r="M86" s="93" t="str">
        <f>IFERROR(__xludf.DUMMYFUNCTION("IF(ISBLANK($D86),"""",IFERROR(JOIN("", "",QUERY(INDIRECT(""'(OCDS) "" &amp; M$3 &amp; ""'!$C:$F""),""SELECT C WHERE F = '"" &amp; $A86 &amp; ""'""))))"),"")</f>
        <v/>
      </c>
      <c r="N86" s="93" t="str">
        <f>IFERROR(__xludf.DUMMYFUNCTION("IF(ISBLANK($D86),"""",IFERROR(JOIN("", "",QUERY(INDIRECT(""'(OCDS) "" &amp; N$3 &amp; ""'!$C:$F""),""SELECT C WHERE F = '"" &amp; $A86 &amp; ""'""))))"),"tender/selectionCriteria/criteria/type")</f>
        <v>tender/selectionCriteria/criteria/type</v>
      </c>
      <c r="O86" s="93" t="str">
        <f>IFERROR(__xludf.DUMMYFUNCTION("IF(ISBLANK($D86),"""",IFERROR(JOIN("", "",QUERY(INDIRECT(""'(OCDS) "" &amp; O$3 &amp; ""'!$C:$F""),""SELECT C WHERE F = '"" &amp; $A86 &amp; ""'""))))"),"")</f>
        <v/>
      </c>
      <c r="P86" s="93" t="str">
        <f>IFERROR(__xludf.DUMMYFUNCTION("IF(ISBLANK($D86),"""",IFERROR(JOIN("", "",QUERY(INDIRECT(""'(OCDS) "" &amp; P$3 &amp; ""'!$C:$F""),""SELECT C WHERE F = '"" &amp; $A86 &amp; ""'""))))"),"")</f>
        <v/>
      </c>
      <c r="Q86" s="93" t="str">
        <f>IFERROR(__xludf.DUMMYFUNCTION("IF(ISBLANK($D86),"""",IFERROR(JOIN("", "",QUERY(INDIRECT(""'(OCDS) "" &amp; Q$3 &amp; ""'!$C:$F""),""SELECT C WHERE F = '"" &amp; $A86 &amp; ""'""))))"),"")</f>
        <v/>
      </c>
      <c r="R86" s="94">
        <f t="shared" ref="R86:W86" si="84">IF(ISBLANK(IFERROR(VLOOKUP($A86,INDIRECT("'(OCDS) " &amp; R$3 &amp; "'!$F:$F"),1,FALSE))),0,1)</f>
        <v>0</v>
      </c>
      <c r="S86" s="94">
        <f t="shared" si="84"/>
        <v>0</v>
      </c>
      <c r="T86" s="94">
        <f t="shared" si="84"/>
        <v>1</v>
      </c>
      <c r="U86" s="94">
        <f t="shared" si="84"/>
        <v>0</v>
      </c>
      <c r="V86" s="94">
        <f t="shared" si="84"/>
        <v>0</v>
      </c>
      <c r="W86" s="94">
        <f t="shared" si="84"/>
        <v>0</v>
      </c>
    </row>
    <row r="87">
      <c r="A87" s="83" t="str">
        <f t="shared" si="1"/>
        <v>Prequalification Type (DESCRIPTION 5)</v>
      </c>
      <c r="B87" s="95" t="s">
        <v>59</v>
      </c>
      <c r="C87" s="95" t="s">
        <v>248</v>
      </c>
      <c r="D87" s="89" t="s">
        <v>287</v>
      </c>
      <c r="E87" s="89" t="s">
        <v>48</v>
      </c>
      <c r="F87" s="88" t="s">
        <v>288</v>
      </c>
      <c r="G87" s="89" t="s">
        <v>257</v>
      </c>
      <c r="H87" s="99"/>
      <c r="I87" s="95"/>
      <c r="J87" s="90" t="str">
        <f t="shared" si="3"/>
        <v>yes</v>
      </c>
      <c r="K87" s="91" t="str">
        <f>IFERROR(__xludf.DUMMYFUNCTION("IFERROR(JOIN("", "",FILTER(L87:Q87,LEN(L87:Q87))))"),"tender/selectionCriteria/criteria/description")</f>
        <v>tender/selectionCriteria/criteria/description</v>
      </c>
      <c r="L87" s="92" t="str">
        <f>IFERROR(__xludf.DUMMYFUNCTION("IF(ISBLANK($D87),"""",IFERROR(JOIN("", "",QUERY(INDIRECT(""'(OCDS) "" &amp; L$3 &amp; ""'!$C:$F""),""SELECT C WHERE F = '"" &amp; $A87 &amp; ""'""))))"),"")</f>
        <v/>
      </c>
      <c r="M87" s="93" t="str">
        <f>IFERROR(__xludf.DUMMYFUNCTION("IF(ISBLANK($D87),"""",IFERROR(JOIN("", "",QUERY(INDIRECT(""'(OCDS) "" &amp; M$3 &amp; ""'!$C:$F""),""SELECT C WHERE F = '"" &amp; $A87 &amp; ""'""))))"),"")</f>
        <v/>
      </c>
      <c r="N87" s="93" t="str">
        <f>IFERROR(__xludf.DUMMYFUNCTION("IF(ISBLANK($D87),"""",IFERROR(JOIN("", "",QUERY(INDIRECT(""'(OCDS) "" &amp; N$3 &amp; ""'!$C:$F""),""SELECT C WHERE F = '"" &amp; $A87 &amp; ""'""))))"),"tender/selectionCriteria/criteria/description")</f>
        <v>tender/selectionCriteria/criteria/description</v>
      </c>
      <c r="O87" s="93" t="str">
        <f>IFERROR(__xludf.DUMMYFUNCTION("IF(ISBLANK($D87),"""",IFERROR(JOIN("", "",QUERY(INDIRECT(""'(OCDS) "" &amp; O$3 &amp; ""'!$C:$F""),""SELECT C WHERE F = '"" &amp; $A87 &amp; ""'""))))"),"")</f>
        <v/>
      </c>
      <c r="P87" s="93" t="str">
        <f>IFERROR(__xludf.DUMMYFUNCTION("IF(ISBLANK($D87),"""",IFERROR(JOIN("", "",QUERY(INDIRECT(""'(OCDS) "" &amp; P$3 &amp; ""'!$C:$F""),""SELECT C WHERE F = '"" &amp; $A87 &amp; ""'""))))"),"")</f>
        <v/>
      </c>
      <c r="Q87" s="93" t="str">
        <f>IFERROR(__xludf.DUMMYFUNCTION("IF(ISBLANK($D87),"""",IFERROR(JOIN("", "",QUERY(INDIRECT(""'(OCDS) "" &amp; Q$3 &amp; ""'!$C:$F""),""SELECT C WHERE F = '"" &amp; $A87 &amp; ""'""))))"),"")</f>
        <v/>
      </c>
      <c r="R87" s="94">
        <f t="shared" ref="R87:W87" si="85">IF(ISBLANK(IFERROR(VLOOKUP($A87,INDIRECT("'(OCDS) " &amp; R$3 &amp; "'!$F:$F"),1,FALSE))),0,1)</f>
        <v>0</v>
      </c>
      <c r="S87" s="94">
        <f t="shared" si="85"/>
        <v>0</v>
      </c>
      <c r="T87" s="94">
        <f t="shared" si="85"/>
        <v>1</v>
      </c>
      <c r="U87" s="94">
        <f t="shared" si="85"/>
        <v>0</v>
      </c>
      <c r="V87" s="94">
        <f t="shared" si="85"/>
        <v>0</v>
      </c>
      <c r="W87" s="94">
        <f t="shared" si="85"/>
        <v>0</v>
      </c>
    </row>
    <row r="88">
      <c r="A88" s="83" t="str">
        <f t="shared" si="1"/>
        <v>Prequalification Type (APPLIES TO 5)</v>
      </c>
      <c r="B88" s="95" t="s">
        <v>59</v>
      </c>
      <c r="C88" s="95" t="s">
        <v>248</v>
      </c>
      <c r="D88" s="89" t="s">
        <v>289</v>
      </c>
      <c r="E88" s="89" t="s">
        <v>48</v>
      </c>
      <c r="F88" s="88" t="s">
        <v>256</v>
      </c>
      <c r="G88" s="89" t="s">
        <v>257</v>
      </c>
      <c r="H88" s="99"/>
      <c r="I88" s="95"/>
      <c r="J88" s="90" t="str">
        <f t="shared" si="3"/>
        <v>yes</v>
      </c>
      <c r="K88" s="91" t="str">
        <f>IFERROR(__xludf.DUMMYFUNCTION("IFERROR(JOIN("", "",FILTER(L88:Q88,LEN(L88:Q88))))"),"tender/selectionCriteria/criteria/appliesTo")</f>
        <v>tender/selectionCriteria/criteria/appliesTo</v>
      </c>
      <c r="L88" s="92" t="str">
        <f>IFERROR(__xludf.DUMMYFUNCTION("IF(ISBLANK($D88),"""",IFERROR(JOIN("", "",QUERY(INDIRECT(""'(OCDS) "" &amp; L$3 &amp; ""'!$C:$F""),""SELECT C WHERE F = '"" &amp; $A88 &amp; ""'""))))"),"")</f>
        <v/>
      </c>
      <c r="M88" s="93" t="str">
        <f>IFERROR(__xludf.DUMMYFUNCTION("IF(ISBLANK($D88),"""",IFERROR(JOIN("", "",QUERY(INDIRECT(""'(OCDS) "" &amp; M$3 &amp; ""'!$C:$F""),""SELECT C WHERE F = '"" &amp; $A88 &amp; ""'""))))"),"")</f>
        <v/>
      </c>
      <c r="N88" s="93" t="str">
        <f>IFERROR(__xludf.DUMMYFUNCTION("IF(ISBLANK($D88),"""",IFERROR(JOIN("", "",QUERY(INDIRECT(""'(OCDS) "" &amp; N$3 &amp; ""'!$C:$F""),""SELECT C WHERE F = '"" &amp; $A88 &amp; ""'""))))"),"tender/selectionCriteria/criteria/appliesTo")</f>
        <v>tender/selectionCriteria/criteria/appliesTo</v>
      </c>
      <c r="O88" s="93" t="str">
        <f>IFERROR(__xludf.DUMMYFUNCTION("IF(ISBLANK($D88),"""",IFERROR(JOIN("", "",QUERY(INDIRECT(""'(OCDS) "" &amp; O$3 &amp; ""'!$C:$F""),""SELECT C WHERE F = '"" &amp; $A88 &amp; ""'""))))"),"")</f>
        <v/>
      </c>
      <c r="P88" s="93" t="str">
        <f>IFERROR(__xludf.DUMMYFUNCTION("IF(ISBLANK($D88),"""",IFERROR(JOIN("", "",QUERY(INDIRECT(""'(OCDS) "" &amp; P$3 &amp; ""'!$C:$F""),""SELECT C WHERE F = '"" &amp; $A88 &amp; ""'""))))"),"")</f>
        <v/>
      </c>
      <c r="Q88" s="93" t="str">
        <f>IFERROR(__xludf.DUMMYFUNCTION("IF(ISBLANK($D88),"""",IFERROR(JOIN("", "",QUERY(INDIRECT(""'(OCDS) "" &amp; Q$3 &amp; ""'!$C:$F""),""SELECT C WHERE F = '"" &amp; $A88 &amp; ""'""))))"),"")</f>
        <v/>
      </c>
      <c r="R88" s="94">
        <f t="shared" ref="R88:W88" si="86">IF(ISBLANK(IFERROR(VLOOKUP($A88,INDIRECT("'(OCDS) " &amp; R$3 &amp; "'!$F:$F"),1,FALSE))),0,1)</f>
        <v>0</v>
      </c>
      <c r="S88" s="94">
        <f t="shared" si="86"/>
        <v>0</v>
      </c>
      <c r="T88" s="94">
        <f t="shared" si="86"/>
        <v>1</v>
      </c>
      <c r="U88" s="94">
        <f t="shared" si="86"/>
        <v>0</v>
      </c>
      <c r="V88" s="94">
        <f t="shared" si="86"/>
        <v>0</v>
      </c>
      <c r="W88" s="94">
        <f t="shared" si="86"/>
        <v>0</v>
      </c>
    </row>
    <row r="89">
      <c r="A89" s="83" t="str">
        <f t="shared" si="1"/>
        <v>Prequalification Type (VERIFICATION METHOD 5)</v>
      </c>
      <c r="B89" s="95" t="s">
        <v>59</v>
      </c>
      <c r="C89" s="95" t="s">
        <v>248</v>
      </c>
      <c r="D89" s="89" t="s">
        <v>290</v>
      </c>
      <c r="E89" s="89" t="s">
        <v>48</v>
      </c>
      <c r="F89" s="107" t="s">
        <v>291</v>
      </c>
      <c r="G89" s="89" t="s">
        <v>257</v>
      </c>
      <c r="H89" s="99"/>
      <c r="I89" s="89" t="s">
        <v>292</v>
      </c>
      <c r="J89" s="90" t="str">
        <f t="shared" si="3"/>
        <v>yes</v>
      </c>
      <c r="K89" s="91" t="str">
        <f>IFERROR(__xludf.DUMMYFUNCTION("IFERROR(JOIN("", "",FILTER(L89:Q89,LEN(L89:Q89))))"),"tender/selectionCriteria/criteria/verificationMethod")</f>
        <v>tender/selectionCriteria/criteria/verificationMethod</v>
      </c>
      <c r="L89" s="92" t="str">
        <f>IFERROR(__xludf.DUMMYFUNCTION("IF(ISBLANK($D89),"""",IFERROR(JOIN("", "",QUERY(INDIRECT(""'(OCDS) "" &amp; L$3 &amp; ""'!$C:$F""),""SELECT C WHERE F = '"" &amp; $A89 &amp; ""'""))))"),"")</f>
        <v/>
      </c>
      <c r="M89" s="93" t="str">
        <f>IFERROR(__xludf.DUMMYFUNCTION("IF(ISBLANK($D89),"""",IFERROR(JOIN("", "",QUERY(INDIRECT(""'(OCDS) "" &amp; M$3 &amp; ""'!$C:$F""),""SELECT C WHERE F = '"" &amp; $A89 &amp; ""'""))))"),"")</f>
        <v/>
      </c>
      <c r="N89" s="93" t="str">
        <f>IFERROR(__xludf.DUMMYFUNCTION("IF(ISBLANK($D89),"""",IFERROR(JOIN("", "",QUERY(INDIRECT(""'(OCDS) "" &amp; N$3 &amp; ""'!$C:$F""),""SELECT C WHERE F = '"" &amp; $A89 &amp; ""'""))))"),"tender/selectionCriteria/criteria/verificationMethod")</f>
        <v>tender/selectionCriteria/criteria/verificationMethod</v>
      </c>
      <c r="O89" s="93" t="str">
        <f>IFERROR(__xludf.DUMMYFUNCTION("IF(ISBLANK($D89),"""",IFERROR(JOIN("", "",QUERY(INDIRECT(""'(OCDS) "" &amp; O$3 &amp; ""'!$C:$F""),""SELECT C WHERE F = '"" &amp; $A89 &amp; ""'""))))"),"")</f>
        <v/>
      </c>
      <c r="P89" s="93" t="str">
        <f>IFERROR(__xludf.DUMMYFUNCTION("IF(ISBLANK($D89),"""",IFERROR(JOIN("", "",QUERY(INDIRECT(""'(OCDS) "" &amp; P$3 &amp; ""'!$C:$F""),""SELECT C WHERE F = '"" &amp; $A89 &amp; ""'""))))"),"")</f>
        <v/>
      </c>
      <c r="Q89" s="93" t="str">
        <f>IFERROR(__xludf.DUMMYFUNCTION("IF(ISBLANK($D89),"""",IFERROR(JOIN("", "",QUERY(INDIRECT(""'(OCDS) "" &amp; Q$3 &amp; ""'!$C:$F""),""SELECT C WHERE F = '"" &amp; $A89 &amp; ""'""))))"),"")</f>
        <v/>
      </c>
      <c r="R89" s="94">
        <f t="shared" ref="R89:W89" si="87">IF(ISBLANK(IFERROR(VLOOKUP($A89,INDIRECT("'(OCDS) " &amp; R$3 &amp; "'!$F:$F"),1,FALSE))),0,1)</f>
        <v>0</v>
      </c>
      <c r="S89" s="94">
        <f t="shared" si="87"/>
        <v>0</v>
      </c>
      <c r="T89" s="94">
        <f t="shared" si="87"/>
        <v>1</v>
      </c>
      <c r="U89" s="94">
        <f t="shared" si="87"/>
        <v>0</v>
      </c>
      <c r="V89" s="94">
        <f t="shared" si="87"/>
        <v>0</v>
      </c>
      <c r="W89" s="94">
        <f t="shared" si="87"/>
        <v>0</v>
      </c>
    </row>
    <row r="90">
      <c r="A90" s="83" t="str">
        <f t="shared" si="1"/>
        <v>Prequalification Type (DESCRIPTION 5)</v>
      </c>
      <c r="B90" s="95" t="s">
        <v>59</v>
      </c>
      <c r="C90" s="95" t="s">
        <v>248</v>
      </c>
      <c r="D90" s="89" t="s">
        <v>287</v>
      </c>
      <c r="E90" s="89" t="s">
        <v>48</v>
      </c>
      <c r="F90" s="98"/>
      <c r="G90" s="89" t="s">
        <v>253</v>
      </c>
      <c r="H90" s="99"/>
      <c r="I90" s="95"/>
      <c r="J90" s="90" t="str">
        <f t="shared" si="3"/>
        <v>yes</v>
      </c>
      <c r="K90" s="91" t="str">
        <f>IFERROR(__xludf.DUMMYFUNCTION("IFERROR(JOIN("", "",FILTER(L90:Q90,LEN(L90:Q90))))"),"tender/selectionCriteria/criteria/description")</f>
        <v>tender/selectionCriteria/criteria/description</v>
      </c>
      <c r="L90" s="92" t="str">
        <f>IFERROR(__xludf.DUMMYFUNCTION("IF(ISBLANK($D90),"""",IFERROR(JOIN("", "",QUERY(INDIRECT(""'(OCDS) "" &amp; L$3 &amp; ""'!$C:$F""),""SELECT C WHERE F = '"" &amp; $A90 &amp; ""'""))))"),"")</f>
        <v/>
      </c>
      <c r="M90" s="93" t="str">
        <f>IFERROR(__xludf.DUMMYFUNCTION("IF(ISBLANK($D90),"""",IFERROR(JOIN("", "",QUERY(INDIRECT(""'(OCDS) "" &amp; M$3 &amp; ""'!$C:$F""),""SELECT C WHERE F = '"" &amp; $A90 &amp; ""'""))))"),"")</f>
        <v/>
      </c>
      <c r="N90" s="93" t="str">
        <f>IFERROR(__xludf.DUMMYFUNCTION("IF(ISBLANK($D90),"""",IFERROR(JOIN("", "",QUERY(INDIRECT(""'(OCDS) "" &amp; N$3 &amp; ""'!$C:$F""),""SELECT C WHERE F = '"" &amp; $A90 &amp; ""'""))))"),"tender/selectionCriteria/criteria/description")</f>
        <v>tender/selectionCriteria/criteria/description</v>
      </c>
      <c r="O90" s="93" t="str">
        <f>IFERROR(__xludf.DUMMYFUNCTION("IF(ISBLANK($D90),"""",IFERROR(JOIN("", "",QUERY(INDIRECT(""'(OCDS) "" &amp; O$3 &amp; ""'!$C:$F""),""SELECT C WHERE F = '"" &amp; $A90 &amp; ""'""))))"),"")</f>
        <v/>
      </c>
      <c r="P90" s="93" t="str">
        <f>IFERROR(__xludf.DUMMYFUNCTION("IF(ISBLANK($D90),"""",IFERROR(JOIN("", "",QUERY(INDIRECT(""'(OCDS) "" &amp; P$3 &amp; ""'!$C:$F""),""SELECT C WHERE F = '"" &amp; $A90 &amp; ""'""))))"),"")</f>
        <v/>
      </c>
      <c r="Q90" s="93" t="str">
        <f>IFERROR(__xludf.DUMMYFUNCTION("IF(ISBLANK($D90),"""",IFERROR(JOIN("", "",QUERY(INDIRECT(""'(OCDS) "" &amp; Q$3 &amp; ""'!$C:$F""),""SELECT C WHERE F = '"" &amp; $A90 &amp; ""'""))))"),"")</f>
        <v/>
      </c>
      <c r="R90" s="94">
        <f t="shared" ref="R90:W90" si="88">IF(ISBLANK(IFERROR(VLOOKUP($A90,INDIRECT("'(OCDS) " &amp; R$3 &amp; "'!$F:$F"),1,FALSE))),0,1)</f>
        <v>0</v>
      </c>
      <c r="S90" s="94">
        <f t="shared" si="88"/>
        <v>0</v>
      </c>
      <c r="T90" s="94">
        <f t="shared" si="88"/>
        <v>1</v>
      </c>
      <c r="U90" s="94">
        <f t="shared" si="88"/>
        <v>0</v>
      </c>
      <c r="V90" s="94">
        <f t="shared" si="88"/>
        <v>0</v>
      </c>
      <c r="W90" s="94">
        <f t="shared" si="88"/>
        <v>0</v>
      </c>
    </row>
    <row r="91">
      <c r="A91" s="83" t="str">
        <f t="shared" si="1"/>
        <v>Bureau Reference Sheet (PROCURING ENTITY TAG)</v>
      </c>
      <c r="B91" s="95" t="s">
        <v>59</v>
      </c>
      <c r="C91" s="95" t="s">
        <v>293</v>
      </c>
      <c r="D91" s="97" t="s">
        <v>294</v>
      </c>
      <c r="E91" s="89" t="s">
        <v>48</v>
      </c>
      <c r="F91" s="98" t="s">
        <v>295</v>
      </c>
      <c r="G91" s="89"/>
      <c r="H91" s="95" t="s">
        <v>90</v>
      </c>
      <c r="I91" s="89"/>
      <c r="J91" s="90" t="str">
        <f t="shared" si="3"/>
        <v>yes</v>
      </c>
      <c r="K91" s="91" t="str">
        <f>IFERROR(__xludf.DUMMYFUNCTION("IFERROR(JOIN("", "",FILTER(L91:Q91,LEN(L91:Q91))))"),"parties/roles")</f>
        <v>parties/roles</v>
      </c>
      <c r="L91" s="92" t="str">
        <f>IFERROR(__xludf.DUMMYFUNCTION("IF(ISBLANK($D91),"""",IFERROR(JOIN("", "",QUERY(INDIRECT(""'(OCDS) "" &amp; L$3 &amp; ""'!$C:$F""),""SELECT C WHERE F = '"" &amp; $A91 &amp; ""'""))))"),"parties/roles")</f>
        <v>parties/roles</v>
      </c>
      <c r="M91" s="93" t="str">
        <f>IFERROR(__xludf.DUMMYFUNCTION("IF(ISBLANK($D91),"""",IFERROR(JOIN("", "",QUERY(INDIRECT(""'(OCDS) "" &amp; M$3 &amp; ""'!$C:$F""),""SELECT C WHERE F = '"" &amp; $A91 &amp; ""'""))))"),"")</f>
        <v/>
      </c>
      <c r="N91" s="93" t="str">
        <f>IFERROR(__xludf.DUMMYFUNCTION("IF(ISBLANK($D91),"""",IFERROR(JOIN("", "",QUERY(INDIRECT(""'(OCDS) "" &amp; N$3 &amp; ""'!$C:$F""),""SELECT C WHERE F = '"" &amp; $A91 &amp; ""'""))))"),"")</f>
        <v/>
      </c>
      <c r="O91" s="93" t="str">
        <f>IFERROR(__xludf.DUMMYFUNCTION("IF(ISBLANK($D91),"""",IFERROR(JOIN("", "",QUERY(INDIRECT(""'(OCDS) "" &amp; O$3 &amp; ""'!$C:$F""),""SELECT C WHERE F = '"" &amp; $A91 &amp; ""'""))))"),"")</f>
        <v/>
      </c>
      <c r="P91" s="93" t="str">
        <f>IFERROR(__xludf.DUMMYFUNCTION("IF(ISBLANK($D91),"""",IFERROR(JOIN("", "",QUERY(INDIRECT(""'(OCDS) "" &amp; P$3 &amp; ""'!$C:$F""),""SELECT C WHERE F = '"" &amp; $A91 &amp; ""'""))))"),"")</f>
        <v/>
      </c>
      <c r="Q91" s="93" t="str">
        <f>IFERROR(__xludf.DUMMYFUNCTION("IF(ISBLANK($D91),"""",IFERROR(JOIN("", "",QUERY(INDIRECT(""'(OCDS) "" &amp; Q$3 &amp; ""'!$C:$F""),""SELECT C WHERE F = '"" &amp; $A91 &amp; ""'""))))"),"")</f>
        <v/>
      </c>
      <c r="R91" s="94">
        <f t="shared" ref="R91:W91" si="89">IF(ISBLANK(IFERROR(VLOOKUP($A91,INDIRECT("'(OCDS) " &amp; R$3 &amp; "'!$F:$F"),1,FALSE))),0,1)</f>
        <v>1</v>
      </c>
      <c r="S91" s="94">
        <f t="shared" si="89"/>
        <v>0</v>
      </c>
      <c r="T91" s="94">
        <f t="shared" si="89"/>
        <v>0</v>
      </c>
      <c r="U91" s="94">
        <f t="shared" si="89"/>
        <v>0</v>
      </c>
      <c r="V91" s="94">
        <f t="shared" si="89"/>
        <v>0</v>
      </c>
      <c r="W91" s="94">
        <f t="shared" si="89"/>
        <v>0</v>
      </c>
    </row>
    <row r="92">
      <c r="A92" s="83" t="str">
        <f t="shared" si="1"/>
        <v>Bureau Reference Sheet (BUYER TAG)</v>
      </c>
      <c r="B92" s="95" t="s">
        <v>59</v>
      </c>
      <c r="C92" s="95" t="s">
        <v>293</v>
      </c>
      <c r="D92" s="97" t="s">
        <v>296</v>
      </c>
      <c r="E92" s="89" t="s">
        <v>48</v>
      </c>
      <c r="F92" s="98" t="s">
        <v>297</v>
      </c>
      <c r="G92" s="89"/>
      <c r="H92" s="95" t="s">
        <v>90</v>
      </c>
      <c r="I92" s="89"/>
      <c r="J92" s="90" t="str">
        <f t="shared" si="3"/>
        <v>yes</v>
      </c>
      <c r="K92" s="91" t="str">
        <f>IFERROR(__xludf.DUMMYFUNCTION("IFERROR(JOIN("", "",FILTER(L92:Q92,LEN(L92:Q92))))"),"parties/roles")</f>
        <v>parties/roles</v>
      </c>
      <c r="L92" s="92" t="str">
        <f>IFERROR(__xludf.DUMMYFUNCTION("IF(ISBLANK($D92),"""",IFERROR(JOIN("", "",QUERY(INDIRECT(""'(OCDS) "" &amp; L$3 &amp; ""'!$C:$F""),""SELECT C WHERE F = '"" &amp; $A92 &amp; ""'""))))"),"parties/roles")</f>
        <v>parties/roles</v>
      </c>
      <c r="M92" s="93" t="str">
        <f>IFERROR(__xludf.DUMMYFUNCTION("IF(ISBLANK($D92),"""",IFERROR(JOIN("", "",QUERY(INDIRECT(""'(OCDS) "" &amp; M$3 &amp; ""'!$C:$F""),""SELECT C WHERE F = '"" &amp; $A92 &amp; ""'""))))"),"")</f>
        <v/>
      </c>
      <c r="N92" s="93" t="str">
        <f>IFERROR(__xludf.DUMMYFUNCTION("IF(ISBLANK($D92),"""",IFERROR(JOIN("", "",QUERY(INDIRECT(""'(OCDS) "" &amp; N$3 &amp; ""'!$C:$F""),""SELECT C WHERE F = '"" &amp; $A92 &amp; ""'""))))"),"")</f>
        <v/>
      </c>
      <c r="O92" s="93" t="str">
        <f>IFERROR(__xludf.DUMMYFUNCTION("IF(ISBLANK($D92),"""",IFERROR(JOIN("", "",QUERY(INDIRECT(""'(OCDS) "" &amp; O$3 &amp; ""'!$C:$F""),""SELECT C WHERE F = '"" &amp; $A92 &amp; ""'""))))"),"")</f>
        <v/>
      </c>
      <c r="P92" s="93" t="str">
        <f>IFERROR(__xludf.DUMMYFUNCTION("IF(ISBLANK($D92),"""",IFERROR(JOIN("", "",QUERY(INDIRECT(""'(OCDS) "" &amp; P$3 &amp; ""'!$C:$F""),""SELECT C WHERE F = '"" &amp; $A92 &amp; ""'""))))"),"")</f>
        <v/>
      </c>
      <c r="Q92" s="93" t="str">
        <f>IFERROR(__xludf.DUMMYFUNCTION("IF(ISBLANK($D92),"""",IFERROR(JOIN("", "",QUERY(INDIRECT(""'(OCDS) "" &amp; Q$3 &amp; ""'!$C:$F""),""SELECT C WHERE F = '"" &amp; $A92 &amp; ""'""))))"),"")</f>
        <v/>
      </c>
      <c r="R92" s="94">
        <f t="shared" ref="R92:W92" si="90">IF(ISBLANK(IFERROR(VLOOKUP($A92,INDIRECT("'(OCDS) " &amp; R$3 &amp; "'!$F:$F"),1,FALSE))),0,1)</f>
        <v>1</v>
      </c>
      <c r="S92" s="94">
        <f t="shared" si="90"/>
        <v>0</v>
      </c>
      <c r="T92" s="94">
        <f t="shared" si="90"/>
        <v>0</v>
      </c>
      <c r="U92" s="94">
        <f t="shared" si="90"/>
        <v>0</v>
      </c>
      <c r="V92" s="94">
        <f t="shared" si="90"/>
        <v>0</v>
      </c>
      <c r="W92" s="94">
        <f t="shared" si="90"/>
        <v>0</v>
      </c>
    </row>
    <row r="93">
      <c r="A93" s="83" t="str">
        <f t="shared" si="1"/>
        <v>Bureau Reference Sheet (PAYER TAG)</v>
      </c>
      <c r="B93" s="95" t="s">
        <v>59</v>
      </c>
      <c r="C93" s="95" t="s">
        <v>293</v>
      </c>
      <c r="D93" s="97" t="s">
        <v>298</v>
      </c>
      <c r="E93" s="89" t="s">
        <v>48</v>
      </c>
      <c r="F93" s="98" t="s">
        <v>299</v>
      </c>
      <c r="G93" s="89"/>
      <c r="H93" s="95" t="s">
        <v>90</v>
      </c>
      <c r="I93" s="89"/>
      <c r="J93" s="90" t="str">
        <f t="shared" si="3"/>
        <v>yes</v>
      </c>
      <c r="K93" s="91" t="str">
        <f>IFERROR(__xludf.DUMMYFUNCTION("IFERROR(JOIN("", "",FILTER(L93:Q93,LEN(L93:Q93))))"),"parties/roles")</f>
        <v>parties/roles</v>
      </c>
      <c r="L93" s="92" t="str">
        <f>IFERROR(__xludf.DUMMYFUNCTION("IF(ISBLANK($D93),"""",IFERROR(JOIN("", "",QUERY(INDIRECT(""'(OCDS) "" &amp; L$3 &amp; ""'!$C:$F""),""SELECT C WHERE F = '"" &amp; $A93 &amp; ""'""))))"),"parties/roles")</f>
        <v>parties/roles</v>
      </c>
      <c r="M93" s="93" t="str">
        <f>IFERROR(__xludf.DUMMYFUNCTION("IF(ISBLANK($D93),"""",IFERROR(JOIN("", "",QUERY(INDIRECT(""'(OCDS) "" &amp; M$3 &amp; ""'!$C:$F""),""SELECT C WHERE F = '"" &amp; $A93 &amp; ""'""))))"),"")</f>
        <v/>
      </c>
      <c r="N93" s="93" t="str">
        <f>IFERROR(__xludf.DUMMYFUNCTION("IF(ISBLANK($D93),"""",IFERROR(JOIN("", "",QUERY(INDIRECT(""'(OCDS) "" &amp; N$3 &amp; ""'!$C:$F""),""SELECT C WHERE F = '"" &amp; $A93 &amp; ""'""))))"),"")</f>
        <v/>
      </c>
      <c r="O93" s="93" t="str">
        <f>IFERROR(__xludf.DUMMYFUNCTION("IF(ISBLANK($D93),"""",IFERROR(JOIN("", "",QUERY(INDIRECT(""'(OCDS) "" &amp; O$3 &amp; ""'!$C:$F""),""SELECT C WHERE F = '"" &amp; $A93 &amp; ""'""))))"),"")</f>
        <v/>
      </c>
      <c r="P93" s="93" t="str">
        <f>IFERROR(__xludf.DUMMYFUNCTION("IF(ISBLANK($D93),"""",IFERROR(JOIN("", "",QUERY(INDIRECT(""'(OCDS) "" &amp; P$3 &amp; ""'!$C:$F""),""SELECT C WHERE F = '"" &amp; $A93 &amp; ""'""))))"),"")</f>
        <v/>
      </c>
      <c r="Q93" s="93" t="str">
        <f>IFERROR(__xludf.DUMMYFUNCTION("IF(ISBLANK($D93),"""",IFERROR(JOIN("", "",QUERY(INDIRECT(""'(OCDS) "" &amp; Q$3 &amp; ""'!$C:$F""),""SELECT C WHERE F = '"" &amp; $A93 &amp; ""'""))))"),"")</f>
        <v/>
      </c>
      <c r="R93" s="94">
        <f t="shared" ref="R93:W93" si="91">IF(ISBLANK(IFERROR(VLOOKUP($A93,INDIRECT("'(OCDS) " &amp; R$3 &amp; "'!$F:$F"),1,FALSE))),0,1)</f>
        <v>1</v>
      </c>
      <c r="S93" s="94">
        <f t="shared" si="91"/>
        <v>0</v>
      </c>
      <c r="T93" s="94">
        <f t="shared" si="91"/>
        <v>0</v>
      </c>
      <c r="U93" s="94">
        <f t="shared" si="91"/>
        <v>0</v>
      </c>
      <c r="V93" s="94">
        <f t="shared" si="91"/>
        <v>0</v>
      </c>
      <c r="W93" s="94">
        <f t="shared" si="91"/>
        <v>0</v>
      </c>
    </row>
    <row r="94">
      <c r="A94" s="83" t="str">
        <f t="shared" si="1"/>
        <v>Bureau Reference Sheet (BUYER ID)</v>
      </c>
      <c r="B94" s="95" t="s">
        <v>59</v>
      </c>
      <c r="C94" s="95" t="s">
        <v>293</v>
      </c>
      <c r="D94" s="97" t="s">
        <v>300</v>
      </c>
      <c r="E94" s="89" t="s">
        <v>48</v>
      </c>
      <c r="F94" s="87" t="s">
        <v>301</v>
      </c>
      <c r="G94" s="97" t="s">
        <v>302</v>
      </c>
      <c r="H94" s="95" t="s">
        <v>90</v>
      </c>
      <c r="I94" s="89"/>
      <c r="J94" s="90" t="str">
        <f t="shared" si="3"/>
        <v>yes</v>
      </c>
      <c r="K94" s="91" t="str">
        <f>IFERROR(__xludf.DUMMYFUNCTION("IFERROR(JOIN("", "",FILTER(L94:Q94,LEN(L94:Q94))))"),"buyer/id, parties/id, parties/id, parties/id, tender/procuringEntity/id, contracts/implementation/transactions/payer/id")</f>
        <v>buyer/id, parties/id, parties/id, parties/id, tender/procuringEntity/id, contracts/implementation/transactions/payer/id</v>
      </c>
      <c r="L94" s="92" t="str">
        <f>IFERROR(__xludf.DUMMYFUNCTION("IF(ISBLANK($D94),"""",IFERROR(JOIN("", "",QUERY(INDIRECT(""'(OCDS) "" &amp; L$3 &amp; ""'!$C:$F""),""SELECT C WHERE F = '"" &amp; $A94 &amp; ""'""))))"),"buyer/id, parties/id, parties/id, parties/id")</f>
        <v>buyer/id, parties/id, parties/id, parties/id</v>
      </c>
      <c r="M94" s="93" t="str">
        <f>IFERROR(__xludf.DUMMYFUNCTION("IF(ISBLANK($D94),"""",IFERROR(JOIN("", "",QUERY(INDIRECT(""'(OCDS) "" &amp; M$3 &amp; ""'!$C:$F""),""SELECT C WHERE F = '"" &amp; $A94 &amp; ""'""))))"),"")</f>
        <v/>
      </c>
      <c r="N94" s="93" t="str">
        <f>IFERROR(__xludf.DUMMYFUNCTION("IF(ISBLANK($D94),"""",IFERROR(JOIN("", "",QUERY(INDIRECT(""'(OCDS) "" &amp; N$3 &amp; ""'!$C:$F""),""SELECT C WHERE F = '"" &amp; $A94 &amp; ""'""))))"),"tender/procuringEntity/id")</f>
        <v>tender/procuringEntity/id</v>
      </c>
      <c r="O94" s="93" t="str">
        <f>IFERROR(__xludf.DUMMYFUNCTION("IF(ISBLANK($D94),"""",IFERROR(JOIN("", "",QUERY(INDIRECT(""'(OCDS) "" &amp; O$3 &amp; ""'!$C:$F""),""SELECT C WHERE F = '"" &amp; $A94 &amp; ""'""))))"),"")</f>
        <v/>
      </c>
      <c r="P94" s="93" t="str">
        <f>IFERROR(__xludf.DUMMYFUNCTION("IF(ISBLANK($D94),"""",IFERROR(JOIN("", "",QUERY(INDIRECT(""'(OCDS) "" &amp; P$3 &amp; ""'!$C:$F""),""SELECT C WHERE F = '"" &amp; $A94 &amp; ""'""))))"),"")</f>
        <v/>
      </c>
      <c r="Q94" s="93" t="str">
        <f>IFERROR(__xludf.DUMMYFUNCTION("IF(ISBLANK($D94),"""",IFERROR(JOIN("", "",QUERY(INDIRECT(""'(OCDS) "" &amp; Q$3 &amp; ""'!$C:$F""),""SELECT C WHERE F = '"" &amp; $A94 &amp; ""'""))))"),"contracts/implementation/transactions/payer/id")</f>
        <v>contracts/implementation/transactions/payer/id</v>
      </c>
      <c r="R94" s="94">
        <f t="shared" ref="R94:W94" si="92">IF(ISBLANK(IFERROR(VLOOKUP($A94,INDIRECT("'(OCDS) " &amp; R$3 &amp; "'!$F:$F"),1,FALSE))),0,1)</f>
        <v>1</v>
      </c>
      <c r="S94" s="94">
        <f t="shared" si="92"/>
        <v>0</v>
      </c>
      <c r="T94" s="94">
        <f t="shared" si="92"/>
        <v>1</v>
      </c>
      <c r="U94" s="94">
        <f t="shared" si="92"/>
        <v>0</v>
      </c>
      <c r="V94" s="94">
        <f t="shared" si="92"/>
        <v>0</v>
      </c>
      <c r="W94" s="94">
        <f t="shared" si="92"/>
        <v>1</v>
      </c>
    </row>
    <row r="95">
      <c r="A95" s="83" t="str">
        <f t="shared" si="1"/>
        <v>Bureau Reference Sheet (BUYSPEED BUREAU CLASSIFICATION SCHEME)</v>
      </c>
      <c r="B95" s="95" t="s">
        <v>59</v>
      </c>
      <c r="C95" s="95" t="s">
        <v>293</v>
      </c>
      <c r="D95" s="97" t="s">
        <v>303</v>
      </c>
      <c r="E95" s="89" t="s">
        <v>48</v>
      </c>
      <c r="F95" s="98" t="s">
        <v>304</v>
      </c>
      <c r="G95" s="89"/>
      <c r="H95" s="95" t="s">
        <v>90</v>
      </c>
      <c r="I95" s="89"/>
      <c r="J95" s="90" t="str">
        <f t="shared" si="3"/>
        <v>yes</v>
      </c>
      <c r="K95" s="91" t="str">
        <f>IFERROR(__xludf.DUMMYFUNCTION("IFERROR(JOIN("", "",FILTER(L95:Q95,LEN(L95:Q95))))"),"parties/identifier/scheme, parties/identifier/scheme, parties/identifier/scheme")</f>
        <v>parties/identifier/scheme, parties/identifier/scheme, parties/identifier/scheme</v>
      </c>
      <c r="L95" s="92" t="str">
        <f>IFERROR(__xludf.DUMMYFUNCTION("IF(ISBLANK($D95),"""",IFERROR(JOIN("", "",QUERY(INDIRECT(""'(OCDS) "" &amp; L$3 &amp; ""'!$C:$F""),""SELECT C WHERE F = '"" &amp; $A95 &amp; ""'""))))"),"parties/identifier/scheme, parties/identifier/scheme, parties/identifier/scheme")</f>
        <v>parties/identifier/scheme, parties/identifier/scheme, parties/identifier/scheme</v>
      </c>
      <c r="M95" s="93" t="str">
        <f>IFERROR(__xludf.DUMMYFUNCTION("IF(ISBLANK($D95),"""",IFERROR(JOIN("", "",QUERY(INDIRECT(""'(OCDS) "" &amp; M$3 &amp; ""'!$C:$F""),""SELECT C WHERE F = '"" &amp; $A95 &amp; ""'""))))"),"")</f>
        <v/>
      </c>
      <c r="N95" s="93" t="str">
        <f>IFERROR(__xludf.DUMMYFUNCTION("IF(ISBLANK($D95),"""",IFERROR(JOIN("", "",QUERY(INDIRECT(""'(OCDS) "" &amp; N$3 &amp; ""'!$C:$F""),""SELECT C WHERE F = '"" &amp; $A95 &amp; ""'""))))"),"")</f>
        <v/>
      </c>
      <c r="O95" s="93" t="str">
        <f>IFERROR(__xludf.DUMMYFUNCTION("IF(ISBLANK($D95),"""",IFERROR(JOIN("", "",QUERY(INDIRECT(""'(OCDS) "" &amp; O$3 &amp; ""'!$C:$F""),""SELECT C WHERE F = '"" &amp; $A95 &amp; ""'""))))"),"")</f>
        <v/>
      </c>
      <c r="P95" s="93" t="str">
        <f>IFERROR(__xludf.DUMMYFUNCTION("IF(ISBLANK($D95),"""",IFERROR(JOIN("", "",QUERY(INDIRECT(""'(OCDS) "" &amp; P$3 &amp; ""'!$C:$F""),""SELECT C WHERE F = '"" &amp; $A95 &amp; ""'""))))"),"")</f>
        <v/>
      </c>
      <c r="Q95" s="93" t="str">
        <f>IFERROR(__xludf.DUMMYFUNCTION("IF(ISBLANK($D95),"""",IFERROR(JOIN("", "",QUERY(INDIRECT(""'(OCDS) "" &amp; Q$3 &amp; ""'!$C:$F""),""SELECT C WHERE F = '"" &amp; $A95 &amp; ""'""))))"),"")</f>
        <v/>
      </c>
      <c r="R95" s="94">
        <f t="shared" ref="R95:W95" si="93">IF(ISBLANK(IFERROR(VLOOKUP($A95,INDIRECT("'(OCDS) " &amp; R$3 &amp; "'!$F:$F"),1,FALSE))),0,1)</f>
        <v>1</v>
      </c>
      <c r="S95" s="94">
        <f t="shared" si="93"/>
        <v>0</v>
      </c>
      <c r="T95" s="94">
        <f t="shared" si="93"/>
        <v>0</v>
      </c>
      <c r="U95" s="94">
        <f t="shared" si="93"/>
        <v>0</v>
      </c>
      <c r="V95" s="94">
        <f t="shared" si="93"/>
        <v>0</v>
      </c>
      <c r="W95" s="94">
        <f t="shared" si="93"/>
        <v>0</v>
      </c>
    </row>
    <row r="96">
      <c r="A96" s="83" t="str">
        <f t="shared" si="1"/>
        <v>Bid Header Table (BID NUMBER SCHEME)</v>
      </c>
      <c r="B96" s="95" t="s">
        <v>59</v>
      </c>
      <c r="C96" s="95" t="s">
        <v>118</v>
      </c>
      <c r="D96" s="97" t="s">
        <v>305</v>
      </c>
      <c r="E96" s="89" t="s">
        <v>48</v>
      </c>
      <c r="F96" s="98" t="s">
        <v>306</v>
      </c>
      <c r="G96" s="89" t="s">
        <v>307</v>
      </c>
      <c r="H96" s="95" t="s">
        <v>90</v>
      </c>
      <c r="I96" s="89"/>
      <c r="J96" s="90" t="str">
        <f t="shared" si="3"/>
        <v>yes</v>
      </c>
      <c r="K96" s="91" t="str">
        <f>IFERROR(__xludf.DUMMYFUNCTION("IFERROR(JOIN("", "",FILTER(L96:Q96,LEN(L96:Q96))))"),"tender/identifiers/scheme")</f>
        <v>tender/identifiers/scheme</v>
      </c>
      <c r="L96" s="92" t="str">
        <f>IFERROR(__xludf.DUMMYFUNCTION("IF(ISBLANK($D96),"""",IFERROR(JOIN("", "",QUERY(INDIRECT(""'(OCDS) "" &amp; L$3 &amp; ""'!$C:$F""),""SELECT C WHERE F = '"" &amp; $A96 &amp; ""'""))))"),"")</f>
        <v/>
      </c>
      <c r="M96" s="93" t="str">
        <f>IFERROR(__xludf.DUMMYFUNCTION("IF(ISBLANK($D96),"""",IFERROR(JOIN("", "",QUERY(INDIRECT(""'(OCDS) "" &amp; M$3 &amp; ""'!$C:$F""),""SELECT C WHERE F = '"" &amp; $A96 &amp; ""'""))))"),"")</f>
        <v/>
      </c>
      <c r="N96" s="93" t="str">
        <f>IFERROR(__xludf.DUMMYFUNCTION("IF(ISBLANK($D96),"""",IFERROR(JOIN("", "",QUERY(INDIRECT(""'(OCDS) "" &amp; N$3 &amp; ""'!$C:$F""),""SELECT C WHERE F = '"" &amp; $A96 &amp; ""'""))))"),"tender/identifiers/scheme")</f>
        <v>tender/identifiers/scheme</v>
      </c>
      <c r="O96" s="93" t="str">
        <f>IFERROR(__xludf.DUMMYFUNCTION("IF(ISBLANK($D96),"""",IFERROR(JOIN("", "",QUERY(INDIRECT(""'(OCDS) "" &amp; O$3 &amp; ""'!$C:$F""),""SELECT C WHERE F = '"" &amp; $A96 &amp; ""'""))))"),"")</f>
        <v/>
      </c>
      <c r="P96" s="93" t="str">
        <f>IFERROR(__xludf.DUMMYFUNCTION("IF(ISBLANK($D96),"""",IFERROR(JOIN("", "",QUERY(INDIRECT(""'(OCDS) "" &amp; P$3 &amp; ""'!$C:$F""),""SELECT C WHERE F = '"" &amp; $A96 &amp; ""'""))))"),"")</f>
        <v/>
      </c>
      <c r="Q96" s="93" t="str">
        <f>IFERROR(__xludf.DUMMYFUNCTION("IF(ISBLANK($D96),"""",IFERROR(JOIN("", "",QUERY(INDIRECT(""'(OCDS) "" &amp; Q$3 &amp; ""'!$C:$F""),""SELECT C WHERE F = '"" &amp; $A96 &amp; ""'""))))"),"")</f>
        <v/>
      </c>
      <c r="R96" s="94">
        <f t="shared" ref="R96:W96" si="94">IF(ISBLANK(IFERROR(VLOOKUP($A96,INDIRECT("'(OCDS) " &amp; R$3 &amp; "'!$F:$F"),1,FALSE))),0,1)</f>
        <v>0</v>
      </c>
      <c r="S96" s="94">
        <f t="shared" si="94"/>
        <v>0</v>
      </c>
      <c r="T96" s="94">
        <f t="shared" si="94"/>
        <v>1</v>
      </c>
      <c r="U96" s="94">
        <f t="shared" si="94"/>
        <v>0</v>
      </c>
      <c r="V96" s="94">
        <f t="shared" si="94"/>
        <v>0</v>
      </c>
      <c r="W96" s="94">
        <f t="shared" si="94"/>
        <v>0</v>
      </c>
    </row>
    <row r="97">
      <c r="A97" s="83" t="str">
        <f t="shared" si="1"/>
        <v>Vendor (VENDOR ID)</v>
      </c>
      <c r="B97" s="103" t="s">
        <v>59</v>
      </c>
      <c r="C97" s="103" t="s">
        <v>31</v>
      </c>
      <c r="D97" s="104" t="s">
        <v>308</v>
      </c>
      <c r="E97" s="104" t="s">
        <v>48</v>
      </c>
      <c r="F97" s="105" t="s">
        <v>309</v>
      </c>
      <c r="G97" s="104" t="s">
        <v>310</v>
      </c>
      <c r="H97" s="103" t="s">
        <v>90</v>
      </c>
      <c r="I97" s="100"/>
      <c r="J97" s="90" t="str">
        <f t="shared" si="3"/>
        <v>yes</v>
      </c>
      <c r="K97" s="91" t="str">
        <f>IFERROR(__xludf.DUMMYFUNCTION("IFERROR(JOIN("", "",FILTER(L97:Q97,LEN(L97:Q97))))"),"parties/id, parties/id, parties/id, tender/tenderers/id, awards/suppliers/id, contracts/implementation/transactions/payee/id")</f>
        <v>parties/id, parties/id, parties/id, tender/tenderers/id, awards/suppliers/id, contracts/implementation/transactions/payee/id</v>
      </c>
      <c r="L97" s="92" t="str">
        <f>IFERROR(__xludf.DUMMYFUNCTION("IF(ISBLANK($D97),"""",IFERROR(JOIN("", "",QUERY(INDIRECT(""'(OCDS) "" &amp; L$3 &amp; ""'!$C:$F""),""SELECT C WHERE F = '"" &amp; $A97 &amp; ""'""))))"),"parties/id, parties/id, parties/id")</f>
        <v>parties/id, parties/id, parties/id</v>
      </c>
      <c r="M97" s="93" t="str">
        <f>IFERROR(__xludf.DUMMYFUNCTION("IF(ISBLANK($D97),"""",IFERROR(JOIN("", "",QUERY(INDIRECT(""'(OCDS) "" &amp; M$3 &amp; ""'!$C:$F""),""SELECT C WHERE F = '"" &amp; $A97 &amp; ""'""))))"),"")</f>
        <v/>
      </c>
      <c r="N97" s="93" t="str">
        <f>IFERROR(__xludf.DUMMYFUNCTION("IF(ISBLANK($D97),"""",IFERROR(JOIN("", "",QUERY(INDIRECT(""'(OCDS) "" &amp; N$3 &amp; ""'!$C:$F""),""SELECT C WHERE F = '"" &amp; $A97 &amp; ""'""))))"),"tender/tenderers/id")</f>
        <v>tender/tenderers/id</v>
      </c>
      <c r="O97" s="93" t="str">
        <f>IFERROR(__xludf.DUMMYFUNCTION("IF(ISBLANK($D97),"""",IFERROR(JOIN("", "",QUERY(INDIRECT(""'(OCDS) "" &amp; O$3 &amp; ""'!$C:$F""),""SELECT C WHERE F = '"" &amp; $A97 &amp; ""'""))))"),"awards/suppliers/id")</f>
        <v>awards/suppliers/id</v>
      </c>
      <c r="P97" s="93" t="str">
        <f>IFERROR(__xludf.DUMMYFUNCTION("IF(ISBLANK($D97),"""",IFERROR(JOIN("", "",QUERY(INDIRECT(""'(OCDS) "" &amp; P$3 &amp; ""'!$C:$F""),""SELECT C WHERE F = '"" &amp; $A97 &amp; ""'""))))"),"")</f>
        <v/>
      </c>
      <c r="Q97" s="93" t="str">
        <f>IFERROR(__xludf.DUMMYFUNCTION("IF(ISBLANK($D97),"""",IFERROR(JOIN("", "",QUERY(INDIRECT(""'(OCDS) "" &amp; Q$3 &amp; ""'!$C:$F""),""SELECT C WHERE F = '"" &amp; $A97 &amp; ""'""))))"),"contracts/implementation/transactions/payee/id")</f>
        <v>contracts/implementation/transactions/payee/id</v>
      </c>
      <c r="R97" s="94">
        <f t="shared" ref="R97:W97" si="95">IF(ISBLANK(IFERROR(VLOOKUP($A97,INDIRECT("'(OCDS) " &amp; R$3 &amp; "'!$F:$F"),1,FALSE))),0,1)</f>
        <v>1</v>
      </c>
      <c r="S97" s="94">
        <f t="shared" si="95"/>
        <v>0</v>
      </c>
      <c r="T97" s="94">
        <f t="shared" si="95"/>
        <v>1</v>
      </c>
      <c r="U97" s="94">
        <f t="shared" si="95"/>
        <v>1</v>
      </c>
      <c r="V97" s="94">
        <f t="shared" si="95"/>
        <v>0</v>
      </c>
      <c r="W97" s="94">
        <f t="shared" si="95"/>
        <v>1</v>
      </c>
    </row>
    <row r="98">
      <c r="A98" s="83" t="str">
        <f t="shared" si="1"/>
        <v>Vendor (VENDOR ADDITIONAL IDENT SCHEME)</v>
      </c>
      <c r="B98" s="95" t="s">
        <v>59</v>
      </c>
      <c r="C98" s="95" t="s">
        <v>31</v>
      </c>
      <c r="D98" s="89" t="s">
        <v>311</v>
      </c>
      <c r="E98" s="89" t="s">
        <v>48</v>
      </c>
      <c r="F98" s="98" t="s">
        <v>312</v>
      </c>
      <c r="G98" s="89" t="s">
        <v>307</v>
      </c>
      <c r="H98" s="95" t="s">
        <v>90</v>
      </c>
      <c r="I98" s="89"/>
      <c r="J98" s="90" t="str">
        <f t="shared" si="3"/>
        <v>yes</v>
      </c>
      <c r="K98" s="91" t="str">
        <f>IFERROR(__xludf.DUMMYFUNCTION("IFERROR(JOIN("", "",FILTER(L98:Q98,LEN(L98:Q98))))"),"parties/additionalIdentifiers/scheme, parties/additionalIdentifiers/scheme, parties/additionalIdentifiers/scheme")</f>
        <v>parties/additionalIdentifiers/scheme, parties/additionalIdentifiers/scheme, parties/additionalIdentifiers/scheme</v>
      </c>
      <c r="L98" s="92" t="str">
        <f>IFERROR(__xludf.DUMMYFUNCTION("IF(ISBLANK($D98),"""",IFERROR(JOIN("", "",QUERY(INDIRECT(""'(OCDS) "" &amp; L$3 &amp; ""'!$C:$F""),""SELECT C WHERE F = '"" &amp; $A98 &amp; ""'""))))"),"parties/additionalIdentifiers/scheme, parties/additionalIdentifiers/scheme, parties/additionalIdentifiers/scheme")</f>
        <v>parties/additionalIdentifiers/scheme, parties/additionalIdentifiers/scheme, parties/additionalIdentifiers/scheme</v>
      </c>
      <c r="M98" s="93" t="str">
        <f>IFERROR(__xludf.DUMMYFUNCTION("IF(ISBLANK($D98),"""",IFERROR(JOIN("", "",QUERY(INDIRECT(""'(OCDS) "" &amp; M$3 &amp; ""'!$C:$F""),""SELECT C WHERE F = '"" &amp; $A98 &amp; ""'""))))"),"")</f>
        <v/>
      </c>
      <c r="N98" s="93" t="str">
        <f>IFERROR(__xludf.DUMMYFUNCTION("IF(ISBLANK($D98),"""",IFERROR(JOIN("", "",QUERY(INDIRECT(""'(OCDS) "" &amp; N$3 &amp; ""'!$C:$F""),""SELECT C WHERE F = '"" &amp; $A98 &amp; ""'""))))"),"")</f>
        <v/>
      </c>
      <c r="O98" s="93" t="str">
        <f>IFERROR(__xludf.DUMMYFUNCTION("IF(ISBLANK($D98),"""",IFERROR(JOIN("", "",QUERY(INDIRECT(""'(OCDS) "" &amp; O$3 &amp; ""'!$C:$F""),""SELECT C WHERE F = '"" &amp; $A98 &amp; ""'""))))"),"")</f>
        <v/>
      </c>
      <c r="P98" s="93" t="str">
        <f>IFERROR(__xludf.DUMMYFUNCTION("IF(ISBLANK($D98),"""",IFERROR(JOIN("", "",QUERY(INDIRECT(""'(OCDS) "" &amp; P$3 &amp; ""'!$C:$F""),""SELECT C WHERE F = '"" &amp; $A98 &amp; ""'""))))"),"")</f>
        <v/>
      </c>
      <c r="Q98" s="93" t="str">
        <f>IFERROR(__xludf.DUMMYFUNCTION("IF(ISBLANK($D98),"""",IFERROR(JOIN("", "",QUERY(INDIRECT(""'(OCDS) "" &amp; Q$3 &amp; ""'!$C:$F""),""SELECT C WHERE F = '"" &amp; $A98 &amp; ""'""))))"),"")</f>
        <v/>
      </c>
      <c r="R98" s="94">
        <f t="shared" ref="R98:W98" si="96">IF(ISBLANK(IFERROR(VLOOKUP($A98,INDIRECT("'(OCDS) " &amp; R$3 &amp; "'!$F:$F"),1,FALSE))),0,1)</f>
        <v>1</v>
      </c>
      <c r="S98" s="94">
        <f t="shared" si="96"/>
        <v>0</v>
      </c>
      <c r="T98" s="94">
        <f t="shared" si="96"/>
        <v>0</v>
      </c>
      <c r="U98" s="94">
        <f t="shared" si="96"/>
        <v>0</v>
      </c>
      <c r="V98" s="94">
        <f t="shared" si="96"/>
        <v>0</v>
      </c>
      <c r="W98" s="94">
        <f t="shared" si="96"/>
        <v>0</v>
      </c>
    </row>
    <row r="99">
      <c r="A99" s="83" t="str">
        <f t="shared" si="1"/>
        <v>Vendor (VENDOR TAG)</v>
      </c>
      <c r="B99" s="95" t="s">
        <v>59</v>
      </c>
      <c r="C99" s="95" t="s">
        <v>31</v>
      </c>
      <c r="D99" s="97" t="s">
        <v>313</v>
      </c>
      <c r="E99" s="89" t="s">
        <v>48</v>
      </c>
      <c r="F99" s="98" t="s">
        <v>314</v>
      </c>
      <c r="G99" s="89"/>
      <c r="H99" s="95" t="s">
        <v>90</v>
      </c>
      <c r="I99" s="89"/>
      <c r="J99" s="90" t="str">
        <f t="shared" si="3"/>
        <v>yes</v>
      </c>
      <c r="K99" s="91" t="str">
        <f>IFERROR(__xludf.DUMMYFUNCTION("IFERROR(JOIN("", "",FILTER(L99:Q99,LEN(L99:Q99))))"),"parties/roles")</f>
        <v>parties/roles</v>
      </c>
      <c r="L99" s="92" t="str">
        <f>IFERROR(__xludf.DUMMYFUNCTION("IF(ISBLANK($D99),"""",IFERROR(JOIN("", "",QUERY(INDIRECT(""'(OCDS) "" &amp; L$3 &amp; ""'!$C:$F""),""SELECT C WHERE F = '"" &amp; $A99 &amp; ""'""))))"),"parties/roles")</f>
        <v>parties/roles</v>
      </c>
      <c r="M99" s="93" t="str">
        <f>IFERROR(__xludf.DUMMYFUNCTION("IF(ISBLANK($D99),"""",IFERROR(JOIN("", "",QUERY(INDIRECT(""'(OCDS) "" &amp; M$3 &amp; ""'!$C:$F""),""SELECT C WHERE F = '"" &amp; $A99 &amp; ""'""))))"),"")</f>
        <v/>
      </c>
      <c r="N99" s="93" t="str">
        <f>IFERROR(__xludf.DUMMYFUNCTION("IF(ISBLANK($D99),"""",IFERROR(JOIN("", "",QUERY(INDIRECT(""'(OCDS) "" &amp; N$3 &amp; ""'!$C:$F""),""SELECT C WHERE F = '"" &amp; $A99 &amp; ""'""))))"),"")</f>
        <v/>
      </c>
      <c r="O99" s="93" t="str">
        <f>IFERROR(__xludf.DUMMYFUNCTION("IF(ISBLANK($D99),"""",IFERROR(JOIN("", "",QUERY(INDIRECT(""'(OCDS) "" &amp; O$3 &amp; ""'!$C:$F""),""SELECT C WHERE F = '"" &amp; $A99 &amp; ""'""))))"),"")</f>
        <v/>
      </c>
      <c r="P99" s="93" t="str">
        <f>IFERROR(__xludf.DUMMYFUNCTION("IF(ISBLANK($D99),"""",IFERROR(JOIN("", "",QUERY(INDIRECT(""'(OCDS) "" &amp; P$3 &amp; ""'!$C:$F""),""SELECT C WHERE F = '"" &amp; $A99 &amp; ""'""))))"),"")</f>
        <v/>
      </c>
      <c r="Q99" s="93" t="str">
        <f>IFERROR(__xludf.DUMMYFUNCTION("IF(ISBLANK($D99),"""",IFERROR(JOIN("", "",QUERY(INDIRECT(""'(OCDS) "" &amp; Q$3 &amp; ""'!$C:$F""),""SELECT C WHERE F = '"" &amp; $A99 &amp; ""'""))))"),"")</f>
        <v/>
      </c>
      <c r="R99" s="94">
        <f t="shared" ref="R99:W99" si="97">IF(ISBLANK(IFERROR(VLOOKUP($A99,INDIRECT("'(OCDS) " &amp; R$3 &amp; "'!$F:$F"),1,FALSE))),0,1)</f>
        <v>1</v>
      </c>
      <c r="S99" s="94">
        <f t="shared" si="97"/>
        <v>0</v>
      </c>
      <c r="T99" s="94">
        <f t="shared" si="97"/>
        <v>0</v>
      </c>
      <c r="U99" s="94">
        <f t="shared" si="97"/>
        <v>0</v>
      </c>
      <c r="V99" s="94">
        <f t="shared" si="97"/>
        <v>0</v>
      </c>
      <c r="W99" s="94">
        <f t="shared" si="97"/>
        <v>0</v>
      </c>
    </row>
    <row r="100">
      <c r="A100" s="83" t="str">
        <f t="shared" si="1"/>
        <v>Vendor (PAYEE TAG)</v>
      </c>
      <c r="B100" s="95" t="s">
        <v>59</v>
      </c>
      <c r="C100" s="95" t="s">
        <v>31</v>
      </c>
      <c r="D100" s="97" t="s">
        <v>315</v>
      </c>
      <c r="E100" s="89" t="s">
        <v>48</v>
      </c>
      <c r="F100" s="98" t="s">
        <v>316</v>
      </c>
      <c r="G100" s="89"/>
      <c r="H100" s="95" t="s">
        <v>90</v>
      </c>
      <c r="I100" s="89"/>
      <c r="J100" s="90" t="str">
        <f t="shared" si="3"/>
        <v>yes</v>
      </c>
      <c r="K100" s="91" t="str">
        <f>IFERROR(__xludf.DUMMYFUNCTION("IFERROR(JOIN("", "",FILTER(L100:Q100,LEN(L100:Q100))))"),"parties/roles")</f>
        <v>parties/roles</v>
      </c>
      <c r="L100" s="92" t="str">
        <f>IFERROR(__xludf.DUMMYFUNCTION("IF(ISBLANK($D100),"""",IFERROR(JOIN("", "",QUERY(INDIRECT(""'(OCDS) "" &amp; L$3 &amp; ""'!$C:$F""),""SELECT C WHERE F = '"" &amp; $A100 &amp; ""'""))))"),"parties/roles")</f>
        <v>parties/roles</v>
      </c>
      <c r="M100" s="93" t="str">
        <f>IFERROR(__xludf.DUMMYFUNCTION("IF(ISBLANK($D100),"""",IFERROR(JOIN("", "",QUERY(INDIRECT(""'(OCDS) "" &amp; M$3 &amp; ""'!$C:$F""),""SELECT C WHERE F = '"" &amp; $A100 &amp; ""'""))))"),"")</f>
        <v/>
      </c>
      <c r="N100" s="93" t="str">
        <f>IFERROR(__xludf.DUMMYFUNCTION("IF(ISBLANK($D100),"""",IFERROR(JOIN("", "",QUERY(INDIRECT(""'(OCDS) "" &amp; N$3 &amp; ""'!$C:$F""),""SELECT C WHERE F = '"" &amp; $A100 &amp; ""'""))))"),"")</f>
        <v/>
      </c>
      <c r="O100" s="93" t="str">
        <f>IFERROR(__xludf.DUMMYFUNCTION("IF(ISBLANK($D100),"""",IFERROR(JOIN("", "",QUERY(INDIRECT(""'(OCDS) "" &amp; O$3 &amp; ""'!$C:$F""),""SELECT C WHERE F = '"" &amp; $A100 &amp; ""'""))))"),"")</f>
        <v/>
      </c>
      <c r="P100" s="93" t="str">
        <f>IFERROR(__xludf.DUMMYFUNCTION("IF(ISBLANK($D100),"""",IFERROR(JOIN("", "",QUERY(INDIRECT(""'(OCDS) "" &amp; P$3 &amp; ""'!$C:$F""),""SELECT C WHERE F = '"" &amp; $A100 &amp; ""'""))))"),"")</f>
        <v/>
      </c>
      <c r="Q100" s="93" t="str">
        <f>IFERROR(__xludf.DUMMYFUNCTION("IF(ISBLANK($D100),"""",IFERROR(JOIN("", "",QUERY(INDIRECT(""'(OCDS) "" &amp; Q$3 &amp; ""'!$C:$F""),""SELECT C WHERE F = '"" &amp; $A100 &amp; ""'""))))"),"")</f>
        <v/>
      </c>
      <c r="R100" s="94">
        <f t="shared" ref="R100:W100" si="98">IF(ISBLANK(IFERROR(VLOOKUP($A100,INDIRECT("'(OCDS) " &amp; R$3 &amp; "'!$F:$F"),1,FALSE))),0,1)</f>
        <v>1</v>
      </c>
      <c r="S100" s="94">
        <f t="shared" si="98"/>
        <v>0</v>
      </c>
      <c r="T100" s="94">
        <f t="shared" si="98"/>
        <v>0</v>
      </c>
      <c r="U100" s="94">
        <f t="shared" si="98"/>
        <v>0</v>
      </c>
      <c r="V100" s="94">
        <f t="shared" si="98"/>
        <v>0</v>
      </c>
      <c r="W100" s="94">
        <f t="shared" si="98"/>
        <v>0</v>
      </c>
    </row>
    <row r="101">
      <c r="A101" s="83" t="str">
        <f t="shared" si="1"/>
        <v>Vendor (SUPPLIER TAG)</v>
      </c>
      <c r="B101" s="95" t="s">
        <v>59</v>
      </c>
      <c r="C101" s="95" t="s">
        <v>31</v>
      </c>
      <c r="D101" s="97" t="s">
        <v>317</v>
      </c>
      <c r="E101" s="89" t="s">
        <v>48</v>
      </c>
      <c r="F101" s="98" t="s">
        <v>256</v>
      </c>
      <c r="G101" s="89"/>
      <c r="H101" s="95" t="s">
        <v>90</v>
      </c>
      <c r="I101" s="89"/>
      <c r="J101" s="90" t="str">
        <f t="shared" si="3"/>
        <v>yes</v>
      </c>
      <c r="K101" s="91" t="str">
        <f>IFERROR(__xludf.DUMMYFUNCTION("IFERROR(JOIN("", "",FILTER(L101:Q101,LEN(L101:Q101))))"),"parties/roles")</f>
        <v>parties/roles</v>
      </c>
      <c r="L101" s="92" t="str">
        <f>IFERROR(__xludf.DUMMYFUNCTION("IF(ISBLANK($D101),"""",IFERROR(JOIN("", "",QUERY(INDIRECT(""'(OCDS) "" &amp; L$3 &amp; ""'!$C:$F""),""SELECT C WHERE F = '"" &amp; $A101 &amp; ""'""))))"),"parties/roles")</f>
        <v>parties/roles</v>
      </c>
      <c r="M101" s="93" t="str">
        <f>IFERROR(__xludf.DUMMYFUNCTION("IF(ISBLANK($D101),"""",IFERROR(JOIN("", "",QUERY(INDIRECT(""'(OCDS) "" &amp; M$3 &amp; ""'!$C:$F""),""SELECT C WHERE F = '"" &amp; $A101 &amp; ""'""))))"),"")</f>
        <v/>
      </c>
      <c r="N101" s="93" t="str">
        <f>IFERROR(__xludf.DUMMYFUNCTION("IF(ISBLANK($D101),"""",IFERROR(JOIN("", "",QUERY(INDIRECT(""'(OCDS) "" &amp; N$3 &amp; ""'!$C:$F""),""SELECT C WHERE F = '"" &amp; $A101 &amp; ""'""))))"),"")</f>
        <v/>
      </c>
      <c r="O101" s="93" t="str">
        <f>IFERROR(__xludf.DUMMYFUNCTION("IF(ISBLANK($D101),"""",IFERROR(JOIN("", "",QUERY(INDIRECT(""'(OCDS) "" &amp; O$3 &amp; ""'!$C:$F""),""SELECT C WHERE F = '"" &amp; $A101 &amp; ""'""))))"),"")</f>
        <v/>
      </c>
      <c r="P101" s="93" t="str">
        <f>IFERROR(__xludf.DUMMYFUNCTION("IF(ISBLANK($D101),"""",IFERROR(JOIN("", "",QUERY(INDIRECT(""'(OCDS) "" &amp; P$3 &amp; ""'!$C:$F""),""SELECT C WHERE F = '"" &amp; $A101 &amp; ""'""))))"),"")</f>
        <v/>
      </c>
      <c r="Q101" s="93" t="str">
        <f>IFERROR(__xludf.DUMMYFUNCTION("IF(ISBLANK($D101),"""",IFERROR(JOIN("", "",QUERY(INDIRECT(""'(OCDS) "" &amp; Q$3 &amp; ""'!$C:$F""),""SELECT C WHERE F = '"" &amp; $A101 &amp; ""'""))))"),"")</f>
        <v/>
      </c>
      <c r="R101" s="94">
        <f t="shared" ref="R101:W101" si="99">IF(ISBLANK(IFERROR(VLOOKUP($A101,INDIRECT("'(OCDS) " &amp; R$3 &amp; "'!$F:$F"),1,FALSE))),0,1)</f>
        <v>1</v>
      </c>
      <c r="S101" s="94">
        <f t="shared" si="99"/>
        <v>0</v>
      </c>
      <c r="T101" s="94">
        <f t="shared" si="99"/>
        <v>0</v>
      </c>
      <c r="U101" s="94">
        <f t="shared" si="99"/>
        <v>0</v>
      </c>
      <c r="V101" s="94">
        <f t="shared" si="99"/>
        <v>0</v>
      </c>
      <c r="W101" s="94">
        <f t="shared" si="99"/>
        <v>0</v>
      </c>
    </row>
    <row r="102">
      <c r="A102" s="83" t="str">
        <f t="shared" si="1"/>
        <v>PO Listing Report (VENDOR IDENTIFIER SCHEME)</v>
      </c>
      <c r="B102" s="84" t="s">
        <v>59</v>
      </c>
      <c r="C102" s="84" t="s">
        <v>171</v>
      </c>
      <c r="D102" s="89" t="s">
        <v>318</v>
      </c>
      <c r="E102" s="89" t="s">
        <v>48</v>
      </c>
      <c r="F102" s="86" t="s">
        <v>319</v>
      </c>
      <c r="G102" s="89" t="s">
        <v>257</v>
      </c>
      <c r="H102" s="95" t="s">
        <v>90</v>
      </c>
      <c r="I102" s="100"/>
      <c r="J102" s="90" t="str">
        <f t="shared" si="3"/>
        <v>yes</v>
      </c>
      <c r="K102" s="91" t="str">
        <f>IFERROR(__xludf.DUMMYFUNCTION("IFERROR(JOIN("", "",FILTER(L102:Q102,LEN(L102:Q102))))"),"parties/identifier/scheme, parties/identifier/scheme, parties/identifier/scheme")</f>
        <v>parties/identifier/scheme, parties/identifier/scheme, parties/identifier/scheme</v>
      </c>
      <c r="L102" s="92" t="str">
        <f>IFERROR(__xludf.DUMMYFUNCTION("IF(ISBLANK($D102),"""",IFERROR(JOIN("", "",QUERY(INDIRECT(""'(OCDS) "" &amp; L$3 &amp; ""'!$C:$F""),""SELECT C WHERE F = '"" &amp; $A102 &amp; ""'""))))"),"parties/identifier/scheme, parties/identifier/scheme, parties/identifier/scheme")</f>
        <v>parties/identifier/scheme, parties/identifier/scheme, parties/identifier/scheme</v>
      </c>
      <c r="M102" s="93" t="str">
        <f>IFERROR(__xludf.DUMMYFUNCTION("IF(ISBLANK($D102),"""",IFERROR(JOIN("", "",QUERY(INDIRECT(""'(OCDS) "" &amp; M$3 &amp; ""'!$C:$F""),""SELECT C WHERE F = '"" &amp; $A102 &amp; ""'""))))"),"")</f>
        <v/>
      </c>
      <c r="N102" s="93" t="str">
        <f>IFERROR(__xludf.DUMMYFUNCTION("IF(ISBLANK($D102),"""",IFERROR(JOIN("", "",QUERY(INDIRECT(""'(OCDS) "" &amp; N$3 &amp; ""'!$C:$F""),""SELECT C WHERE F = '"" &amp; $A102 &amp; ""'""))))"),"")</f>
        <v/>
      </c>
      <c r="O102" s="93" t="str">
        <f>IFERROR(__xludf.DUMMYFUNCTION("IF(ISBLANK($D102),"""",IFERROR(JOIN("", "",QUERY(INDIRECT(""'(OCDS) "" &amp; O$3 &amp; ""'!$C:$F""),""SELECT C WHERE F = '"" &amp; $A102 &amp; ""'""))))"),"")</f>
        <v/>
      </c>
      <c r="P102" s="93" t="str">
        <f>IFERROR(__xludf.DUMMYFUNCTION("IF(ISBLANK($D102),"""",IFERROR(JOIN("", "",QUERY(INDIRECT(""'(OCDS) "" &amp; P$3 &amp; ""'!$C:$F""),""SELECT C WHERE F = '"" &amp; $A102 &amp; ""'""))))"),"")</f>
        <v/>
      </c>
      <c r="Q102" s="93" t="str">
        <f>IFERROR(__xludf.DUMMYFUNCTION("IF(ISBLANK($D102),"""",IFERROR(JOIN("", "",QUERY(INDIRECT(""'(OCDS) "" &amp; Q$3 &amp; ""'!$C:$F""),""SELECT C WHERE F = '"" &amp; $A102 &amp; ""'""))))"),"")</f>
        <v/>
      </c>
      <c r="R102" s="94">
        <f t="shared" ref="R102:W102" si="100">IF(ISBLANK(IFERROR(VLOOKUP($A102,INDIRECT("'(OCDS) " &amp; R$3 &amp; "'!$F:$F"),1,FALSE))),0,1)</f>
        <v>1</v>
      </c>
      <c r="S102" s="94">
        <f t="shared" si="100"/>
        <v>0</v>
      </c>
      <c r="T102" s="94">
        <f t="shared" si="100"/>
        <v>0</v>
      </c>
      <c r="U102" s="94">
        <f t="shared" si="100"/>
        <v>0</v>
      </c>
      <c r="V102" s="94">
        <f t="shared" si="100"/>
        <v>0</v>
      </c>
      <c r="W102" s="94">
        <f t="shared" si="100"/>
        <v>0</v>
      </c>
    </row>
    <row r="103">
      <c r="A103" s="91" t="str">
        <f t="shared" si="1"/>
        <v>PO Listing Report (ITEM CLASSIFICATION)</v>
      </c>
      <c r="B103" s="84" t="s">
        <v>59</v>
      </c>
      <c r="C103" s="84" t="s">
        <v>171</v>
      </c>
      <c r="D103" s="85" t="s">
        <v>320</v>
      </c>
      <c r="E103" s="85" t="s">
        <v>48</v>
      </c>
      <c r="F103" s="98" t="s">
        <v>321</v>
      </c>
      <c r="G103" s="85" t="s">
        <v>257</v>
      </c>
      <c r="H103" s="84" t="s">
        <v>90</v>
      </c>
      <c r="I103" s="89"/>
      <c r="J103" s="90" t="str">
        <f t="shared" si="3"/>
        <v>yes</v>
      </c>
      <c r="K103" s="91" t="str">
        <f>IFERROR(__xludf.DUMMYFUNCTION("IFERROR(JOIN("", "",FILTER(L103:Q103,LEN(L103:Q103))))"),"contracts/items/classification/scheme")</f>
        <v>contracts/items/classification/scheme</v>
      </c>
      <c r="L103" s="92" t="str">
        <f>IFERROR(__xludf.DUMMYFUNCTION("IF(ISBLANK($D103),"""",IFERROR(JOIN("", "",QUERY(INDIRECT(""'(OCDS) "" &amp; L$3 &amp; ""'!$C:$F""),""SELECT C WHERE F = '"" &amp; $A103 &amp; ""'""))))"),"")</f>
        <v/>
      </c>
      <c r="M103" s="93" t="str">
        <f>IFERROR(__xludf.DUMMYFUNCTION("IF(ISBLANK($D103),"""",IFERROR(JOIN("", "",QUERY(INDIRECT(""'(OCDS) "" &amp; M$3 &amp; ""'!$C:$F""),""SELECT C WHERE F = '"" &amp; $A103 &amp; ""'""))))"),"")</f>
        <v/>
      </c>
      <c r="N103" s="93" t="str">
        <f>IFERROR(__xludf.DUMMYFUNCTION("IF(ISBLANK($D103),"""",IFERROR(JOIN("", "",QUERY(INDIRECT(""'(OCDS) "" &amp; N$3 &amp; ""'!$C:$F""),""SELECT C WHERE F = '"" &amp; $A103 &amp; ""'""))))"),"")</f>
        <v/>
      </c>
      <c r="O103" s="93" t="str">
        <f>IFERROR(__xludf.DUMMYFUNCTION("IF(ISBLANK($D103),"""",IFERROR(JOIN("", "",QUERY(INDIRECT(""'(OCDS) "" &amp; O$3 &amp; ""'!$C:$F""),""SELECT C WHERE F = '"" &amp; $A103 &amp; ""'""))))"),"")</f>
        <v/>
      </c>
      <c r="P103" s="93" t="str">
        <f>IFERROR(__xludf.DUMMYFUNCTION("IF(ISBLANK($D103),"""",IFERROR(JOIN("", "",QUERY(INDIRECT(""'(OCDS) "" &amp; P$3 &amp; ""'!$C:$F""),""SELECT C WHERE F = '"" &amp; $A103 &amp; ""'""))))"),"contracts/items/classification/scheme")</f>
        <v>contracts/items/classification/scheme</v>
      </c>
      <c r="Q103" s="93" t="str">
        <f>IFERROR(__xludf.DUMMYFUNCTION("IF(ISBLANK($D103),"""",IFERROR(JOIN("", "",QUERY(INDIRECT(""'(OCDS) "" &amp; Q$3 &amp; ""'!$C:$F""),""SELECT C WHERE F = '"" &amp; $A103 &amp; ""'""))))"),"")</f>
        <v/>
      </c>
      <c r="R103" s="94">
        <f t="shared" ref="R103:W103" si="101">IF(ISBLANK(IFERROR(VLOOKUP($A103,INDIRECT("'(OCDS) " &amp; R$3 &amp; "'!$F:$F"),1,FALSE))),0,1)</f>
        <v>0</v>
      </c>
      <c r="S103" s="94">
        <f t="shared" si="101"/>
        <v>0</v>
      </c>
      <c r="T103" s="94">
        <f t="shared" si="101"/>
        <v>0</v>
      </c>
      <c r="U103" s="94">
        <f t="shared" si="101"/>
        <v>0</v>
      </c>
      <c r="V103" s="94">
        <f t="shared" si="101"/>
        <v>1</v>
      </c>
      <c r="W103" s="94">
        <f t="shared" si="101"/>
        <v>0</v>
      </c>
    </row>
    <row r="104">
      <c r="A104" s="91" t="str">
        <f t="shared" si="1"/>
        <v>PO Listing Report (MILESTONE ID)</v>
      </c>
      <c r="B104" s="84" t="s">
        <v>59</v>
      </c>
      <c r="C104" s="84" t="s">
        <v>171</v>
      </c>
      <c r="D104" s="85" t="s">
        <v>322</v>
      </c>
      <c r="E104" s="85" t="s">
        <v>48</v>
      </c>
      <c r="F104" s="87" t="s">
        <v>323</v>
      </c>
      <c r="G104" s="85" t="s">
        <v>324</v>
      </c>
      <c r="H104" s="84" t="s">
        <v>90</v>
      </c>
      <c r="I104" s="89"/>
      <c r="J104" s="90" t="str">
        <f t="shared" si="3"/>
        <v>yes</v>
      </c>
      <c r="K104" s="91" t="str">
        <f>IFERROR(__xludf.DUMMYFUNCTION("IFERROR(JOIN("", "",FILTER(L104:Q104,LEN(L104:Q104))))"),"contracts/implementation/milestones/id, contracts/implementation/transactions/relatedImplementationMilestone/id")</f>
        <v>contracts/implementation/milestones/id, contracts/implementation/transactions/relatedImplementationMilestone/id</v>
      </c>
      <c r="L104" s="92" t="str">
        <f>IFERROR(__xludf.DUMMYFUNCTION("IF(ISBLANK($D104),"""",IFERROR(JOIN("", "",QUERY(INDIRECT(""'(OCDS) "" &amp; L$3 &amp; ""'!$C:$F""),""SELECT C WHERE F = '"" &amp; $A104 &amp; ""'""))))"),"")</f>
        <v/>
      </c>
      <c r="M104" s="93" t="str">
        <f>IFERROR(__xludf.DUMMYFUNCTION("IF(ISBLANK($D104),"""",IFERROR(JOIN("", "",QUERY(INDIRECT(""'(OCDS) "" &amp; M$3 &amp; ""'!$C:$F""),""SELECT C WHERE F = '"" &amp; $A104 &amp; ""'""))))"),"")</f>
        <v/>
      </c>
      <c r="N104" s="93" t="str">
        <f>IFERROR(__xludf.DUMMYFUNCTION("IF(ISBLANK($D104),"""",IFERROR(JOIN("", "",QUERY(INDIRECT(""'(OCDS) "" &amp; N$3 &amp; ""'!$C:$F""),""SELECT C WHERE F = '"" &amp; $A104 &amp; ""'""))))"),"")</f>
        <v/>
      </c>
      <c r="O104" s="93" t="str">
        <f>IFERROR(__xludf.DUMMYFUNCTION("IF(ISBLANK($D104),"""",IFERROR(JOIN("", "",QUERY(INDIRECT(""'(OCDS) "" &amp; O$3 &amp; ""'!$C:$F""),""SELECT C WHERE F = '"" &amp; $A104 &amp; ""'""))))"),"")</f>
        <v/>
      </c>
      <c r="P104" s="93" t="str">
        <f>IFERROR(__xludf.DUMMYFUNCTION("IF(ISBLANK($D104),"""",IFERROR(JOIN("", "",QUERY(INDIRECT(""'(OCDS) "" &amp; P$3 &amp; ""'!$C:$F""),""SELECT C WHERE F = '"" &amp; $A104 &amp; ""'""))))"),"")</f>
        <v/>
      </c>
      <c r="Q104" s="93" t="str">
        <f>IFERROR(__xludf.DUMMYFUNCTION("IF(ISBLANK($D104),"""",IFERROR(JOIN("", "",QUERY(INDIRECT(""'(OCDS) "" &amp; Q$3 &amp; ""'!$C:$F""),""SELECT C WHERE F = '"" &amp; $A104 &amp; ""'""))))"),"contracts/implementation/milestones/id, contracts/implementation/transactions/relatedImplementationMilestone/id")</f>
        <v>contracts/implementation/milestones/id, contracts/implementation/transactions/relatedImplementationMilestone/id</v>
      </c>
      <c r="R104" s="94">
        <f t="shared" ref="R104:W104" si="102">IF(ISBLANK(IFERROR(VLOOKUP($A104,INDIRECT("'(OCDS) " &amp; R$3 &amp; "'!$F:$F"),1,FALSE))),0,1)</f>
        <v>0</v>
      </c>
      <c r="S104" s="94">
        <f t="shared" si="102"/>
        <v>0</v>
      </c>
      <c r="T104" s="94">
        <f t="shared" si="102"/>
        <v>0</v>
      </c>
      <c r="U104" s="94">
        <f t="shared" si="102"/>
        <v>0</v>
      </c>
      <c r="V104" s="94">
        <f t="shared" si="102"/>
        <v>0</v>
      </c>
      <c r="W104" s="94">
        <f t="shared" si="102"/>
        <v>1</v>
      </c>
    </row>
    <row r="105">
      <c r="A105" s="91" t="str">
        <f t="shared" si="1"/>
        <v>PO Listing Report (MILESTONE TYPE)</v>
      </c>
      <c r="B105" s="84" t="s">
        <v>59</v>
      </c>
      <c r="C105" s="84" t="s">
        <v>171</v>
      </c>
      <c r="D105" s="85" t="s">
        <v>325</v>
      </c>
      <c r="E105" s="85" t="s">
        <v>48</v>
      </c>
      <c r="F105" s="98" t="s">
        <v>326</v>
      </c>
      <c r="G105" s="85" t="s">
        <v>327</v>
      </c>
      <c r="H105" s="84" t="s">
        <v>90</v>
      </c>
      <c r="I105" s="89"/>
      <c r="J105" s="90" t="str">
        <f t="shared" si="3"/>
        <v>yes</v>
      </c>
      <c r="K105" s="91" t="str">
        <f>IFERROR(__xludf.DUMMYFUNCTION("IFERROR(JOIN("", "",FILTER(L105:Q105,LEN(L105:Q105))))"),"contracts/implementation/milestones/type")</f>
        <v>contracts/implementation/milestones/type</v>
      </c>
      <c r="L105" s="92" t="str">
        <f>IFERROR(__xludf.DUMMYFUNCTION("IF(ISBLANK($D105),"""",IFERROR(JOIN("", "",QUERY(INDIRECT(""'(OCDS) "" &amp; L$3 &amp; ""'!$C:$F""),""SELECT C WHERE F = '"" &amp; $A105 &amp; ""'""))))"),"")</f>
        <v/>
      </c>
      <c r="M105" s="93" t="str">
        <f>IFERROR(__xludf.DUMMYFUNCTION("IF(ISBLANK($D105),"""",IFERROR(JOIN("", "",QUERY(INDIRECT(""'(OCDS) "" &amp; M$3 &amp; ""'!$C:$F""),""SELECT C WHERE F = '"" &amp; $A105 &amp; ""'""))))"),"")</f>
        <v/>
      </c>
      <c r="N105" s="93" t="str">
        <f>IFERROR(__xludf.DUMMYFUNCTION("IF(ISBLANK($D105),"""",IFERROR(JOIN("", "",QUERY(INDIRECT(""'(OCDS) "" &amp; N$3 &amp; ""'!$C:$F""),""SELECT C WHERE F = '"" &amp; $A105 &amp; ""'""))))"),"")</f>
        <v/>
      </c>
      <c r="O105" s="93" t="str">
        <f>IFERROR(__xludf.DUMMYFUNCTION("IF(ISBLANK($D105),"""",IFERROR(JOIN("", "",QUERY(INDIRECT(""'(OCDS) "" &amp; O$3 &amp; ""'!$C:$F""),""SELECT C WHERE F = '"" &amp; $A105 &amp; ""'""))))"),"")</f>
        <v/>
      </c>
      <c r="P105" s="93" t="str">
        <f>IFERROR(__xludf.DUMMYFUNCTION("IF(ISBLANK($D105),"""",IFERROR(JOIN("", "",QUERY(INDIRECT(""'(OCDS) "" &amp; P$3 &amp; ""'!$C:$F""),""SELECT C WHERE F = '"" &amp; $A105 &amp; ""'""))))"),"")</f>
        <v/>
      </c>
      <c r="Q105" s="93" t="str">
        <f>IFERROR(__xludf.DUMMYFUNCTION("IF(ISBLANK($D105),"""",IFERROR(JOIN("", "",QUERY(INDIRECT(""'(OCDS) "" &amp; Q$3 &amp; ""'!$C:$F""),""SELECT C WHERE F = '"" &amp; $A105 &amp; ""'""))))"),"contracts/implementation/milestones/type")</f>
        <v>contracts/implementation/milestones/type</v>
      </c>
      <c r="R105" s="94">
        <f t="shared" ref="R105:W105" si="103">IF(ISBLANK(IFERROR(VLOOKUP($A105,INDIRECT("'(OCDS) " &amp; R$3 &amp; "'!$F:$F"),1,FALSE))),0,1)</f>
        <v>0</v>
      </c>
      <c r="S105" s="94">
        <f t="shared" si="103"/>
        <v>0</v>
      </c>
      <c r="T105" s="94">
        <f t="shared" si="103"/>
        <v>0</v>
      </c>
      <c r="U105" s="94">
        <f t="shared" si="103"/>
        <v>0</v>
      </c>
      <c r="V105" s="94">
        <f t="shared" si="103"/>
        <v>0</v>
      </c>
      <c r="W105" s="94">
        <f t="shared" si="103"/>
        <v>1</v>
      </c>
    </row>
    <row r="106">
      <c r="A106" s="91" t="str">
        <f t="shared" si="1"/>
        <v>PO Listing Report (INVOICING STATUS)</v>
      </c>
      <c r="B106" s="84" t="s">
        <v>59</v>
      </c>
      <c r="C106" s="84" t="s">
        <v>171</v>
      </c>
      <c r="D106" s="85" t="s">
        <v>328</v>
      </c>
      <c r="E106" s="85" t="s">
        <v>48</v>
      </c>
      <c r="F106" s="98" t="s">
        <v>329</v>
      </c>
      <c r="G106" s="85" t="s">
        <v>330</v>
      </c>
      <c r="H106" s="84" t="s">
        <v>90</v>
      </c>
      <c r="I106" s="89"/>
      <c r="J106" s="90" t="str">
        <f t="shared" si="3"/>
        <v>yes</v>
      </c>
      <c r="K106" s="91" t="str">
        <f>IFERROR(__xludf.DUMMYFUNCTION("IFERROR(JOIN("", "",FILTER(L106:Q106,LEN(L106:Q106))))"),"contracts/implementation/milestones/status")</f>
        <v>contracts/implementation/milestones/status</v>
      </c>
      <c r="L106" s="92" t="str">
        <f>IFERROR(__xludf.DUMMYFUNCTION("IF(ISBLANK($D106),"""",IFERROR(JOIN("", "",QUERY(INDIRECT(""'(OCDS) "" &amp; L$3 &amp; ""'!$C:$F""),""SELECT C WHERE F = '"" &amp; $A106 &amp; ""'""))))"),"")</f>
        <v/>
      </c>
      <c r="M106" s="93" t="str">
        <f>IFERROR(__xludf.DUMMYFUNCTION("IF(ISBLANK($D106),"""",IFERROR(JOIN("", "",QUERY(INDIRECT(""'(OCDS) "" &amp; M$3 &amp; ""'!$C:$F""),""SELECT C WHERE F = '"" &amp; $A106 &amp; ""'""))))"),"")</f>
        <v/>
      </c>
      <c r="N106" s="93" t="str">
        <f>IFERROR(__xludf.DUMMYFUNCTION("IF(ISBLANK($D106),"""",IFERROR(JOIN("", "",QUERY(INDIRECT(""'(OCDS) "" &amp; N$3 &amp; ""'!$C:$F""),""SELECT C WHERE F = '"" &amp; $A106 &amp; ""'""))))"),"")</f>
        <v/>
      </c>
      <c r="O106" s="93" t="str">
        <f>IFERROR(__xludf.DUMMYFUNCTION("IF(ISBLANK($D106),"""",IFERROR(JOIN("", "",QUERY(INDIRECT(""'(OCDS) "" &amp; O$3 &amp; ""'!$C:$F""),""SELECT C WHERE F = '"" &amp; $A106 &amp; ""'""))))"),"")</f>
        <v/>
      </c>
      <c r="P106" s="93" t="str">
        <f>IFERROR(__xludf.DUMMYFUNCTION("IF(ISBLANK($D106),"""",IFERROR(JOIN("", "",QUERY(INDIRECT(""'(OCDS) "" &amp; P$3 &amp; ""'!$C:$F""),""SELECT C WHERE F = '"" &amp; $A106 &amp; ""'""))))"),"")</f>
        <v/>
      </c>
      <c r="Q106" s="93" t="str">
        <f>IFERROR(__xludf.DUMMYFUNCTION("IF(ISBLANK($D106),"""",IFERROR(JOIN("", "",QUERY(INDIRECT(""'(OCDS) "" &amp; Q$3 &amp; ""'!$C:$F""),""SELECT C WHERE F = '"" &amp; $A106 &amp; ""'""))))"),"contracts/implementation/milestones/status")</f>
        <v>contracts/implementation/milestones/status</v>
      </c>
      <c r="R106" s="94">
        <f t="shared" ref="R106:W106" si="104">IF(ISBLANK(IFERROR(VLOOKUP($A106,INDIRECT("'(OCDS) " &amp; R$3 &amp; "'!$F:$F"),1,FALSE))),0,1)</f>
        <v>0</v>
      </c>
      <c r="S106" s="94">
        <f t="shared" si="104"/>
        <v>0</v>
      </c>
      <c r="T106" s="94">
        <f t="shared" si="104"/>
        <v>0</v>
      </c>
      <c r="U106" s="94">
        <f t="shared" si="104"/>
        <v>0</v>
      </c>
      <c r="V106" s="94">
        <f t="shared" si="104"/>
        <v>0</v>
      </c>
      <c r="W106" s="94">
        <f t="shared" si="104"/>
        <v>1</v>
      </c>
    </row>
    <row r="107">
      <c r="A107" s="91" t="str">
        <f t="shared" si="1"/>
        <v>PO Listing Report (CONTRACT ITEM ID)</v>
      </c>
      <c r="B107" s="84" t="s">
        <v>59</v>
      </c>
      <c r="C107" s="84" t="s">
        <v>171</v>
      </c>
      <c r="D107" s="85" t="s">
        <v>331</v>
      </c>
      <c r="E107" s="85" t="s">
        <v>48</v>
      </c>
      <c r="F107" s="87" t="s">
        <v>332</v>
      </c>
      <c r="G107" s="85" t="s">
        <v>333</v>
      </c>
      <c r="H107" s="84" t="s">
        <v>90</v>
      </c>
      <c r="I107" s="89" t="s">
        <v>210</v>
      </c>
      <c r="J107" s="90" t="str">
        <f t="shared" si="3"/>
        <v>yes</v>
      </c>
      <c r="K107" s="91" t="str">
        <f>IFERROR(__xludf.DUMMYFUNCTION("IFERROR(JOIN("", "",FILTER(L107:Q107,LEN(L107:Q107))))"),"contracts/items/id, contracts/implementation/transactions/id")</f>
        <v>contracts/items/id, contracts/implementation/transactions/id</v>
      </c>
      <c r="L107" s="92" t="str">
        <f>IFERROR(__xludf.DUMMYFUNCTION("IF(ISBLANK($D107),"""",IFERROR(JOIN("", "",QUERY(INDIRECT(""'(OCDS) "" &amp; L$3 &amp; ""'!$C:$F""),""SELECT C WHERE F = '"" &amp; $A107 &amp; ""'""))))"),"")</f>
        <v/>
      </c>
      <c r="M107" s="93" t="str">
        <f>IFERROR(__xludf.DUMMYFUNCTION("IF(ISBLANK($D107),"""",IFERROR(JOIN("", "",QUERY(INDIRECT(""'(OCDS) "" &amp; M$3 &amp; ""'!$C:$F""),""SELECT C WHERE F = '"" &amp; $A107 &amp; ""'""))))"),"")</f>
        <v/>
      </c>
      <c r="N107" s="93" t="str">
        <f>IFERROR(__xludf.DUMMYFUNCTION("IF(ISBLANK($D107),"""",IFERROR(JOIN("", "",QUERY(INDIRECT(""'(OCDS) "" &amp; N$3 &amp; ""'!$C:$F""),""SELECT C WHERE F = '"" &amp; $A107 &amp; ""'""))))"),"")</f>
        <v/>
      </c>
      <c r="O107" s="93" t="str">
        <f>IFERROR(__xludf.DUMMYFUNCTION("IF(ISBLANK($D107),"""",IFERROR(JOIN("", "",QUERY(INDIRECT(""'(OCDS) "" &amp; O$3 &amp; ""'!$C:$F""),""SELECT C WHERE F = '"" &amp; $A107 &amp; ""'""))))"),"")</f>
        <v/>
      </c>
      <c r="P107" s="93" t="str">
        <f>IFERROR(__xludf.DUMMYFUNCTION("IF(ISBLANK($D107),"""",IFERROR(JOIN("", "",QUERY(INDIRECT(""'(OCDS) "" &amp; P$3 &amp; ""'!$C:$F""),""SELECT C WHERE F = '"" &amp; $A107 &amp; ""'""))))"),"contracts/items/id")</f>
        <v>contracts/items/id</v>
      </c>
      <c r="Q107" s="93" t="str">
        <f>IFERROR(__xludf.DUMMYFUNCTION("IF(ISBLANK($D107),"""",IFERROR(JOIN("", "",QUERY(INDIRECT(""'(OCDS) "" &amp; Q$3 &amp; ""'!$C:$F""),""SELECT C WHERE F = '"" &amp; $A107 &amp; ""'""))))"),"contracts/implementation/transactions/id")</f>
        <v>contracts/implementation/transactions/id</v>
      </c>
      <c r="R107" s="94">
        <f t="shared" ref="R107:W107" si="105">IF(ISBLANK(IFERROR(VLOOKUP($A107,INDIRECT("'(OCDS) " &amp; R$3 &amp; "'!$F:$F"),1,FALSE))),0,1)</f>
        <v>0</v>
      </c>
      <c r="S107" s="94">
        <f t="shared" si="105"/>
        <v>0</v>
      </c>
      <c r="T107" s="94">
        <f t="shared" si="105"/>
        <v>0</v>
      </c>
      <c r="U107" s="94">
        <f t="shared" si="105"/>
        <v>0</v>
      </c>
      <c r="V107" s="94">
        <f t="shared" si="105"/>
        <v>1</v>
      </c>
      <c r="W107" s="94">
        <f t="shared" si="105"/>
        <v>1</v>
      </c>
    </row>
    <row r="108">
      <c r="A108" s="91" t="str">
        <f t="shared" si="1"/>
        <v>PO Listing Report (UNIT AMOUNT)</v>
      </c>
      <c r="B108" s="84" t="s">
        <v>59</v>
      </c>
      <c r="C108" s="84" t="s">
        <v>171</v>
      </c>
      <c r="D108" s="85" t="s">
        <v>334</v>
      </c>
      <c r="E108" s="85" t="s">
        <v>48</v>
      </c>
      <c r="F108" s="98" t="s">
        <v>335</v>
      </c>
      <c r="G108" s="85" t="s">
        <v>336</v>
      </c>
      <c r="H108" s="84"/>
      <c r="I108" s="89"/>
      <c r="J108" s="90" t="str">
        <f t="shared" si="3"/>
        <v>yes</v>
      </c>
      <c r="K108" s="91" t="str">
        <f>IFERROR(__xludf.DUMMYFUNCTION("IFERROR(JOIN("", "",FILTER(L108:Q108,LEN(L108:Q108))))"),"contracts/items/unit/value/amount")</f>
        <v>contracts/items/unit/value/amount</v>
      </c>
      <c r="L108" s="92" t="str">
        <f>IFERROR(__xludf.DUMMYFUNCTION("IF(ISBLANK($D108),"""",IFERROR(JOIN("", "",QUERY(INDIRECT(""'(OCDS) "" &amp; L$3 &amp; ""'!$C:$F""),""SELECT C WHERE F = '"" &amp; $A108 &amp; ""'""))))"),"")</f>
        <v/>
      </c>
      <c r="M108" s="93" t="str">
        <f>IFERROR(__xludf.DUMMYFUNCTION("IF(ISBLANK($D108),"""",IFERROR(JOIN("", "",QUERY(INDIRECT(""'(OCDS) "" &amp; M$3 &amp; ""'!$C:$F""),""SELECT C WHERE F = '"" &amp; $A108 &amp; ""'""))))"),"")</f>
        <v/>
      </c>
      <c r="N108" s="93" t="str">
        <f>IFERROR(__xludf.DUMMYFUNCTION("IF(ISBLANK($D108),"""",IFERROR(JOIN("", "",QUERY(INDIRECT(""'(OCDS) "" &amp; N$3 &amp; ""'!$C:$F""),""SELECT C WHERE F = '"" &amp; $A108 &amp; ""'""))))"),"")</f>
        <v/>
      </c>
      <c r="O108" s="93" t="str">
        <f>IFERROR(__xludf.DUMMYFUNCTION("IF(ISBLANK($D108),"""",IFERROR(JOIN("", "",QUERY(INDIRECT(""'(OCDS) "" &amp; O$3 &amp; ""'!$C:$F""),""SELECT C WHERE F = '"" &amp; $A108 &amp; ""'""))))"),"")</f>
        <v/>
      </c>
      <c r="P108" s="93" t="str">
        <f>IFERROR(__xludf.DUMMYFUNCTION("IF(ISBLANK($D108),"""",IFERROR(JOIN("", "",QUERY(INDIRECT(""'(OCDS) "" &amp; P$3 &amp; ""'!$C:$F""),""SELECT C WHERE F = '"" &amp; $A108 &amp; ""'""))))"),"contracts/items/unit/value/amount")</f>
        <v>contracts/items/unit/value/amount</v>
      </c>
      <c r="Q108" s="93" t="str">
        <f>IFERROR(__xludf.DUMMYFUNCTION("IF(ISBLANK($D108),"""",IFERROR(JOIN("", "",QUERY(INDIRECT(""'(OCDS) "" &amp; Q$3 &amp; ""'!$C:$F""),""SELECT C WHERE F = '"" &amp; $A108 &amp; ""'""))))"),"")</f>
        <v/>
      </c>
      <c r="R108" s="94">
        <f t="shared" ref="R108:W108" si="106">IF(ISBLANK(IFERROR(VLOOKUP($A108,INDIRECT("'(OCDS) " &amp; R$3 &amp; "'!$F:$F"),1,FALSE))),0,1)</f>
        <v>0</v>
      </c>
      <c r="S108" s="94">
        <f t="shared" si="106"/>
        <v>0</v>
      </c>
      <c r="T108" s="94">
        <f t="shared" si="106"/>
        <v>0</v>
      </c>
      <c r="U108" s="94">
        <f t="shared" si="106"/>
        <v>0</v>
      </c>
      <c r="V108" s="94">
        <f t="shared" si="106"/>
        <v>1</v>
      </c>
      <c r="W108" s="94">
        <f t="shared" si="106"/>
        <v>0</v>
      </c>
    </row>
    <row r="109">
      <c r="A109" s="91" t="str">
        <f t="shared" si="1"/>
        <v>PO Listing Report (CONTRACT STATUS)</v>
      </c>
      <c r="B109" s="86" t="s">
        <v>59</v>
      </c>
      <c r="C109" s="86" t="s">
        <v>171</v>
      </c>
      <c r="D109" s="97" t="s">
        <v>337</v>
      </c>
      <c r="E109" s="97" t="s">
        <v>48</v>
      </c>
      <c r="F109" s="87" t="s">
        <v>338</v>
      </c>
      <c r="G109" s="97" t="s">
        <v>339</v>
      </c>
      <c r="H109" s="86" t="s">
        <v>90</v>
      </c>
      <c r="I109" s="97" t="s">
        <v>340</v>
      </c>
      <c r="J109" s="90" t="str">
        <f t="shared" si="3"/>
        <v>yes</v>
      </c>
      <c r="K109" s="91" t="str">
        <f>IFERROR(__xludf.DUMMYFUNCTION("IFERROR(JOIN("", "",FILTER(L109:Q109,LEN(L109:Q109))))"),"contracts/status")</f>
        <v>contracts/status</v>
      </c>
      <c r="L109" s="92" t="str">
        <f>IFERROR(__xludf.DUMMYFUNCTION("IF(ISBLANK($D109),"""",IFERROR(JOIN("", "",QUERY(INDIRECT(""'(OCDS) "" &amp; L$3 &amp; ""'!$C:$F""),""SELECT C WHERE F = '"" &amp; $A109 &amp; ""'""))))"),"")</f>
        <v/>
      </c>
      <c r="M109" s="93" t="str">
        <f>IFERROR(__xludf.DUMMYFUNCTION("IF(ISBLANK($D109),"""",IFERROR(JOIN("", "",QUERY(INDIRECT(""'(OCDS) "" &amp; M$3 &amp; ""'!$C:$F""),""SELECT C WHERE F = '"" &amp; $A109 &amp; ""'""))))"),"")</f>
        <v/>
      </c>
      <c r="N109" s="93" t="str">
        <f>IFERROR(__xludf.DUMMYFUNCTION("IF(ISBLANK($D109),"""",IFERROR(JOIN("", "",QUERY(INDIRECT(""'(OCDS) "" &amp; N$3 &amp; ""'!$C:$F""),""SELECT C WHERE F = '"" &amp; $A109 &amp; ""'""))))"),"")</f>
        <v/>
      </c>
      <c r="O109" s="93" t="str">
        <f>IFERROR(__xludf.DUMMYFUNCTION("IF(ISBLANK($D109),"""",IFERROR(JOIN("", "",QUERY(INDIRECT(""'(OCDS) "" &amp; O$3 &amp; ""'!$C:$F""),""SELECT C WHERE F = '"" &amp; $A109 &amp; ""'""))))"),"")</f>
        <v/>
      </c>
      <c r="P109" s="93" t="str">
        <f>IFERROR(__xludf.DUMMYFUNCTION("IF(ISBLANK($D109),"""",IFERROR(JOIN("", "",QUERY(INDIRECT(""'(OCDS) "" &amp; P$3 &amp; ""'!$C:$F""),""SELECT C WHERE F = '"" &amp; $A109 &amp; ""'""))))"),"contracts/status")</f>
        <v>contracts/status</v>
      </c>
      <c r="Q109" s="93" t="str">
        <f>IFERROR(__xludf.DUMMYFUNCTION("IF(ISBLANK($D109),"""",IFERROR(JOIN("", "",QUERY(INDIRECT(""'(OCDS) "" &amp; Q$3 &amp; ""'!$C:$F""),""SELECT C WHERE F = '"" &amp; $A109 &amp; ""'""))))"),"")</f>
        <v/>
      </c>
      <c r="R109" s="94">
        <f t="shared" ref="R109:W109" si="107">IF(ISBLANK(IFERROR(VLOOKUP($A109,INDIRECT("'(OCDS) " &amp; R$3 &amp; "'!$F:$F"),1,FALSE))),0,1)</f>
        <v>0</v>
      </c>
      <c r="S109" s="94">
        <f t="shared" si="107"/>
        <v>0</v>
      </c>
      <c r="T109" s="94">
        <f t="shared" si="107"/>
        <v>0</v>
      </c>
      <c r="U109" s="94">
        <f t="shared" si="107"/>
        <v>0</v>
      </c>
      <c r="V109" s="94">
        <f t="shared" si="107"/>
        <v>1</v>
      </c>
      <c r="W109" s="94">
        <f t="shared" si="107"/>
        <v>0</v>
      </c>
    </row>
    <row r="110">
      <c r="A110" s="83" t="str">
        <f t="shared" si="1"/>
        <v>PO Listing Report (SHORT TEXT ITEM 10)</v>
      </c>
      <c r="B110" s="103" t="s">
        <v>59</v>
      </c>
      <c r="C110" s="103" t="s">
        <v>171</v>
      </c>
      <c r="D110" s="104" t="s">
        <v>341</v>
      </c>
      <c r="E110" s="104" t="s">
        <v>48</v>
      </c>
      <c r="F110" s="105" t="s">
        <v>196</v>
      </c>
      <c r="G110" s="104" t="s">
        <v>342</v>
      </c>
      <c r="H110" s="103" t="s">
        <v>90</v>
      </c>
      <c r="I110" s="100"/>
      <c r="J110" s="90" t="str">
        <f t="shared" si="3"/>
        <v>yes</v>
      </c>
      <c r="K110" s="91" t="str">
        <f>IFERROR(__xludf.DUMMYFUNCTION("IFERROR(JOIN("", "",FILTER(L110:Q110,LEN(L110:Q110))))"),"contracts/title")</f>
        <v>contracts/title</v>
      </c>
      <c r="L110" s="92" t="str">
        <f>IFERROR(__xludf.DUMMYFUNCTION("IF(ISBLANK($D110),"""",IFERROR(JOIN("", "",QUERY(INDIRECT(""'(OCDS) "" &amp; L$3 &amp; ""'!$C:$F""),""SELECT C WHERE F = '"" &amp; $A110 &amp; ""'""))))"),"")</f>
        <v/>
      </c>
      <c r="M110" s="93" t="str">
        <f>IFERROR(__xludf.DUMMYFUNCTION("IF(ISBLANK($D110),"""",IFERROR(JOIN("", "",QUERY(INDIRECT(""'(OCDS) "" &amp; M$3 &amp; ""'!$C:$F""),""SELECT C WHERE F = '"" &amp; $A110 &amp; ""'""))))"),"")</f>
        <v/>
      </c>
      <c r="N110" s="93" t="str">
        <f>IFERROR(__xludf.DUMMYFUNCTION("IF(ISBLANK($D110),"""",IFERROR(JOIN("", "",QUERY(INDIRECT(""'(OCDS) "" &amp; N$3 &amp; ""'!$C:$F""),""SELECT C WHERE F = '"" &amp; $A110 &amp; ""'""))))"),"")</f>
        <v/>
      </c>
      <c r="O110" s="93" t="str">
        <f>IFERROR(__xludf.DUMMYFUNCTION("IF(ISBLANK($D110),"""",IFERROR(JOIN("", "",QUERY(INDIRECT(""'(OCDS) "" &amp; O$3 &amp; ""'!$C:$F""),""SELECT C WHERE F = '"" &amp; $A110 &amp; ""'""))))"),"")</f>
        <v/>
      </c>
      <c r="P110" s="93" t="str">
        <f>IFERROR(__xludf.DUMMYFUNCTION("IF(ISBLANK($D110),"""",IFERROR(JOIN("", "",QUERY(INDIRECT(""'(OCDS) "" &amp; P$3 &amp; ""'!$C:$F""),""SELECT C WHERE F = '"" &amp; $A110 &amp; ""'""))))"),"contracts/title")</f>
        <v>contracts/title</v>
      </c>
      <c r="Q110" s="93" t="str">
        <f>IFERROR(__xludf.DUMMYFUNCTION("IF(ISBLANK($D110),"""",IFERROR(JOIN("", "",QUERY(INDIRECT(""'(OCDS) "" &amp; Q$3 &amp; ""'!$C:$F""),""SELECT C WHERE F = '"" &amp; $A110 &amp; ""'""))))"),"")</f>
        <v/>
      </c>
      <c r="R110" s="94">
        <f t="shared" ref="R110:W110" si="108">IF(ISBLANK(IFERROR(VLOOKUP($A110,INDIRECT("'(OCDS) " &amp; R$3 &amp; "'!$F:$F"),1,FALSE))),0,1)</f>
        <v>0</v>
      </c>
      <c r="S110" s="94">
        <f t="shared" si="108"/>
        <v>0</v>
      </c>
      <c r="T110" s="94">
        <f t="shared" si="108"/>
        <v>0</v>
      </c>
      <c r="U110" s="94">
        <f t="shared" si="108"/>
        <v>0</v>
      </c>
      <c r="V110" s="94">
        <f t="shared" si="108"/>
        <v>1</v>
      </c>
      <c r="W110" s="94">
        <f t="shared" si="108"/>
        <v>0</v>
      </c>
    </row>
    <row r="111">
      <c r="A111" s="91" t="str">
        <f t="shared" si="1"/>
        <v>PO Listing Report (CREATED ON MIN)</v>
      </c>
      <c r="B111" s="103" t="s">
        <v>59</v>
      </c>
      <c r="C111" s="86" t="s">
        <v>171</v>
      </c>
      <c r="D111" s="97" t="s">
        <v>343</v>
      </c>
      <c r="E111" s="104" t="s">
        <v>48</v>
      </c>
      <c r="F111" s="87" t="s">
        <v>184</v>
      </c>
      <c r="G111" s="97" t="s">
        <v>344</v>
      </c>
      <c r="H111" s="95"/>
      <c r="I111" s="89"/>
      <c r="J111" s="90" t="str">
        <f t="shared" si="3"/>
        <v>yes</v>
      </c>
      <c r="K111" s="91" t="str">
        <f>IFERROR(__xludf.DUMMYFUNCTION("IFERROR(JOIN("", "",FILTER(L111:Q111,LEN(L111:Q111))))"),"awards/contractPeriod/startDate, contracts/period/startDate")</f>
        <v>awards/contractPeriod/startDate, contracts/period/startDate</v>
      </c>
      <c r="L111" s="92" t="str">
        <f>IFERROR(__xludf.DUMMYFUNCTION("IF(ISBLANK($D111),"""",IFERROR(JOIN("", "",QUERY(INDIRECT(""'(OCDS) "" &amp; L$3 &amp; ""'!$C:$F""),""SELECT C WHERE F = '"" &amp; $A111 &amp; ""'""))))"),"")</f>
        <v/>
      </c>
      <c r="M111" s="93" t="str">
        <f>IFERROR(__xludf.DUMMYFUNCTION("IF(ISBLANK($D111),"""",IFERROR(JOIN("", "",QUERY(INDIRECT(""'(OCDS) "" &amp; M$3 &amp; ""'!$C:$F""),""SELECT C WHERE F = '"" &amp; $A111 &amp; ""'""))))"),"")</f>
        <v/>
      </c>
      <c r="N111" s="93" t="str">
        <f>IFERROR(__xludf.DUMMYFUNCTION("IF(ISBLANK($D111),"""",IFERROR(JOIN("", "",QUERY(INDIRECT(""'(OCDS) "" &amp; N$3 &amp; ""'!$C:$F""),""SELECT C WHERE F = '"" &amp; $A111 &amp; ""'""))))"),"")</f>
        <v/>
      </c>
      <c r="O111" s="93" t="str">
        <f>IFERROR(__xludf.DUMMYFUNCTION("IF(ISBLANK($D111),"""",IFERROR(JOIN("", "",QUERY(INDIRECT(""'(OCDS) "" &amp; O$3 &amp; ""'!$C:$F""),""SELECT C WHERE F = '"" &amp; $A111 &amp; ""'""))))"),"awards/contractPeriod/startDate")</f>
        <v>awards/contractPeriod/startDate</v>
      </c>
      <c r="P111" s="93" t="str">
        <f>IFERROR(__xludf.DUMMYFUNCTION("IF(ISBLANK($D111),"""",IFERROR(JOIN("", "",QUERY(INDIRECT(""'(OCDS) "" &amp; P$3 &amp; ""'!$C:$F""),""SELECT C WHERE F = '"" &amp; $A111 &amp; ""'""))))"),"contracts/period/startDate")</f>
        <v>contracts/period/startDate</v>
      </c>
      <c r="Q111" s="93" t="str">
        <f>IFERROR(__xludf.DUMMYFUNCTION("IF(ISBLANK($D111),"""",IFERROR(JOIN("", "",QUERY(INDIRECT(""'(OCDS) "" &amp; Q$3 &amp; ""'!$C:$F""),""SELECT C WHERE F = '"" &amp; $A111 &amp; ""'""))))"),"")</f>
        <v/>
      </c>
      <c r="R111" s="94">
        <f t="shared" ref="R111:W111" si="109">IF(ISBLANK(IFERROR(VLOOKUP($A111,INDIRECT("'(OCDS) " &amp; R$3 &amp; "'!$F:$F"),1,FALSE))),0,1)</f>
        <v>0</v>
      </c>
      <c r="S111" s="94">
        <f t="shared" si="109"/>
        <v>0</v>
      </c>
      <c r="T111" s="94">
        <f t="shared" si="109"/>
        <v>0</v>
      </c>
      <c r="U111" s="94">
        <f t="shared" si="109"/>
        <v>1</v>
      </c>
      <c r="V111" s="94">
        <f t="shared" si="109"/>
        <v>1</v>
      </c>
      <c r="W111" s="94">
        <f t="shared" si="109"/>
        <v>0</v>
      </c>
    </row>
    <row r="112">
      <c r="A112" s="91" t="str">
        <f t="shared" si="1"/>
        <v>PO Listing Report (DELIVERY DATE MAX)</v>
      </c>
      <c r="B112" s="103" t="s">
        <v>59</v>
      </c>
      <c r="C112" s="86" t="s">
        <v>171</v>
      </c>
      <c r="D112" s="97" t="s">
        <v>345</v>
      </c>
      <c r="E112" s="104" t="s">
        <v>48</v>
      </c>
      <c r="F112" s="87" t="s">
        <v>212</v>
      </c>
      <c r="G112" s="97" t="s">
        <v>346</v>
      </c>
      <c r="H112" s="95"/>
      <c r="I112" s="89"/>
      <c r="J112" s="90" t="str">
        <f t="shared" si="3"/>
        <v>yes</v>
      </c>
      <c r="K112" s="91" t="str">
        <f>IFERROR(__xludf.DUMMYFUNCTION("IFERROR(JOIN("", "",FILTER(L112:Q112,LEN(L112:Q112))))"),"awards/contractPeriod/endDate, contracts/period/endDate")</f>
        <v>awards/contractPeriod/endDate, contracts/period/endDate</v>
      </c>
      <c r="L112" s="92" t="str">
        <f>IFERROR(__xludf.DUMMYFUNCTION("IF(ISBLANK($D112),"""",IFERROR(JOIN("", "",QUERY(INDIRECT(""'(OCDS) "" &amp; L$3 &amp; ""'!$C:$F""),""SELECT C WHERE F = '"" &amp; $A112 &amp; ""'""))))"),"")</f>
        <v/>
      </c>
      <c r="M112" s="93" t="str">
        <f>IFERROR(__xludf.DUMMYFUNCTION("IF(ISBLANK($D112),"""",IFERROR(JOIN("", "",QUERY(INDIRECT(""'(OCDS) "" &amp; M$3 &amp; ""'!$C:$F""),""SELECT C WHERE F = '"" &amp; $A112 &amp; ""'""))))"),"")</f>
        <v/>
      </c>
      <c r="N112" s="93" t="str">
        <f>IFERROR(__xludf.DUMMYFUNCTION("IF(ISBLANK($D112),"""",IFERROR(JOIN("", "",QUERY(INDIRECT(""'(OCDS) "" &amp; N$3 &amp; ""'!$C:$F""),""SELECT C WHERE F = '"" &amp; $A112 &amp; ""'""))))"),"")</f>
        <v/>
      </c>
      <c r="O112" s="93" t="str">
        <f>IFERROR(__xludf.DUMMYFUNCTION("IF(ISBLANK($D112),"""",IFERROR(JOIN("", "",QUERY(INDIRECT(""'(OCDS) "" &amp; O$3 &amp; ""'!$C:$F""),""SELECT C WHERE F = '"" &amp; $A112 &amp; ""'""))))"),"awards/contractPeriod/endDate")</f>
        <v>awards/contractPeriod/endDate</v>
      </c>
      <c r="P112" s="93" t="str">
        <f>IFERROR(__xludf.DUMMYFUNCTION("IF(ISBLANK($D112),"""",IFERROR(JOIN("", "",QUERY(INDIRECT(""'(OCDS) "" &amp; P$3 &amp; ""'!$C:$F""),""SELECT C WHERE F = '"" &amp; $A112 &amp; ""'""))))"),"contracts/period/endDate")</f>
        <v>contracts/period/endDate</v>
      </c>
      <c r="Q112" s="93" t="str">
        <f>IFERROR(__xludf.DUMMYFUNCTION("IF(ISBLANK($D112),"""",IFERROR(JOIN("", "",QUERY(INDIRECT(""'(OCDS) "" &amp; Q$3 &amp; ""'!$C:$F""),""SELECT C WHERE F = '"" &amp; $A112 &amp; ""'""))))"),"")</f>
        <v/>
      </c>
      <c r="R112" s="94">
        <f t="shared" ref="R112:W112" si="110">IF(ISBLANK(IFERROR(VLOOKUP($A112,INDIRECT("'(OCDS) " &amp; R$3 &amp; "'!$F:$F"),1,FALSE))),0,1)</f>
        <v>0</v>
      </c>
      <c r="S112" s="94">
        <f t="shared" si="110"/>
        <v>0</v>
      </c>
      <c r="T112" s="94">
        <f t="shared" si="110"/>
        <v>0</v>
      </c>
      <c r="U112" s="94">
        <f t="shared" si="110"/>
        <v>1</v>
      </c>
      <c r="V112" s="94">
        <f t="shared" si="110"/>
        <v>1</v>
      </c>
      <c r="W112" s="94">
        <f t="shared" si="110"/>
        <v>0</v>
      </c>
    </row>
    <row r="113">
      <c r="A113" s="91" t="str">
        <f t="shared" si="1"/>
        <v> ()</v>
      </c>
      <c r="B113" s="84"/>
      <c r="C113" s="95"/>
      <c r="D113" s="85"/>
      <c r="E113" s="89"/>
      <c r="F113" s="98"/>
      <c r="G113" s="89"/>
      <c r="H113" s="95"/>
      <c r="I113" s="89"/>
      <c r="J113" s="90" t="str">
        <f t="shared" si="3"/>
        <v>no</v>
      </c>
      <c r="K113" s="91" t="str">
        <f>IFERROR(__xludf.DUMMYFUNCTION("IFERROR(JOIN("", "",FILTER(L113:Q113,LEN(L113:Q113))))"),"")</f>
        <v/>
      </c>
      <c r="L113" s="92" t="str">
        <f>IFERROR(__xludf.DUMMYFUNCTION("IF(ISBLANK($D113),"""",IFERROR(JOIN("", "",QUERY(INDIRECT(""'(OCDS) "" &amp; L$3 &amp; ""'!$C:$F""),""SELECT C WHERE F = '"" &amp; $A113 &amp; ""'""))))"),"")</f>
        <v/>
      </c>
      <c r="M113" s="93" t="str">
        <f>IFERROR(__xludf.DUMMYFUNCTION("IF(ISBLANK($D113),"""",IFERROR(JOIN("", "",QUERY(INDIRECT(""'(OCDS) "" &amp; M$3 &amp; ""'!$C:$F""),""SELECT C WHERE F = '"" &amp; $A113 &amp; ""'""))))"),"")</f>
        <v/>
      </c>
      <c r="N113" s="93" t="str">
        <f>IFERROR(__xludf.DUMMYFUNCTION("IF(ISBLANK($D113),"""",IFERROR(JOIN("", "",QUERY(INDIRECT(""'(OCDS) "" &amp; N$3 &amp; ""'!$C:$F""),""SELECT C WHERE F = '"" &amp; $A113 &amp; ""'""))))"),"")</f>
        <v/>
      </c>
      <c r="O113" s="93" t="str">
        <f>IFERROR(__xludf.DUMMYFUNCTION("IF(ISBLANK($D113),"""",IFERROR(JOIN("", "",QUERY(INDIRECT(""'(OCDS) "" &amp; O$3 &amp; ""'!$C:$F""),""SELECT C WHERE F = '"" &amp; $A113 &amp; ""'""))))"),"")</f>
        <v/>
      </c>
      <c r="P113" s="93" t="str">
        <f>IFERROR(__xludf.DUMMYFUNCTION("IF(ISBLANK($D113),"""",IFERROR(JOIN("", "",QUERY(INDIRECT(""'(OCDS) "" &amp; P$3 &amp; ""'!$C:$F""),""SELECT C WHERE F = '"" &amp; $A113 &amp; ""'""))))"),"")</f>
        <v/>
      </c>
      <c r="Q113" s="93" t="str">
        <f>IFERROR(__xludf.DUMMYFUNCTION("IF(ISBLANK($D113),"""",IFERROR(JOIN("", "",QUERY(INDIRECT(""'(OCDS) "" &amp; Q$3 &amp; ""'!$C:$F""),""SELECT C WHERE F = '"" &amp; $A113 &amp; ""'""))))"),"")</f>
        <v/>
      </c>
      <c r="R113" s="94">
        <f t="shared" ref="R113:W113" si="111">IF(ISBLANK(IFERROR(VLOOKUP($A113,INDIRECT("'(OCDS) " &amp; R$3 &amp; "'!$F:$F"),1,FALSE))),0,1)</f>
        <v>0</v>
      </c>
      <c r="S113" s="94">
        <f t="shared" si="111"/>
        <v>0</v>
      </c>
      <c r="T113" s="94">
        <f t="shared" si="111"/>
        <v>0</v>
      </c>
      <c r="U113" s="94">
        <f t="shared" si="111"/>
        <v>0</v>
      </c>
      <c r="V113" s="94">
        <f t="shared" si="111"/>
        <v>0</v>
      </c>
      <c r="W113" s="94">
        <f t="shared" si="111"/>
        <v>0</v>
      </c>
    </row>
    <row r="114">
      <c r="A114" s="91" t="str">
        <f t="shared" si="1"/>
        <v> ()</v>
      </c>
      <c r="B114" s="84"/>
      <c r="C114" s="95"/>
      <c r="D114" s="85"/>
      <c r="E114" s="89"/>
      <c r="F114" s="98"/>
      <c r="G114" s="89"/>
      <c r="H114" s="95"/>
      <c r="I114" s="89"/>
      <c r="J114" s="90" t="str">
        <f t="shared" si="3"/>
        <v>no</v>
      </c>
      <c r="K114" s="91" t="str">
        <f>IFERROR(__xludf.DUMMYFUNCTION("IFERROR(JOIN("", "",FILTER(L114:Q114,LEN(L114:Q114))))"),"")</f>
        <v/>
      </c>
      <c r="L114" s="92" t="str">
        <f>IFERROR(__xludf.DUMMYFUNCTION("IF(ISBLANK($D114),"""",IFERROR(JOIN("", "",QUERY(INDIRECT(""'(OCDS) "" &amp; L$3 &amp; ""'!$C:$F""),""SELECT C WHERE F = '"" &amp; $A114 &amp; ""'""))))"),"")</f>
        <v/>
      </c>
      <c r="M114" s="93" t="str">
        <f>IFERROR(__xludf.DUMMYFUNCTION("IF(ISBLANK($D114),"""",IFERROR(JOIN("", "",QUERY(INDIRECT(""'(OCDS) "" &amp; M$3 &amp; ""'!$C:$F""),""SELECT C WHERE F = '"" &amp; $A114 &amp; ""'""))))"),"")</f>
        <v/>
      </c>
      <c r="N114" s="93" t="str">
        <f>IFERROR(__xludf.DUMMYFUNCTION("IF(ISBLANK($D114),"""",IFERROR(JOIN("", "",QUERY(INDIRECT(""'(OCDS) "" &amp; N$3 &amp; ""'!$C:$F""),""SELECT C WHERE F = '"" &amp; $A114 &amp; ""'""))))"),"")</f>
        <v/>
      </c>
      <c r="O114" s="93" t="str">
        <f>IFERROR(__xludf.DUMMYFUNCTION("IF(ISBLANK($D114),"""",IFERROR(JOIN("", "",QUERY(INDIRECT(""'(OCDS) "" &amp; O$3 &amp; ""'!$C:$F""),""SELECT C WHERE F = '"" &amp; $A114 &amp; ""'""))))"),"")</f>
        <v/>
      </c>
      <c r="P114" s="93" t="str">
        <f>IFERROR(__xludf.DUMMYFUNCTION("IF(ISBLANK($D114),"""",IFERROR(JOIN("", "",QUERY(INDIRECT(""'(OCDS) "" &amp; P$3 &amp; ""'!$C:$F""),""SELECT C WHERE F = '"" &amp; $A114 &amp; ""'""))))"),"")</f>
        <v/>
      </c>
      <c r="Q114" s="93" t="str">
        <f>IFERROR(__xludf.DUMMYFUNCTION("IF(ISBLANK($D114),"""",IFERROR(JOIN("", "",QUERY(INDIRECT(""'(OCDS) "" &amp; Q$3 &amp; ""'!$C:$F""),""SELECT C WHERE F = '"" &amp; $A114 &amp; ""'""))))"),"")</f>
        <v/>
      </c>
      <c r="R114" s="94">
        <f t="shared" ref="R114:W114" si="112">IF(ISBLANK(IFERROR(VLOOKUP($A114,INDIRECT("'(OCDS) " &amp; R$3 &amp; "'!$F:$F"),1,FALSE))),0,1)</f>
        <v>0</v>
      </c>
      <c r="S114" s="94">
        <f t="shared" si="112"/>
        <v>0</v>
      </c>
      <c r="T114" s="94">
        <f t="shared" si="112"/>
        <v>0</v>
      </c>
      <c r="U114" s="94">
        <f t="shared" si="112"/>
        <v>0</v>
      </c>
      <c r="V114" s="94">
        <f t="shared" si="112"/>
        <v>0</v>
      </c>
      <c r="W114" s="94">
        <f t="shared" si="112"/>
        <v>0</v>
      </c>
    </row>
    <row r="115">
      <c r="A115" s="83" t="str">
        <f t="shared" si="1"/>
        <v> ()</v>
      </c>
      <c r="B115" s="99"/>
      <c r="C115" s="99"/>
      <c r="D115" s="100"/>
      <c r="E115" s="100"/>
      <c r="F115" s="101"/>
      <c r="G115" s="100"/>
      <c r="H115" s="99"/>
      <c r="I115" s="100"/>
      <c r="J115" s="90" t="str">
        <f t="shared" si="3"/>
        <v>no</v>
      </c>
      <c r="K115" s="91" t="str">
        <f>IFERROR(__xludf.DUMMYFUNCTION("IFERROR(JOIN("", "",FILTER(L115:Q115,LEN(L115:Q115))))"),"")</f>
        <v/>
      </c>
      <c r="L115" s="92" t="str">
        <f>IFERROR(__xludf.DUMMYFUNCTION("IF(ISBLANK($D115),"""",IFERROR(JOIN("", "",QUERY(INDIRECT(""'(OCDS) "" &amp; L$3 &amp; ""'!$C:$F""),""SELECT C WHERE F = '"" &amp; $A115 &amp; ""'""))))"),"")</f>
        <v/>
      </c>
      <c r="M115" s="93" t="str">
        <f>IFERROR(__xludf.DUMMYFUNCTION("IF(ISBLANK($D115),"""",IFERROR(JOIN("", "",QUERY(INDIRECT(""'(OCDS) "" &amp; M$3 &amp; ""'!$C:$F""),""SELECT C WHERE F = '"" &amp; $A115 &amp; ""'""))))"),"")</f>
        <v/>
      </c>
      <c r="N115" s="93" t="str">
        <f>IFERROR(__xludf.DUMMYFUNCTION("IF(ISBLANK($D115),"""",IFERROR(JOIN("", "",QUERY(INDIRECT(""'(OCDS) "" &amp; N$3 &amp; ""'!$C:$F""),""SELECT C WHERE F = '"" &amp; $A115 &amp; ""'""))))"),"")</f>
        <v/>
      </c>
      <c r="O115" s="93" t="str">
        <f>IFERROR(__xludf.DUMMYFUNCTION("IF(ISBLANK($D115),"""",IFERROR(JOIN("", "",QUERY(INDIRECT(""'(OCDS) "" &amp; O$3 &amp; ""'!$C:$F""),""SELECT C WHERE F = '"" &amp; $A115 &amp; ""'""))))"),"")</f>
        <v/>
      </c>
      <c r="P115" s="93" t="str">
        <f>IFERROR(__xludf.DUMMYFUNCTION("IF(ISBLANK($D115),"""",IFERROR(JOIN("", "",QUERY(INDIRECT(""'(OCDS) "" &amp; P$3 &amp; ""'!$C:$F""),""SELECT C WHERE F = '"" &amp; $A115 &amp; ""'""))))"),"")</f>
        <v/>
      </c>
      <c r="Q115" s="93" t="str">
        <f>IFERROR(__xludf.DUMMYFUNCTION("IF(ISBLANK($D115),"""",IFERROR(JOIN("", "",QUERY(INDIRECT(""'(OCDS) "" &amp; Q$3 &amp; ""'!$C:$F""),""SELECT C WHERE F = '"" &amp; $A115 &amp; ""'""))))"),"")</f>
        <v/>
      </c>
      <c r="R115" s="94">
        <f t="shared" ref="R115:W115" si="113">IF(ISBLANK(IFERROR(VLOOKUP($A115,INDIRECT("'(OCDS) " &amp; R$3 &amp; "'!$F:$F"),1,FALSE))),0,1)</f>
        <v>0</v>
      </c>
      <c r="S115" s="94">
        <f t="shared" si="113"/>
        <v>0</v>
      </c>
      <c r="T115" s="94">
        <f t="shared" si="113"/>
        <v>0</v>
      </c>
      <c r="U115" s="94">
        <f t="shared" si="113"/>
        <v>0</v>
      </c>
      <c r="V115" s="94">
        <f t="shared" si="113"/>
        <v>0</v>
      </c>
      <c r="W115" s="94">
        <f t="shared" si="113"/>
        <v>0</v>
      </c>
    </row>
    <row r="116">
      <c r="A116" s="83" t="str">
        <f t="shared" si="1"/>
        <v>Bureau Reference Sheet (BuySpeed Bureau Name)</v>
      </c>
      <c r="B116" s="86" t="s">
        <v>61</v>
      </c>
      <c r="C116" s="95" t="s">
        <v>293</v>
      </c>
      <c r="D116" s="89" t="s">
        <v>347</v>
      </c>
      <c r="E116" s="89" t="s">
        <v>49</v>
      </c>
      <c r="F116" s="98" t="s">
        <v>348</v>
      </c>
      <c r="G116" s="89"/>
      <c r="H116" s="95" t="s">
        <v>90</v>
      </c>
      <c r="I116" s="89"/>
      <c r="J116" s="90" t="str">
        <f t="shared" si="3"/>
        <v>yes</v>
      </c>
      <c r="K116" s="91" t="str">
        <f>IFERROR(__xludf.DUMMYFUNCTION("IFERROR(JOIN("", "",FILTER(L116:Q116,LEN(L116:Q116))))"),"buyer/name, parties/name, parties/identifier/legalName, parties/name, parties/identifier/legalName, parties/name, parties/identifier/legalName, tender/procuringEntity/name, contracts/implementation/transactions/payer/name")</f>
        <v>buyer/name, parties/name, parties/identifier/legalName, parties/name, parties/identifier/legalName, parties/name, parties/identifier/legalName, tender/procuringEntity/name, contracts/implementation/transactions/payer/name</v>
      </c>
      <c r="L116" s="92" t="str">
        <f>IFERROR(__xludf.DUMMYFUNCTION("IF(ISBLANK($D116),"""",IFERROR(JOIN("", "",QUERY(INDIRECT(""'(OCDS) "" &amp; L$3 &amp; ""'!$C:$F""),""SELECT C WHERE F = '"" &amp; $A116 &amp; ""'""))))"),"buyer/name, parties/name, parties/identifier/legalName, parties/name, parties/identifier/legalName, parties/name, parties/identifier/legalName")</f>
        <v>buyer/name, parties/name, parties/identifier/legalName, parties/name, parties/identifier/legalName, parties/name, parties/identifier/legalName</v>
      </c>
      <c r="M116" s="93" t="str">
        <f>IFERROR(__xludf.DUMMYFUNCTION("IF(ISBLANK($D116),"""",IFERROR(JOIN("", "",QUERY(INDIRECT(""'(OCDS) "" &amp; M$3 &amp; ""'!$C:$F""),""SELECT C WHERE F = '"" &amp; $A116 &amp; ""'""))))"),"")</f>
        <v/>
      </c>
      <c r="N116" s="93" t="str">
        <f>IFERROR(__xludf.DUMMYFUNCTION("IF(ISBLANK($D116),"""",IFERROR(JOIN("", "",QUERY(INDIRECT(""'(OCDS) "" &amp; N$3 &amp; ""'!$C:$F""),""SELECT C WHERE F = '"" &amp; $A116 &amp; ""'""))))"),"tender/procuringEntity/name")</f>
        <v>tender/procuringEntity/name</v>
      </c>
      <c r="O116" s="93" t="str">
        <f>IFERROR(__xludf.DUMMYFUNCTION("IF(ISBLANK($D116),"""",IFERROR(JOIN("", "",QUERY(INDIRECT(""'(OCDS) "" &amp; O$3 &amp; ""'!$C:$F""),""SELECT C WHERE F = '"" &amp; $A116 &amp; ""'""))))"),"")</f>
        <v/>
      </c>
      <c r="P116" s="93" t="str">
        <f>IFERROR(__xludf.DUMMYFUNCTION("IF(ISBLANK($D116),"""",IFERROR(JOIN("", "",QUERY(INDIRECT(""'(OCDS) "" &amp; P$3 &amp; ""'!$C:$F""),""SELECT C WHERE F = '"" &amp; $A116 &amp; ""'""))))"),"")</f>
        <v/>
      </c>
      <c r="Q116" s="93" t="str">
        <f>IFERROR(__xludf.DUMMYFUNCTION("IF(ISBLANK($D116),"""",IFERROR(JOIN("", "",QUERY(INDIRECT(""'(OCDS) "" &amp; Q$3 &amp; ""'!$C:$F""),""SELECT C WHERE F = '"" &amp; $A116 &amp; ""'""))))"),"contracts/implementation/transactions/payer/name")</f>
        <v>contracts/implementation/transactions/payer/name</v>
      </c>
      <c r="R116" s="94">
        <f t="shared" ref="R116:W116" si="114">IF(ISBLANK(IFERROR(VLOOKUP($A116,INDIRECT("'(OCDS) " &amp; R$3 &amp; "'!$F:$F"),1,FALSE))),0,1)</f>
        <v>1</v>
      </c>
      <c r="S116" s="94">
        <f t="shared" si="114"/>
        <v>0</v>
      </c>
      <c r="T116" s="94">
        <f t="shared" si="114"/>
        <v>1</v>
      </c>
      <c r="U116" s="94">
        <f t="shared" si="114"/>
        <v>0</v>
      </c>
      <c r="V116" s="94">
        <f t="shared" si="114"/>
        <v>0</v>
      </c>
      <c r="W116" s="94">
        <f t="shared" si="114"/>
        <v>1</v>
      </c>
    </row>
    <row r="117">
      <c r="A117" s="83" t="str">
        <f t="shared" si="1"/>
        <v>Bureau Reference Sheet (BuySpeed Abbreviation)</v>
      </c>
      <c r="B117" s="86" t="s">
        <v>61</v>
      </c>
      <c r="C117" s="95" t="s">
        <v>293</v>
      </c>
      <c r="D117" s="89" t="s">
        <v>349</v>
      </c>
      <c r="E117" s="89" t="s">
        <v>49</v>
      </c>
      <c r="F117" s="98" t="s">
        <v>103</v>
      </c>
      <c r="G117" s="89"/>
      <c r="H117" s="95" t="s">
        <v>90</v>
      </c>
      <c r="I117" s="89"/>
      <c r="J117" s="90" t="str">
        <f t="shared" si="3"/>
        <v>no</v>
      </c>
      <c r="K117" s="91" t="str">
        <f>IFERROR(__xludf.DUMMYFUNCTION("IFERROR(JOIN("", "",FILTER(L117:Q117,LEN(L117:Q117))))"),"")</f>
        <v/>
      </c>
      <c r="L117" s="92" t="str">
        <f>IFERROR(__xludf.DUMMYFUNCTION("IF(ISBLANK($D117),"""",IFERROR(JOIN("", "",QUERY(INDIRECT(""'(OCDS) "" &amp; L$3 &amp; ""'!$C:$F""),""SELECT C WHERE F = '"" &amp; $A117 &amp; ""'""))))"),"")</f>
        <v/>
      </c>
      <c r="M117" s="93" t="str">
        <f>IFERROR(__xludf.DUMMYFUNCTION("IF(ISBLANK($D117),"""",IFERROR(JOIN("", "",QUERY(INDIRECT(""'(OCDS) "" &amp; M$3 &amp; ""'!$C:$F""),""SELECT C WHERE F = '"" &amp; $A117 &amp; ""'""))))"),"")</f>
        <v/>
      </c>
      <c r="N117" s="93" t="str">
        <f>IFERROR(__xludf.DUMMYFUNCTION("IF(ISBLANK($D117),"""",IFERROR(JOIN("", "",QUERY(INDIRECT(""'(OCDS) "" &amp; N$3 &amp; ""'!$C:$F""),""SELECT C WHERE F = '"" &amp; $A117 &amp; ""'""))))"),"")</f>
        <v/>
      </c>
      <c r="O117" s="93" t="str">
        <f>IFERROR(__xludf.DUMMYFUNCTION("IF(ISBLANK($D117),"""",IFERROR(JOIN("", "",QUERY(INDIRECT(""'(OCDS) "" &amp; O$3 &amp; ""'!$C:$F""),""SELECT C WHERE F = '"" &amp; $A117 &amp; ""'""))))"),"")</f>
        <v/>
      </c>
      <c r="P117" s="93" t="str">
        <f>IFERROR(__xludf.DUMMYFUNCTION("IF(ISBLANK($D117),"""",IFERROR(JOIN("", "",QUERY(INDIRECT(""'(OCDS) "" &amp; P$3 &amp; ""'!$C:$F""),""SELECT C WHERE F = '"" &amp; $A117 &amp; ""'""))))"),"")</f>
        <v/>
      </c>
      <c r="Q117" s="93" t="str">
        <f>IFERROR(__xludf.DUMMYFUNCTION("IF(ISBLANK($D117),"""",IFERROR(JOIN("", "",QUERY(INDIRECT(""'(OCDS) "" &amp; Q$3 &amp; ""'!$C:$F""),""SELECT C WHERE F = '"" &amp; $A117 &amp; ""'""))))"),"")</f>
        <v/>
      </c>
      <c r="R117" s="94">
        <f t="shared" ref="R117:W117" si="115">IF(ISBLANK(IFERROR(VLOOKUP($A117,INDIRECT("'(OCDS) " &amp; R$3 &amp; "'!$F:$F"),1,FALSE))),0,1)</f>
        <v>0</v>
      </c>
      <c r="S117" s="94">
        <f t="shared" si="115"/>
        <v>0</v>
      </c>
      <c r="T117" s="94">
        <f t="shared" si="115"/>
        <v>0</v>
      </c>
      <c r="U117" s="94">
        <f t="shared" si="115"/>
        <v>0</v>
      </c>
      <c r="V117" s="94">
        <f t="shared" si="115"/>
        <v>0</v>
      </c>
      <c r="W117" s="94">
        <f t="shared" si="115"/>
        <v>0</v>
      </c>
    </row>
    <row r="118">
      <c r="A118" s="83" t="str">
        <f t="shared" si="1"/>
        <v>Bureau Reference Sheet (Buyer/Name)</v>
      </c>
      <c r="B118" s="86" t="s">
        <v>61</v>
      </c>
      <c r="C118" s="95" t="s">
        <v>293</v>
      </c>
      <c r="D118" s="89" t="s">
        <v>350</v>
      </c>
      <c r="E118" s="89" t="s">
        <v>49</v>
      </c>
      <c r="F118" s="98" t="s">
        <v>351</v>
      </c>
      <c r="G118" s="89"/>
      <c r="H118" s="95" t="s">
        <v>90</v>
      </c>
      <c r="I118" s="89"/>
      <c r="J118" s="90" t="str">
        <f t="shared" si="3"/>
        <v>no</v>
      </c>
      <c r="K118" s="91" t="str">
        <f>IFERROR(__xludf.DUMMYFUNCTION("IFERROR(JOIN("", "",FILTER(L118:Q118,LEN(L118:Q118))))"),"")</f>
        <v/>
      </c>
      <c r="L118" s="92" t="str">
        <f>IFERROR(__xludf.DUMMYFUNCTION("IF(ISBLANK($D118),"""",IFERROR(JOIN("", "",QUERY(INDIRECT(""'(OCDS) "" &amp; L$3 &amp; ""'!$C:$F""),""SELECT C WHERE F = '"" &amp; $A118 &amp; ""'""))))"),"")</f>
        <v/>
      </c>
      <c r="M118" s="93" t="str">
        <f>IFERROR(__xludf.DUMMYFUNCTION("IF(ISBLANK($D118),"""",IFERROR(JOIN("", "",QUERY(INDIRECT(""'(OCDS) "" &amp; M$3 &amp; ""'!$C:$F""),""SELECT C WHERE F = '"" &amp; $A118 &amp; ""'""))))"),"")</f>
        <v/>
      </c>
      <c r="N118" s="93" t="str">
        <f>IFERROR(__xludf.DUMMYFUNCTION("IF(ISBLANK($D118),"""",IFERROR(JOIN("", "",QUERY(INDIRECT(""'(OCDS) "" &amp; N$3 &amp; ""'!$C:$F""),""SELECT C WHERE F = '"" &amp; $A118 &amp; ""'""))))"),"")</f>
        <v/>
      </c>
      <c r="O118" s="93" t="str">
        <f>IFERROR(__xludf.DUMMYFUNCTION("IF(ISBLANK($D118),"""",IFERROR(JOIN("", "",QUERY(INDIRECT(""'(OCDS) "" &amp; O$3 &amp; ""'!$C:$F""),""SELECT C WHERE F = '"" &amp; $A118 &amp; ""'""))))"),"")</f>
        <v/>
      </c>
      <c r="P118" s="93" t="str">
        <f>IFERROR(__xludf.DUMMYFUNCTION("IF(ISBLANK($D118),"""",IFERROR(JOIN("", "",QUERY(INDIRECT(""'(OCDS) "" &amp; P$3 &amp; ""'!$C:$F""),""SELECT C WHERE F = '"" &amp; $A118 &amp; ""'""))))"),"")</f>
        <v/>
      </c>
      <c r="Q118" s="93" t="str">
        <f>IFERROR(__xludf.DUMMYFUNCTION("IF(ISBLANK($D118),"""",IFERROR(JOIN("", "",QUERY(INDIRECT(""'(OCDS) "" &amp; Q$3 &amp; ""'!$C:$F""),""SELECT C WHERE F = '"" &amp; $A118 &amp; ""'""))))"),"")</f>
        <v/>
      </c>
      <c r="R118" s="94">
        <f t="shared" ref="R118:W118" si="116">IF(ISBLANK(IFERROR(VLOOKUP($A118,INDIRECT("'(OCDS) " &amp; R$3 &amp; "'!$F:$F"),1,FALSE))),0,1)</f>
        <v>0</v>
      </c>
      <c r="S118" s="94">
        <f t="shared" si="116"/>
        <v>0</v>
      </c>
      <c r="T118" s="94">
        <f t="shared" si="116"/>
        <v>0</v>
      </c>
      <c r="U118" s="94">
        <f t="shared" si="116"/>
        <v>0</v>
      </c>
      <c r="V118" s="94">
        <f t="shared" si="116"/>
        <v>0</v>
      </c>
      <c r="W118" s="94">
        <f t="shared" si="116"/>
        <v>0</v>
      </c>
    </row>
    <row r="119">
      <c r="A119" s="83" t="str">
        <f t="shared" si="1"/>
        <v>Bureau Reference Sheet (Buyer/id)</v>
      </c>
      <c r="B119" s="86" t="s">
        <v>61</v>
      </c>
      <c r="C119" s="95" t="s">
        <v>293</v>
      </c>
      <c r="D119" s="89" t="s">
        <v>352</v>
      </c>
      <c r="E119" s="89" t="s">
        <v>49</v>
      </c>
      <c r="F119" s="98" t="s">
        <v>353</v>
      </c>
      <c r="G119" s="89"/>
      <c r="H119" s="95" t="s">
        <v>90</v>
      </c>
      <c r="I119" s="89"/>
      <c r="J119" s="90" t="str">
        <f t="shared" si="3"/>
        <v>no</v>
      </c>
      <c r="K119" s="91" t="str">
        <f>IFERROR(__xludf.DUMMYFUNCTION("IFERROR(JOIN("", "",FILTER(L119:Q119,LEN(L119:Q119))))"),"")</f>
        <v/>
      </c>
      <c r="L119" s="92" t="str">
        <f>IFERROR(__xludf.DUMMYFUNCTION("IF(ISBLANK($D119),"""",IFERROR(JOIN("", "",QUERY(INDIRECT(""'(OCDS) "" &amp; L$3 &amp; ""'!$C:$F""),""SELECT C WHERE F = '"" &amp; $A119 &amp; ""'""))))"),"")</f>
        <v/>
      </c>
      <c r="M119" s="93" t="str">
        <f>IFERROR(__xludf.DUMMYFUNCTION("IF(ISBLANK($D119),"""",IFERROR(JOIN("", "",QUERY(INDIRECT(""'(OCDS) "" &amp; M$3 &amp; ""'!$C:$F""),""SELECT C WHERE F = '"" &amp; $A119 &amp; ""'""))))"),"")</f>
        <v/>
      </c>
      <c r="N119" s="93" t="str">
        <f>IFERROR(__xludf.DUMMYFUNCTION("IF(ISBLANK($D119),"""",IFERROR(JOIN("", "",QUERY(INDIRECT(""'(OCDS) "" &amp; N$3 &amp; ""'!$C:$F""),""SELECT C WHERE F = '"" &amp; $A119 &amp; ""'""))))"),"")</f>
        <v/>
      </c>
      <c r="O119" s="93" t="str">
        <f>IFERROR(__xludf.DUMMYFUNCTION("IF(ISBLANK($D119),"""",IFERROR(JOIN("", "",QUERY(INDIRECT(""'(OCDS) "" &amp; O$3 &amp; ""'!$C:$F""),""SELECT C WHERE F = '"" &amp; $A119 &amp; ""'""))))"),"")</f>
        <v/>
      </c>
      <c r="P119" s="93" t="str">
        <f>IFERROR(__xludf.DUMMYFUNCTION("IF(ISBLANK($D119),"""",IFERROR(JOIN("", "",QUERY(INDIRECT(""'(OCDS) "" &amp; P$3 &amp; ""'!$C:$F""),""SELECT C WHERE F = '"" &amp; $A119 &amp; ""'""))))"),"")</f>
        <v/>
      </c>
      <c r="Q119" s="93" t="str">
        <f>IFERROR(__xludf.DUMMYFUNCTION("IF(ISBLANK($D119),"""",IFERROR(JOIN("", "",QUERY(INDIRECT(""'(OCDS) "" &amp; Q$3 &amp; ""'!$C:$F""),""SELECT C WHERE F = '"" &amp; $A119 &amp; ""'""))))"),"")</f>
        <v/>
      </c>
      <c r="R119" s="94">
        <f t="shared" ref="R119:W119" si="117">IF(ISBLANK(IFERROR(VLOOKUP($A119,INDIRECT("'(OCDS) " &amp; R$3 &amp; "'!$F:$F"),1,FALSE))),0,1)</f>
        <v>0</v>
      </c>
      <c r="S119" s="94">
        <f t="shared" si="117"/>
        <v>0</v>
      </c>
      <c r="T119" s="94">
        <f t="shared" si="117"/>
        <v>0</v>
      </c>
      <c r="U119" s="94">
        <f t="shared" si="117"/>
        <v>0</v>
      </c>
      <c r="V119" s="94">
        <f t="shared" si="117"/>
        <v>0</v>
      </c>
      <c r="W119" s="94">
        <f t="shared" si="117"/>
        <v>0</v>
      </c>
    </row>
    <row r="120">
      <c r="A120" s="83" t="str">
        <f t="shared" si="1"/>
        <v>BuySpeed/Prequalification types (code)</v>
      </c>
      <c r="B120" s="103" t="s">
        <v>61</v>
      </c>
      <c r="C120" s="103" t="s">
        <v>354</v>
      </c>
      <c r="D120" s="104" t="s">
        <v>355</v>
      </c>
      <c r="E120" s="104" t="s">
        <v>49</v>
      </c>
      <c r="F120" s="105"/>
      <c r="G120" s="100"/>
      <c r="H120" s="99"/>
      <c r="I120" s="100"/>
      <c r="J120" s="90" t="str">
        <f t="shared" si="3"/>
        <v>no</v>
      </c>
      <c r="K120" s="91" t="str">
        <f>IFERROR(__xludf.DUMMYFUNCTION("IFERROR(JOIN("", "",FILTER(L120:Q120,LEN(L120:Q120))))"),"")</f>
        <v/>
      </c>
      <c r="L120" s="92" t="str">
        <f>IFERROR(__xludf.DUMMYFUNCTION("IF(ISBLANK($D120),"""",IFERROR(JOIN("", "",QUERY(INDIRECT(""'(OCDS) "" &amp; L$3 &amp; ""'!$C:$F""),""SELECT C WHERE F = '"" &amp; $A120 &amp; ""'""))))"),"")</f>
        <v/>
      </c>
      <c r="M120" s="93" t="str">
        <f>IFERROR(__xludf.DUMMYFUNCTION("IF(ISBLANK($D120),"""",IFERROR(JOIN("", "",QUERY(INDIRECT(""'(OCDS) "" &amp; M$3 &amp; ""'!$C:$F""),""SELECT C WHERE F = '"" &amp; $A120 &amp; ""'""))))"),"")</f>
        <v/>
      </c>
      <c r="N120" s="93" t="str">
        <f>IFERROR(__xludf.DUMMYFUNCTION("IF(ISBLANK($D120),"""",IFERROR(JOIN("", "",QUERY(INDIRECT(""'(OCDS) "" &amp; N$3 &amp; ""'!$C:$F""),""SELECT C WHERE F = '"" &amp; $A120 &amp; ""'""))))"),"")</f>
        <v/>
      </c>
      <c r="O120" s="93" t="str">
        <f>IFERROR(__xludf.DUMMYFUNCTION("IF(ISBLANK($D120),"""",IFERROR(JOIN("", "",QUERY(INDIRECT(""'(OCDS) "" &amp; O$3 &amp; ""'!$C:$F""),""SELECT C WHERE F = '"" &amp; $A120 &amp; ""'""))))"),"")</f>
        <v/>
      </c>
      <c r="P120" s="93" t="str">
        <f>IFERROR(__xludf.DUMMYFUNCTION("IF(ISBLANK($D120),"""",IFERROR(JOIN("", "",QUERY(INDIRECT(""'(OCDS) "" &amp; P$3 &amp; ""'!$C:$F""),""SELECT C WHERE F = '"" &amp; $A120 &amp; ""'""))))"),"")</f>
        <v/>
      </c>
      <c r="Q120" s="93" t="str">
        <f>IFERROR(__xludf.DUMMYFUNCTION("IF(ISBLANK($D120),"""",IFERROR(JOIN("", "",QUERY(INDIRECT(""'(OCDS) "" &amp; Q$3 &amp; ""'!$C:$F""),""SELECT C WHERE F = '"" &amp; $A120 &amp; ""'""))))"),"")</f>
        <v/>
      </c>
      <c r="R120" s="94">
        <f t="shared" ref="R120:W120" si="118">IF(ISBLANK(IFERROR(VLOOKUP($A120,INDIRECT("'(OCDS) " &amp; R$3 &amp; "'!$F:$F"),1,FALSE))),0,1)</f>
        <v>0</v>
      </c>
      <c r="S120" s="94">
        <f t="shared" si="118"/>
        <v>0</v>
      </c>
      <c r="T120" s="94">
        <f t="shared" si="118"/>
        <v>0</v>
      </c>
      <c r="U120" s="94">
        <f t="shared" si="118"/>
        <v>0</v>
      </c>
      <c r="V120" s="94">
        <f t="shared" si="118"/>
        <v>0</v>
      </c>
      <c r="W120" s="94">
        <f t="shared" si="118"/>
        <v>0</v>
      </c>
    </row>
    <row r="121">
      <c r="A121" s="83" t="str">
        <f t="shared" si="1"/>
        <v>BuySpeed/Prequalification types (title)</v>
      </c>
      <c r="B121" s="103" t="s">
        <v>61</v>
      </c>
      <c r="C121" s="103" t="s">
        <v>354</v>
      </c>
      <c r="D121" s="104" t="s">
        <v>356</v>
      </c>
      <c r="E121" s="104" t="s">
        <v>48</v>
      </c>
      <c r="F121" s="105"/>
      <c r="G121" s="100"/>
      <c r="H121" s="99"/>
      <c r="I121" s="100"/>
      <c r="J121" s="90" t="str">
        <f t="shared" si="3"/>
        <v>no</v>
      </c>
      <c r="K121" s="91" t="str">
        <f>IFERROR(__xludf.DUMMYFUNCTION("IFERROR(JOIN("", "",FILTER(L121:Q121,LEN(L121:Q121))))"),"")</f>
        <v/>
      </c>
      <c r="L121" s="92" t="str">
        <f>IFERROR(__xludf.DUMMYFUNCTION("IF(ISBLANK($D121),"""",IFERROR(JOIN("", "",QUERY(INDIRECT(""'(OCDS) "" &amp; L$3 &amp; ""'!$C:$F""),""SELECT C WHERE F = '"" &amp; $A121 &amp; ""'""))))"),"")</f>
        <v/>
      </c>
      <c r="M121" s="93" t="str">
        <f>IFERROR(__xludf.DUMMYFUNCTION("IF(ISBLANK($D121),"""",IFERROR(JOIN("", "",QUERY(INDIRECT(""'(OCDS) "" &amp; M$3 &amp; ""'!$C:$F""),""SELECT C WHERE F = '"" &amp; $A121 &amp; ""'""))))"),"")</f>
        <v/>
      </c>
      <c r="N121" s="93" t="str">
        <f>IFERROR(__xludf.DUMMYFUNCTION("IF(ISBLANK($D121),"""",IFERROR(JOIN("", "",QUERY(INDIRECT(""'(OCDS) "" &amp; N$3 &amp; ""'!$C:$F""),""SELECT C WHERE F = '"" &amp; $A121 &amp; ""'""))))"),"")</f>
        <v/>
      </c>
      <c r="O121" s="93" t="str">
        <f>IFERROR(__xludf.DUMMYFUNCTION("IF(ISBLANK($D121),"""",IFERROR(JOIN("", "",QUERY(INDIRECT(""'(OCDS) "" &amp; O$3 &amp; ""'!$C:$F""),""SELECT C WHERE F = '"" &amp; $A121 &amp; ""'""))))"),"")</f>
        <v/>
      </c>
      <c r="P121" s="93" t="str">
        <f>IFERROR(__xludf.DUMMYFUNCTION("IF(ISBLANK($D121),"""",IFERROR(JOIN("", "",QUERY(INDIRECT(""'(OCDS) "" &amp; P$3 &amp; ""'!$C:$F""),""SELECT C WHERE F = '"" &amp; $A121 &amp; ""'""))))"),"")</f>
        <v/>
      </c>
      <c r="Q121" s="93" t="str">
        <f>IFERROR(__xludf.DUMMYFUNCTION("IF(ISBLANK($D121),"""",IFERROR(JOIN("", "",QUERY(INDIRECT(""'(OCDS) "" &amp; Q$3 &amp; ""'!$C:$F""),""SELECT C WHERE F = '"" &amp; $A121 &amp; ""'""))))"),"")</f>
        <v/>
      </c>
      <c r="R121" s="94">
        <f t="shared" ref="R121:W121" si="119">IF(ISBLANK(IFERROR(VLOOKUP($A121,INDIRECT("'(OCDS) " &amp; R$3 &amp; "'!$F:$F"),1,FALSE))),0,1)</f>
        <v>0</v>
      </c>
      <c r="S121" s="94">
        <f t="shared" si="119"/>
        <v>0</v>
      </c>
      <c r="T121" s="94">
        <f t="shared" si="119"/>
        <v>0</v>
      </c>
      <c r="U121" s="94">
        <f t="shared" si="119"/>
        <v>0</v>
      </c>
      <c r="V121" s="94">
        <f t="shared" si="119"/>
        <v>0</v>
      </c>
      <c r="W121" s="94">
        <f t="shared" si="119"/>
        <v>0</v>
      </c>
    </row>
    <row r="122">
      <c r="A122" s="83" t="str">
        <f t="shared" si="1"/>
        <v>BuySpeed/Prequalification types (description)</v>
      </c>
      <c r="B122" s="103" t="s">
        <v>61</v>
      </c>
      <c r="C122" s="103" t="s">
        <v>354</v>
      </c>
      <c r="D122" s="104" t="s">
        <v>357</v>
      </c>
      <c r="E122" s="104" t="s">
        <v>48</v>
      </c>
      <c r="F122" s="105"/>
      <c r="G122" s="100"/>
      <c r="H122" s="99"/>
      <c r="I122" s="100"/>
      <c r="J122" s="90" t="str">
        <f t="shared" si="3"/>
        <v>no</v>
      </c>
      <c r="K122" s="91" t="str">
        <f>IFERROR(__xludf.DUMMYFUNCTION("IFERROR(JOIN("", "",FILTER(L122:Q122,LEN(L122:Q122))))"),"")</f>
        <v/>
      </c>
      <c r="L122" s="92" t="str">
        <f>IFERROR(__xludf.DUMMYFUNCTION("IF(ISBLANK($D122),"""",IFERROR(JOIN("", "",QUERY(INDIRECT(""'(OCDS) "" &amp; L$3 &amp; ""'!$C:$F""),""SELECT C WHERE F = '"" &amp; $A122 &amp; ""'""))))"),"")</f>
        <v/>
      </c>
      <c r="M122" s="93" t="str">
        <f>IFERROR(__xludf.DUMMYFUNCTION("IF(ISBLANK($D122),"""",IFERROR(JOIN("", "",QUERY(INDIRECT(""'(OCDS) "" &amp; M$3 &amp; ""'!$C:$F""),""SELECT C WHERE F = '"" &amp; $A122 &amp; ""'""))))"),"")</f>
        <v/>
      </c>
      <c r="N122" s="93" t="str">
        <f>IFERROR(__xludf.DUMMYFUNCTION("IF(ISBLANK($D122),"""",IFERROR(JOIN("", "",QUERY(INDIRECT(""'(OCDS) "" &amp; N$3 &amp; ""'!$C:$F""),""SELECT C WHERE F = '"" &amp; $A122 &amp; ""'""))))"),"")</f>
        <v/>
      </c>
      <c r="O122" s="93" t="str">
        <f>IFERROR(__xludf.DUMMYFUNCTION("IF(ISBLANK($D122),"""",IFERROR(JOIN("", "",QUERY(INDIRECT(""'(OCDS) "" &amp; O$3 &amp; ""'!$C:$F""),""SELECT C WHERE F = '"" &amp; $A122 &amp; ""'""))))"),"")</f>
        <v/>
      </c>
      <c r="P122" s="93" t="str">
        <f>IFERROR(__xludf.DUMMYFUNCTION("IF(ISBLANK($D122),"""",IFERROR(JOIN("", "",QUERY(INDIRECT(""'(OCDS) "" &amp; P$3 &amp; ""'!$C:$F""),""SELECT C WHERE F = '"" &amp; $A122 &amp; ""'""))))"),"")</f>
        <v/>
      </c>
      <c r="Q122" s="93" t="str">
        <f>IFERROR(__xludf.DUMMYFUNCTION("IF(ISBLANK($D122),"""",IFERROR(JOIN("", "",QUERY(INDIRECT(""'(OCDS) "" &amp; Q$3 &amp; ""'!$C:$F""),""SELECT C WHERE F = '"" &amp; $A122 &amp; ""'""))))"),"")</f>
        <v/>
      </c>
      <c r="R122" s="94">
        <f t="shared" ref="R122:W122" si="120">IF(ISBLANK(IFERROR(VLOOKUP($A122,INDIRECT("'(OCDS) " &amp; R$3 &amp; "'!$F:$F"),1,FALSE))),0,1)</f>
        <v>0</v>
      </c>
      <c r="S122" s="94">
        <f t="shared" si="120"/>
        <v>0</v>
      </c>
      <c r="T122" s="94">
        <f t="shared" si="120"/>
        <v>0</v>
      </c>
      <c r="U122" s="94">
        <f t="shared" si="120"/>
        <v>0</v>
      </c>
      <c r="V122" s="94">
        <f t="shared" si="120"/>
        <v>0</v>
      </c>
      <c r="W122" s="94">
        <f t="shared" si="120"/>
        <v>0</v>
      </c>
    </row>
    <row r="123">
      <c r="A123" s="83" t="str">
        <f t="shared" si="1"/>
        <v>SAP/Material Group (NIGP) (code)</v>
      </c>
      <c r="B123" s="103" t="s">
        <v>61</v>
      </c>
      <c r="C123" s="103" t="s">
        <v>358</v>
      </c>
      <c r="D123" s="104" t="s">
        <v>355</v>
      </c>
      <c r="E123" s="104" t="s">
        <v>49</v>
      </c>
      <c r="F123" s="99" t="s">
        <v>219</v>
      </c>
      <c r="G123" s="104" t="s">
        <v>257</v>
      </c>
      <c r="H123" s="103" t="s">
        <v>90</v>
      </c>
      <c r="I123" s="100"/>
      <c r="J123" s="90" t="str">
        <f t="shared" si="3"/>
        <v>no</v>
      </c>
      <c r="K123" s="91" t="str">
        <f>IFERROR(__xludf.DUMMYFUNCTION("IFERROR(JOIN("", "",FILTER(L123:Q123,LEN(L123:Q123))))"),"")</f>
        <v/>
      </c>
      <c r="L123" s="92" t="str">
        <f>IFERROR(__xludf.DUMMYFUNCTION("IF(ISBLANK($D123),"""",IFERROR(JOIN("", "",QUERY(INDIRECT(""'(OCDS) "" &amp; L$3 &amp; ""'!$C:$F""),""SELECT C WHERE F = '"" &amp; $A123 &amp; ""'""))))"),"")</f>
        <v/>
      </c>
      <c r="M123" s="93" t="str">
        <f>IFERROR(__xludf.DUMMYFUNCTION("IF(ISBLANK($D123),"""",IFERROR(JOIN("", "",QUERY(INDIRECT(""'(OCDS) "" &amp; M$3 &amp; ""'!$C:$F""),""SELECT C WHERE F = '"" &amp; $A123 &amp; ""'""))))"),"")</f>
        <v/>
      </c>
      <c r="N123" s="93" t="str">
        <f>IFERROR(__xludf.DUMMYFUNCTION("IF(ISBLANK($D123),"""",IFERROR(JOIN("", "",QUERY(INDIRECT(""'(OCDS) "" &amp; N$3 &amp; ""'!$C:$F""),""SELECT C WHERE F = '"" &amp; $A123 &amp; ""'""))))"),"")</f>
        <v/>
      </c>
      <c r="O123" s="93" t="str">
        <f>IFERROR(__xludf.DUMMYFUNCTION("IF(ISBLANK($D123),"""",IFERROR(JOIN("", "",QUERY(INDIRECT(""'(OCDS) "" &amp; O$3 &amp; ""'!$C:$F""),""SELECT C WHERE F = '"" &amp; $A123 &amp; ""'""))))"),"")</f>
        <v/>
      </c>
      <c r="P123" s="93" t="str">
        <f>IFERROR(__xludf.DUMMYFUNCTION("IF(ISBLANK($D123),"""",IFERROR(JOIN("", "",QUERY(INDIRECT(""'(OCDS) "" &amp; P$3 &amp; ""'!$C:$F""),""SELECT C WHERE F = '"" &amp; $A123 &amp; ""'""))))"),"")</f>
        <v/>
      </c>
      <c r="Q123" s="93" t="str">
        <f>IFERROR(__xludf.DUMMYFUNCTION("IF(ISBLANK($D123),"""",IFERROR(JOIN("", "",QUERY(INDIRECT(""'(OCDS) "" &amp; Q$3 &amp; ""'!$C:$F""),""SELECT C WHERE F = '"" &amp; $A123 &amp; ""'""))))"),"")</f>
        <v/>
      </c>
      <c r="R123" s="94">
        <f t="shared" ref="R123:W123" si="121">IF(ISBLANK(IFERROR(VLOOKUP($A123,INDIRECT("'(OCDS) " &amp; R$3 &amp; "'!$F:$F"),1,FALSE))),0,1)</f>
        <v>0</v>
      </c>
      <c r="S123" s="94">
        <f t="shared" si="121"/>
        <v>0</v>
      </c>
      <c r="T123" s="94">
        <f t="shared" si="121"/>
        <v>0</v>
      </c>
      <c r="U123" s="94">
        <f t="shared" si="121"/>
        <v>0</v>
      </c>
      <c r="V123" s="94">
        <f t="shared" si="121"/>
        <v>0</v>
      </c>
      <c r="W123" s="94">
        <f t="shared" si="121"/>
        <v>0</v>
      </c>
    </row>
    <row r="124">
      <c r="A124" s="83" t="str">
        <f t="shared" si="1"/>
        <v>SAP/Material Group (NIGP) (title)</v>
      </c>
      <c r="B124" s="103" t="s">
        <v>61</v>
      </c>
      <c r="C124" s="103" t="s">
        <v>358</v>
      </c>
      <c r="D124" s="104" t="s">
        <v>356</v>
      </c>
      <c r="E124" s="104" t="s">
        <v>49</v>
      </c>
      <c r="F124" s="105" t="s">
        <v>359</v>
      </c>
      <c r="G124" s="104" t="s">
        <v>257</v>
      </c>
      <c r="H124" s="103" t="s">
        <v>90</v>
      </c>
      <c r="I124" s="100"/>
      <c r="J124" s="90" t="str">
        <f t="shared" si="3"/>
        <v>no</v>
      </c>
      <c r="K124" s="91" t="str">
        <f>IFERROR(__xludf.DUMMYFUNCTION("IFERROR(JOIN("", "",FILTER(L124:Q124,LEN(L124:Q124))))"),"")</f>
        <v/>
      </c>
      <c r="L124" s="92" t="str">
        <f>IFERROR(__xludf.DUMMYFUNCTION("IF(ISBLANK($D124),"""",IFERROR(JOIN("", "",QUERY(INDIRECT(""'(OCDS) "" &amp; L$3 &amp; ""'!$C:$F""),""SELECT C WHERE F = '"" &amp; $A124 &amp; ""'""))))"),"")</f>
        <v/>
      </c>
      <c r="M124" s="93" t="str">
        <f>IFERROR(__xludf.DUMMYFUNCTION("IF(ISBLANK($D124),"""",IFERROR(JOIN("", "",QUERY(INDIRECT(""'(OCDS) "" &amp; M$3 &amp; ""'!$C:$F""),""SELECT C WHERE F = '"" &amp; $A124 &amp; ""'""))))"),"")</f>
        <v/>
      </c>
      <c r="N124" s="93" t="str">
        <f>IFERROR(__xludf.DUMMYFUNCTION("IF(ISBLANK($D124),"""",IFERROR(JOIN("", "",QUERY(INDIRECT(""'(OCDS) "" &amp; N$3 &amp; ""'!$C:$F""),""SELECT C WHERE F = '"" &amp; $A124 &amp; ""'""))))"),"")</f>
        <v/>
      </c>
      <c r="O124" s="93" t="str">
        <f>IFERROR(__xludf.DUMMYFUNCTION("IF(ISBLANK($D124),"""",IFERROR(JOIN("", "",QUERY(INDIRECT(""'(OCDS) "" &amp; O$3 &amp; ""'!$C:$F""),""SELECT C WHERE F = '"" &amp; $A124 &amp; ""'""))))"),"")</f>
        <v/>
      </c>
      <c r="P124" s="93" t="str">
        <f>IFERROR(__xludf.DUMMYFUNCTION("IF(ISBLANK($D124),"""",IFERROR(JOIN("", "",QUERY(INDIRECT(""'(OCDS) "" &amp; P$3 &amp; ""'!$C:$F""),""SELECT C WHERE F = '"" &amp; $A124 &amp; ""'""))))"),"")</f>
        <v/>
      </c>
      <c r="Q124" s="93" t="str">
        <f>IFERROR(__xludf.DUMMYFUNCTION("IF(ISBLANK($D124),"""",IFERROR(JOIN("", "",QUERY(INDIRECT(""'(OCDS) "" &amp; Q$3 &amp; ""'!$C:$F""),""SELECT C WHERE F = '"" &amp; $A124 &amp; ""'""))))"),"")</f>
        <v/>
      </c>
      <c r="R124" s="94">
        <f t="shared" ref="R124:W124" si="122">IF(ISBLANK(IFERROR(VLOOKUP($A124,INDIRECT("'(OCDS) " &amp; R$3 &amp; "'!$F:$F"),1,FALSE))),0,1)</f>
        <v>0</v>
      </c>
      <c r="S124" s="94">
        <f t="shared" si="122"/>
        <v>0</v>
      </c>
      <c r="T124" s="94">
        <f t="shared" si="122"/>
        <v>0</v>
      </c>
      <c r="U124" s="94">
        <f t="shared" si="122"/>
        <v>0</v>
      </c>
      <c r="V124" s="94">
        <f t="shared" si="122"/>
        <v>0</v>
      </c>
      <c r="W124" s="94">
        <f t="shared" si="122"/>
        <v>0</v>
      </c>
    </row>
    <row r="125">
      <c r="A125" s="83" t="str">
        <f t="shared" si="1"/>
        <v>SAP/Material Group (NIGP) (description)</v>
      </c>
      <c r="B125" s="103" t="s">
        <v>61</v>
      </c>
      <c r="C125" s="103" t="s">
        <v>358</v>
      </c>
      <c r="D125" s="104" t="s">
        <v>357</v>
      </c>
      <c r="E125" s="104" t="s">
        <v>48</v>
      </c>
      <c r="F125" s="105" t="s">
        <v>360</v>
      </c>
      <c r="G125" s="100"/>
      <c r="H125" s="103" t="s">
        <v>90</v>
      </c>
      <c r="I125" s="100"/>
      <c r="J125" s="90" t="str">
        <f t="shared" si="3"/>
        <v>yes</v>
      </c>
      <c r="K125" s="91" t="str">
        <f>IFERROR(__xludf.DUMMYFUNCTION("IFERROR(JOIN("", "",FILTER(L125:Q125,LEN(L125:Q125))))"),"contracts/items/classification/description")</f>
        <v>contracts/items/classification/description</v>
      </c>
      <c r="L125" s="92" t="str">
        <f>IFERROR(__xludf.DUMMYFUNCTION("IF(ISBLANK($D125),"""",IFERROR(JOIN("", "",QUERY(INDIRECT(""'(OCDS) "" &amp; L$3 &amp; ""'!$C:$F""),""SELECT C WHERE F = '"" &amp; $A125 &amp; ""'""))))"),"")</f>
        <v/>
      </c>
      <c r="M125" s="93" t="str">
        <f>IFERROR(__xludf.DUMMYFUNCTION("IF(ISBLANK($D125),"""",IFERROR(JOIN("", "",QUERY(INDIRECT(""'(OCDS) "" &amp; M$3 &amp; ""'!$C:$F""),""SELECT C WHERE F = '"" &amp; $A125 &amp; ""'""))))"),"")</f>
        <v/>
      </c>
      <c r="N125" s="93" t="str">
        <f>IFERROR(__xludf.DUMMYFUNCTION("IF(ISBLANK($D125),"""",IFERROR(JOIN("", "",QUERY(INDIRECT(""'(OCDS) "" &amp; N$3 &amp; ""'!$C:$F""),""SELECT C WHERE F = '"" &amp; $A125 &amp; ""'""))))"),"")</f>
        <v/>
      </c>
      <c r="O125" s="93" t="str">
        <f>IFERROR(__xludf.DUMMYFUNCTION("IF(ISBLANK($D125),"""",IFERROR(JOIN("", "",QUERY(INDIRECT(""'(OCDS) "" &amp; O$3 &amp; ""'!$C:$F""),""SELECT C WHERE F = '"" &amp; $A125 &amp; ""'""))))"),"")</f>
        <v/>
      </c>
      <c r="P125" s="93" t="str">
        <f>IFERROR(__xludf.DUMMYFUNCTION("IF(ISBLANK($D125),"""",IFERROR(JOIN("", "",QUERY(INDIRECT(""'(OCDS) "" &amp; P$3 &amp; ""'!$C:$F""),""SELECT C WHERE F = '"" &amp; $A125 &amp; ""'""))))"),"contracts/items/classification/description")</f>
        <v>contracts/items/classification/description</v>
      </c>
      <c r="Q125" s="93" t="str">
        <f>IFERROR(__xludf.DUMMYFUNCTION("IF(ISBLANK($D125),"""",IFERROR(JOIN("", "",QUERY(INDIRECT(""'(OCDS) "" &amp; Q$3 &amp; ""'!$C:$F""),""SELECT C WHERE F = '"" &amp; $A125 &amp; ""'""))))"),"")</f>
        <v/>
      </c>
      <c r="R125" s="94">
        <f t="shared" ref="R125:W125" si="123">IF(ISBLANK(IFERROR(VLOOKUP($A125,INDIRECT("'(OCDS) " &amp; R$3 &amp; "'!$F:$F"),1,FALSE))),0,1)</f>
        <v>0</v>
      </c>
      <c r="S125" s="94">
        <f t="shared" si="123"/>
        <v>0</v>
      </c>
      <c r="T125" s="94">
        <f t="shared" si="123"/>
        <v>0</v>
      </c>
      <c r="U125" s="94">
        <f t="shared" si="123"/>
        <v>0</v>
      </c>
      <c r="V125" s="94">
        <f t="shared" si="123"/>
        <v>1</v>
      </c>
      <c r="W125" s="94">
        <f t="shared" si="123"/>
        <v>0</v>
      </c>
    </row>
    <row r="126">
      <c r="A126" s="91" t="str">
        <f t="shared" si="1"/>
        <v>Procurement Method Details (Description)</v>
      </c>
      <c r="B126" s="86" t="s">
        <v>61</v>
      </c>
      <c r="C126" s="95" t="s">
        <v>361</v>
      </c>
      <c r="D126" s="85" t="s">
        <v>362</v>
      </c>
      <c r="E126" s="89" t="s">
        <v>49</v>
      </c>
      <c r="F126" s="98" t="s">
        <v>363</v>
      </c>
      <c r="G126" s="85"/>
      <c r="H126" s="95" t="s">
        <v>90</v>
      </c>
      <c r="I126" s="89"/>
      <c r="J126" s="90" t="str">
        <f t="shared" si="3"/>
        <v>no</v>
      </c>
      <c r="K126" s="91" t="str">
        <f>IFERROR(__xludf.DUMMYFUNCTION("IFERROR(JOIN("", "",FILTER(L126:Q126,LEN(L126:Q126))))"),"")</f>
        <v/>
      </c>
      <c r="L126" s="92" t="str">
        <f>IFERROR(__xludf.DUMMYFUNCTION("IF(ISBLANK($D126),"""",IFERROR(JOIN("", "",QUERY(INDIRECT(""'(OCDS) "" &amp; L$3 &amp; ""'!$C:$F""),""SELECT C WHERE F = '"" &amp; $A126 &amp; ""'""))))"),"")</f>
        <v/>
      </c>
      <c r="M126" s="93" t="str">
        <f>IFERROR(__xludf.DUMMYFUNCTION("IF(ISBLANK($D126),"""",IFERROR(JOIN("", "",QUERY(INDIRECT(""'(OCDS) "" &amp; M$3 &amp; ""'!$C:$F""),""SELECT C WHERE F = '"" &amp; $A126 &amp; ""'""))))"),"")</f>
        <v/>
      </c>
      <c r="N126" s="93" t="str">
        <f>IFERROR(__xludf.DUMMYFUNCTION("IF(ISBLANK($D126),"""",IFERROR(JOIN("", "",QUERY(INDIRECT(""'(OCDS) "" &amp; N$3 &amp; ""'!$C:$F""),""SELECT C WHERE F = '"" &amp; $A126 &amp; ""'""))))"),"")</f>
        <v/>
      </c>
      <c r="O126" s="93" t="str">
        <f>IFERROR(__xludf.DUMMYFUNCTION("IF(ISBLANK($D126),"""",IFERROR(JOIN("", "",QUERY(INDIRECT(""'(OCDS) "" &amp; O$3 &amp; ""'!$C:$F""),""SELECT C WHERE F = '"" &amp; $A126 &amp; ""'""))))"),"")</f>
        <v/>
      </c>
      <c r="P126" s="93" t="str">
        <f>IFERROR(__xludf.DUMMYFUNCTION("IF(ISBLANK($D126),"""",IFERROR(JOIN("", "",QUERY(INDIRECT(""'(OCDS) "" &amp; P$3 &amp; ""'!$C:$F""),""SELECT C WHERE F = '"" &amp; $A126 &amp; ""'""))))"),"")</f>
        <v/>
      </c>
      <c r="Q126" s="93" t="str">
        <f>IFERROR(__xludf.DUMMYFUNCTION("IF(ISBLANK($D126),"""",IFERROR(JOIN("", "",QUERY(INDIRECT(""'(OCDS) "" &amp; Q$3 &amp; ""'!$C:$F""),""SELECT C WHERE F = '"" &amp; $A126 &amp; ""'""))))"),"")</f>
        <v/>
      </c>
      <c r="R126" s="94">
        <f t="shared" ref="R126:W126" si="124">IF(ISBLANK(IFERROR(VLOOKUP($A126,INDIRECT("'(OCDS) " &amp; R$3 &amp; "'!$F:$F"),1,FALSE))),0,1)</f>
        <v>0</v>
      </c>
      <c r="S126" s="94">
        <f t="shared" si="124"/>
        <v>0</v>
      </c>
      <c r="T126" s="94">
        <f t="shared" si="124"/>
        <v>0</v>
      </c>
      <c r="U126" s="94">
        <f t="shared" si="124"/>
        <v>0</v>
      </c>
      <c r="V126" s="94">
        <f t="shared" si="124"/>
        <v>0</v>
      </c>
      <c r="W126" s="94">
        <f t="shared" si="124"/>
        <v>0</v>
      </c>
    </row>
    <row r="127">
      <c r="A127" s="91" t="str">
        <f t="shared" si="1"/>
        <v>Procurement Method Details (Procurement Method Details)</v>
      </c>
      <c r="B127" s="86" t="s">
        <v>61</v>
      </c>
      <c r="C127" s="95" t="s">
        <v>361</v>
      </c>
      <c r="D127" s="85" t="s">
        <v>361</v>
      </c>
      <c r="E127" s="89" t="s">
        <v>48</v>
      </c>
      <c r="F127" s="98" t="s">
        <v>364</v>
      </c>
      <c r="G127" s="85"/>
      <c r="H127" s="95" t="s">
        <v>90</v>
      </c>
      <c r="I127" s="89"/>
      <c r="J127" s="90" t="str">
        <f t="shared" si="3"/>
        <v>no</v>
      </c>
      <c r="K127" s="91" t="str">
        <f>IFERROR(__xludf.DUMMYFUNCTION("IFERROR(JOIN("", "",FILTER(L127:Q127,LEN(L127:Q127))))"),"")</f>
        <v/>
      </c>
      <c r="L127" s="92" t="str">
        <f>IFERROR(__xludf.DUMMYFUNCTION("IF(ISBLANK($D127),"""",IFERROR(JOIN("", "",QUERY(INDIRECT(""'(OCDS) "" &amp; L$3 &amp; ""'!$C:$F""),""SELECT C WHERE F = '"" &amp; $A127 &amp; ""'""))))"),"")</f>
        <v/>
      </c>
      <c r="M127" s="93" t="str">
        <f>IFERROR(__xludf.DUMMYFUNCTION("IF(ISBLANK($D127),"""",IFERROR(JOIN("", "",QUERY(INDIRECT(""'(OCDS) "" &amp; M$3 &amp; ""'!$C:$F""),""SELECT C WHERE F = '"" &amp; $A127 &amp; ""'""))))"),"")</f>
        <v/>
      </c>
      <c r="N127" s="93" t="str">
        <f>IFERROR(__xludf.DUMMYFUNCTION("IF(ISBLANK($D127),"""",IFERROR(JOIN("", "",QUERY(INDIRECT(""'(OCDS) "" &amp; N$3 &amp; ""'!$C:$F""),""SELECT C WHERE F = '"" &amp; $A127 &amp; ""'""))))"),"")</f>
        <v/>
      </c>
      <c r="O127" s="93" t="str">
        <f>IFERROR(__xludf.DUMMYFUNCTION("IF(ISBLANK($D127),"""",IFERROR(JOIN("", "",QUERY(INDIRECT(""'(OCDS) "" &amp; O$3 &amp; ""'!$C:$F""),""SELECT C WHERE F = '"" &amp; $A127 &amp; ""'""))))"),"")</f>
        <v/>
      </c>
      <c r="P127" s="93" t="str">
        <f>IFERROR(__xludf.DUMMYFUNCTION("IF(ISBLANK($D127),"""",IFERROR(JOIN("", "",QUERY(INDIRECT(""'(OCDS) "" &amp; P$3 &amp; ""'!$C:$F""),""SELECT C WHERE F = '"" &amp; $A127 &amp; ""'""))))"),"")</f>
        <v/>
      </c>
      <c r="Q127" s="93" t="str">
        <f>IFERROR(__xludf.DUMMYFUNCTION("IF(ISBLANK($D127),"""",IFERROR(JOIN("", "",QUERY(INDIRECT(""'(OCDS) "" &amp; Q$3 &amp; ""'!$C:$F""),""SELECT C WHERE F = '"" &amp; $A127 &amp; ""'""))))"),"")</f>
        <v/>
      </c>
      <c r="R127" s="94">
        <f t="shared" ref="R127:W127" si="125">IF(ISBLANK(IFERROR(VLOOKUP($A127,INDIRECT("'(OCDS) " &amp; R$3 &amp; "'!$F:$F"),1,FALSE))),0,1)</f>
        <v>0</v>
      </c>
      <c r="S127" s="94">
        <f t="shared" si="125"/>
        <v>0</v>
      </c>
      <c r="T127" s="94">
        <f t="shared" si="125"/>
        <v>0</v>
      </c>
      <c r="U127" s="94">
        <f t="shared" si="125"/>
        <v>0</v>
      </c>
      <c r="V127" s="94">
        <f t="shared" si="125"/>
        <v>0</v>
      </c>
      <c r="W127" s="94">
        <f t="shared" si="125"/>
        <v>0</v>
      </c>
    </row>
    <row r="128">
      <c r="A128" s="91" t="str">
        <f t="shared" si="1"/>
        <v>Procurement Method Details (Type Code ID)</v>
      </c>
      <c r="B128" s="86" t="s">
        <v>61</v>
      </c>
      <c r="C128" s="95" t="s">
        <v>361</v>
      </c>
      <c r="D128" s="85" t="s">
        <v>365</v>
      </c>
      <c r="E128" s="89" t="s">
        <v>49</v>
      </c>
      <c r="F128" s="98" t="s">
        <v>335</v>
      </c>
      <c r="G128" s="89"/>
      <c r="H128" s="95" t="s">
        <v>90</v>
      </c>
      <c r="I128" s="89"/>
      <c r="J128" s="90" t="str">
        <f t="shared" si="3"/>
        <v>no</v>
      </c>
      <c r="K128" s="91" t="str">
        <f>IFERROR(__xludf.DUMMYFUNCTION("IFERROR(JOIN("", "",FILTER(L128:Q128,LEN(L128:Q128))))"),"")</f>
        <v/>
      </c>
      <c r="L128" s="92" t="str">
        <f>IFERROR(__xludf.DUMMYFUNCTION("IF(ISBLANK($D128),"""",IFERROR(JOIN("", "",QUERY(INDIRECT(""'(OCDS) "" &amp; L$3 &amp; ""'!$C:$F""),""SELECT C WHERE F = '"" &amp; $A128 &amp; ""'""))))"),"")</f>
        <v/>
      </c>
      <c r="M128" s="93" t="str">
        <f>IFERROR(__xludf.DUMMYFUNCTION("IF(ISBLANK($D128),"""",IFERROR(JOIN("", "",QUERY(INDIRECT(""'(OCDS) "" &amp; M$3 &amp; ""'!$C:$F""),""SELECT C WHERE F = '"" &amp; $A128 &amp; ""'""))))"),"")</f>
        <v/>
      </c>
      <c r="N128" s="93" t="str">
        <f>IFERROR(__xludf.DUMMYFUNCTION("IF(ISBLANK($D128),"""",IFERROR(JOIN("", "",QUERY(INDIRECT(""'(OCDS) "" &amp; N$3 &amp; ""'!$C:$F""),""SELECT C WHERE F = '"" &amp; $A128 &amp; ""'""))))"),"")</f>
        <v/>
      </c>
      <c r="O128" s="93" t="str">
        <f>IFERROR(__xludf.DUMMYFUNCTION("IF(ISBLANK($D128),"""",IFERROR(JOIN("", "",QUERY(INDIRECT(""'(OCDS) "" &amp; O$3 &amp; ""'!$C:$F""),""SELECT C WHERE F = '"" &amp; $A128 &amp; ""'""))))"),"")</f>
        <v/>
      </c>
      <c r="P128" s="93" t="str">
        <f>IFERROR(__xludf.DUMMYFUNCTION("IF(ISBLANK($D128),"""",IFERROR(JOIN("", "",QUERY(INDIRECT(""'(OCDS) "" &amp; P$3 &amp; ""'!$C:$F""),""SELECT C WHERE F = '"" &amp; $A128 &amp; ""'""))))"),"")</f>
        <v/>
      </c>
      <c r="Q128" s="93" t="str">
        <f>IFERROR(__xludf.DUMMYFUNCTION("IF(ISBLANK($D128),"""",IFERROR(JOIN("", "",QUERY(INDIRECT(""'(OCDS) "" &amp; Q$3 &amp; ""'!$C:$F""),""SELECT C WHERE F = '"" &amp; $A128 &amp; ""'""))))"),"")</f>
        <v/>
      </c>
      <c r="R128" s="94">
        <f t="shared" ref="R128:W128" si="126">IF(ISBLANK(IFERROR(VLOOKUP($A128,INDIRECT("'(OCDS) " &amp; R$3 &amp; "'!$F:$F"),1,FALSE))),0,1)</f>
        <v>0</v>
      </c>
      <c r="S128" s="94">
        <f t="shared" si="126"/>
        <v>0</v>
      </c>
      <c r="T128" s="94">
        <f t="shared" si="126"/>
        <v>0</v>
      </c>
      <c r="U128" s="94">
        <f t="shared" si="126"/>
        <v>0</v>
      </c>
      <c r="V128" s="94">
        <f t="shared" si="126"/>
        <v>0</v>
      </c>
      <c r="W128" s="94">
        <f t="shared" si="126"/>
        <v>0</v>
      </c>
    </row>
    <row r="129">
      <c r="A129" s="83" t="str">
        <f t="shared" si="1"/>
        <v>UNIT CLASSIFICATION (CODE)</v>
      </c>
      <c r="B129" s="86" t="s">
        <v>61</v>
      </c>
      <c r="C129" s="95" t="s">
        <v>366</v>
      </c>
      <c r="D129" s="89" t="s">
        <v>367</v>
      </c>
      <c r="E129" s="89" t="s">
        <v>48</v>
      </c>
      <c r="F129" s="98" t="s">
        <v>368</v>
      </c>
      <c r="G129" s="89"/>
      <c r="H129" s="95" t="s">
        <v>90</v>
      </c>
      <c r="I129" s="100"/>
      <c r="J129" s="90" t="str">
        <f t="shared" si="3"/>
        <v>yes</v>
      </c>
      <c r="K129" s="91" t="str">
        <f>IFERROR(__xludf.DUMMYFUNCTION("IFERROR(JOIN("", "",FILTER(L129:Q129,LEN(L129:Q129))))"),"contracts/items/unit/id")</f>
        <v>contracts/items/unit/id</v>
      </c>
      <c r="L129" s="92" t="str">
        <f>IFERROR(__xludf.DUMMYFUNCTION("IF(ISBLANK($D129),"""",IFERROR(JOIN("", "",QUERY(INDIRECT(""'(OCDS) "" &amp; L$3 &amp; ""'!$C:$F""),""SELECT C WHERE F = '"" &amp; $A129 &amp; ""'""))))"),"")</f>
        <v/>
      </c>
      <c r="M129" s="93" t="str">
        <f>IFERROR(__xludf.DUMMYFUNCTION("IF(ISBLANK($D129),"""",IFERROR(JOIN("", "",QUERY(INDIRECT(""'(OCDS) "" &amp; M$3 &amp; ""'!$C:$F""),""SELECT C WHERE F = '"" &amp; $A129 &amp; ""'""))))"),"")</f>
        <v/>
      </c>
      <c r="N129" s="93" t="str">
        <f>IFERROR(__xludf.DUMMYFUNCTION("IF(ISBLANK($D129),"""",IFERROR(JOIN("", "",QUERY(INDIRECT(""'(OCDS) "" &amp; N$3 &amp; ""'!$C:$F""),""SELECT C WHERE F = '"" &amp; $A129 &amp; ""'""))))"),"")</f>
        <v/>
      </c>
      <c r="O129" s="93" t="str">
        <f>IFERROR(__xludf.DUMMYFUNCTION("IF(ISBLANK($D129),"""",IFERROR(JOIN("", "",QUERY(INDIRECT(""'(OCDS) "" &amp; O$3 &amp; ""'!$C:$F""),""SELECT C WHERE F = '"" &amp; $A129 &amp; ""'""))))"),"")</f>
        <v/>
      </c>
      <c r="P129" s="93" t="str">
        <f>IFERROR(__xludf.DUMMYFUNCTION("IF(ISBLANK($D129),"""",IFERROR(JOIN("", "",QUERY(INDIRECT(""'(OCDS) "" &amp; P$3 &amp; ""'!$C:$F""),""SELECT C WHERE F = '"" &amp; $A129 &amp; ""'""))))"),"contracts/items/unit/id")</f>
        <v>contracts/items/unit/id</v>
      </c>
      <c r="Q129" s="93" t="str">
        <f>IFERROR(__xludf.DUMMYFUNCTION("IF(ISBLANK($D129),"""",IFERROR(JOIN("", "",QUERY(INDIRECT(""'(OCDS) "" &amp; Q$3 &amp; ""'!$C:$F""),""SELECT C WHERE F = '"" &amp; $A129 &amp; ""'""))))"),"")</f>
        <v/>
      </c>
      <c r="R129" s="94">
        <f t="shared" ref="R129:W129" si="127">IF(ISBLANK(IFERROR(VLOOKUP($A129,INDIRECT("'(OCDS) " &amp; R$3 &amp; "'!$F:$F"),1,FALSE))),0,1)</f>
        <v>0</v>
      </c>
      <c r="S129" s="94">
        <f t="shared" si="127"/>
        <v>0</v>
      </c>
      <c r="T129" s="94">
        <f t="shared" si="127"/>
        <v>0</v>
      </c>
      <c r="U129" s="94">
        <f t="shared" si="127"/>
        <v>0</v>
      </c>
      <c r="V129" s="94">
        <f t="shared" si="127"/>
        <v>1</v>
      </c>
      <c r="W129" s="94">
        <f t="shared" si="127"/>
        <v>0</v>
      </c>
    </row>
    <row r="130">
      <c r="A130" s="83" t="str">
        <f t="shared" si="1"/>
        <v>UNIT CLASSIFICATION (NAME)</v>
      </c>
      <c r="B130" s="86" t="s">
        <v>61</v>
      </c>
      <c r="C130" s="95" t="s">
        <v>366</v>
      </c>
      <c r="D130" s="89" t="s">
        <v>369</v>
      </c>
      <c r="E130" s="89" t="s">
        <v>48</v>
      </c>
      <c r="F130" s="98" t="s">
        <v>370</v>
      </c>
      <c r="G130" s="89"/>
      <c r="H130" s="95" t="s">
        <v>90</v>
      </c>
      <c r="I130" s="100"/>
      <c r="J130" s="90" t="str">
        <f t="shared" si="3"/>
        <v>yes</v>
      </c>
      <c r="K130" s="91" t="str">
        <f>IFERROR(__xludf.DUMMYFUNCTION("IFERROR(JOIN("", "",FILTER(L130:Q130,LEN(L130:Q130))))"),"contracts/items/unit/name")</f>
        <v>contracts/items/unit/name</v>
      </c>
      <c r="L130" s="92" t="str">
        <f>IFERROR(__xludf.DUMMYFUNCTION("IF(ISBLANK($D130),"""",IFERROR(JOIN("", "",QUERY(INDIRECT(""'(OCDS) "" &amp; L$3 &amp; ""'!$C:$F""),""SELECT C WHERE F = '"" &amp; $A130 &amp; ""'""))))"),"")</f>
        <v/>
      </c>
      <c r="M130" s="93" t="str">
        <f>IFERROR(__xludf.DUMMYFUNCTION("IF(ISBLANK($D130),"""",IFERROR(JOIN("", "",QUERY(INDIRECT(""'(OCDS) "" &amp; M$3 &amp; ""'!$C:$F""),""SELECT C WHERE F = '"" &amp; $A130 &amp; ""'""))))"),"")</f>
        <v/>
      </c>
      <c r="N130" s="93" t="str">
        <f>IFERROR(__xludf.DUMMYFUNCTION("IF(ISBLANK($D130),"""",IFERROR(JOIN("", "",QUERY(INDIRECT(""'(OCDS) "" &amp; N$3 &amp; ""'!$C:$F""),""SELECT C WHERE F = '"" &amp; $A130 &amp; ""'""))))"),"")</f>
        <v/>
      </c>
      <c r="O130" s="93" t="str">
        <f>IFERROR(__xludf.DUMMYFUNCTION("IF(ISBLANK($D130),"""",IFERROR(JOIN("", "",QUERY(INDIRECT(""'(OCDS) "" &amp; O$3 &amp; ""'!$C:$F""),""SELECT C WHERE F = '"" &amp; $A130 &amp; ""'""))))"),"")</f>
        <v/>
      </c>
      <c r="P130" s="93" t="str">
        <f>IFERROR(__xludf.DUMMYFUNCTION("IF(ISBLANK($D130),"""",IFERROR(JOIN("", "",QUERY(INDIRECT(""'(OCDS) "" &amp; P$3 &amp; ""'!$C:$F""),""SELECT C WHERE F = '"" &amp; $A130 &amp; ""'""))))"),"contracts/items/unit/name")</f>
        <v>contracts/items/unit/name</v>
      </c>
      <c r="Q130" s="93" t="str">
        <f>IFERROR(__xludf.DUMMYFUNCTION("IF(ISBLANK($D130),"""",IFERROR(JOIN("", "",QUERY(INDIRECT(""'(OCDS) "" &amp; Q$3 &amp; ""'!$C:$F""),""SELECT C WHERE F = '"" &amp; $A130 &amp; ""'""))))"),"")</f>
        <v/>
      </c>
      <c r="R130" s="94">
        <f t="shared" ref="R130:W130" si="128">IF(ISBLANK(IFERROR(VLOOKUP($A130,INDIRECT("'(OCDS) " &amp; R$3 &amp; "'!$F:$F"),1,FALSE))),0,1)</f>
        <v>0</v>
      </c>
      <c r="S130" s="94">
        <f t="shared" si="128"/>
        <v>0</v>
      </c>
      <c r="T130" s="94">
        <f t="shared" si="128"/>
        <v>0</v>
      </c>
      <c r="U130" s="94">
        <f t="shared" si="128"/>
        <v>0</v>
      </c>
      <c r="V130" s="94">
        <f t="shared" si="128"/>
        <v>1</v>
      </c>
      <c r="W130" s="94">
        <f t="shared" si="128"/>
        <v>0</v>
      </c>
    </row>
    <row r="131">
      <c r="A131" s="83" t="str">
        <f t="shared" si="1"/>
        <v>UNIT CLASSIFICATION (SCHEME)</v>
      </c>
      <c r="B131" s="86" t="s">
        <v>61</v>
      </c>
      <c r="C131" s="95" t="s">
        <v>366</v>
      </c>
      <c r="D131" s="89" t="s">
        <v>371</v>
      </c>
      <c r="E131" s="89" t="s">
        <v>48</v>
      </c>
      <c r="F131" s="98" t="s">
        <v>372</v>
      </c>
      <c r="G131" s="89"/>
      <c r="H131" s="95" t="s">
        <v>90</v>
      </c>
      <c r="I131" s="100"/>
      <c r="J131" s="90" t="str">
        <f t="shared" si="3"/>
        <v>yes</v>
      </c>
      <c r="K131" s="91" t="str">
        <f>IFERROR(__xludf.DUMMYFUNCTION("IFERROR(JOIN("", "",FILTER(L131:Q131,LEN(L131:Q131))))"),"contracts/items/unit/scheme")</f>
        <v>contracts/items/unit/scheme</v>
      </c>
      <c r="L131" s="92" t="str">
        <f>IFERROR(__xludf.DUMMYFUNCTION("IF(ISBLANK($D131),"""",IFERROR(JOIN("", "",QUERY(INDIRECT(""'(OCDS) "" &amp; L$3 &amp; ""'!$C:$F""),""SELECT C WHERE F = '"" &amp; $A131 &amp; ""'""))))"),"")</f>
        <v/>
      </c>
      <c r="M131" s="93" t="str">
        <f>IFERROR(__xludf.DUMMYFUNCTION("IF(ISBLANK($D131),"""",IFERROR(JOIN("", "",QUERY(INDIRECT(""'(OCDS) "" &amp; M$3 &amp; ""'!$C:$F""),""SELECT C WHERE F = '"" &amp; $A131 &amp; ""'""))))"),"")</f>
        <v/>
      </c>
      <c r="N131" s="93" t="str">
        <f>IFERROR(__xludf.DUMMYFUNCTION("IF(ISBLANK($D131),"""",IFERROR(JOIN("", "",QUERY(INDIRECT(""'(OCDS) "" &amp; N$3 &amp; ""'!$C:$F""),""SELECT C WHERE F = '"" &amp; $A131 &amp; ""'""))))"),"")</f>
        <v/>
      </c>
      <c r="O131" s="93" t="str">
        <f>IFERROR(__xludf.DUMMYFUNCTION("IF(ISBLANK($D131),"""",IFERROR(JOIN("", "",QUERY(INDIRECT(""'(OCDS) "" &amp; O$3 &amp; ""'!$C:$F""),""SELECT C WHERE F = '"" &amp; $A131 &amp; ""'""))))"),"")</f>
        <v/>
      </c>
      <c r="P131" s="93" t="str">
        <f>IFERROR(__xludf.DUMMYFUNCTION("IF(ISBLANK($D131),"""",IFERROR(JOIN("", "",QUERY(INDIRECT(""'(OCDS) "" &amp; P$3 &amp; ""'!$C:$F""),""SELECT C WHERE F = '"" &amp; $A131 &amp; ""'""))))"),"contracts/items/unit/scheme")</f>
        <v>contracts/items/unit/scheme</v>
      </c>
      <c r="Q131" s="93" t="str">
        <f>IFERROR(__xludf.DUMMYFUNCTION("IF(ISBLANK($D131),"""",IFERROR(JOIN("", "",QUERY(INDIRECT(""'(OCDS) "" &amp; Q$3 &amp; ""'!$C:$F""),""SELECT C WHERE F = '"" &amp; $A131 &amp; ""'""))))"),"")</f>
        <v/>
      </c>
      <c r="R131" s="94">
        <f t="shared" ref="R131:W131" si="129">IF(ISBLANK(IFERROR(VLOOKUP($A131,INDIRECT("'(OCDS) " &amp; R$3 &amp; "'!$F:$F"),1,FALSE))),0,1)</f>
        <v>0</v>
      </c>
      <c r="S131" s="94">
        <f t="shared" si="129"/>
        <v>0</v>
      </c>
      <c r="T131" s="94">
        <f t="shared" si="129"/>
        <v>0</v>
      </c>
      <c r="U131" s="94">
        <f t="shared" si="129"/>
        <v>0</v>
      </c>
      <c r="V131" s="94">
        <f t="shared" si="129"/>
        <v>1</v>
      </c>
      <c r="W131" s="94">
        <f t="shared" si="129"/>
        <v>0</v>
      </c>
    </row>
    <row r="132">
      <c r="A132" s="83" t="str">
        <f t="shared" si="1"/>
        <v> ()</v>
      </c>
      <c r="B132" s="99"/>
      <c r="C132" s="99"/>
      <c r="D132" s="100"/>
      <c r="E132" s="100"/>
      <c r="F132" s="101"/>
      <c r="G132" s="100"/>
      <c r="H132" s="99"/>
      <c r="I132" s="100"/>
      <c r="J132" s="90" t="str">
        <f t="shared" si="3"/>
        <v>no</v>
      </c>
      <c r="K132" s="91" t="str">
        <f>IFERROR(__xludf.DUMMYFUNCTION("IFERROR(JOIN("", "",FILTER(L132:Q132,LEN(L132:Q132))))"),"")</f>
        <v/>
      </c>
      <c r="L132" s="92" t="str">
        <f>IFERROR(__xludf.DUMMYFUNCTION("IF(ISBLANK($D132),"""",IFERROR(JOIN("", "",QUERY(INDIRECT(""'(OCDS) "" &amp; L$3 &amp; ""'!$C:$F""),""SELECT C WHERE F = '"" &amp; $A132 &amp; ""'""))))"),"")</f>
        <v/>
      </c>
      <c r="M132" s="93" t="str">
        <f>IFERROR(__xludf.DUMMYFUNCTION("IF(ISBLANK($D132),"""",IFERROR(JOIN("", "",QUERY(INDIRECT(""'(OCDS) "" &amp; M$3 &amp; ""'!$C:$F""),""SELECT C WHERE F = '"" &amp; $A132 &amp; ""'""))))"),"")</f>
        <v/>
      </c>
      <c r="N132" s="93" t="str">
        <f>IFERROR(__xludf.DUMMYFUNCTION("IF(ISBLANK($D132),"""",IFERROR(JOIN("", "",QUERY(INDIRECT(""'(OCDS) "" &amp; N$3 &amp; ""'!$C:$F""),""SELECT C WHERE F = '"" &amp; $A132 &amp; ""'""))))"),"")</f>
        <v/>
      </c>
      <c r="O132" s="93" t="str">
        <f>IFERROR(__xludf.DUMMYFUNCTION("IF(ISBLANK($D132),"""",IFERROR(JOIN("", "",QUERY(INDIRECT(""'(OCDS) "" &amp; O$3 &amp; ""'!$C:$F""),""SELECT C WHERE F = '"" &amp; $A132 &amp; ""'""))))"),"")</f>
        <v/>
      </c>
      <c r="P132" s="93" t="str">
        <f>IFERROR(__xludf.DUMMYFUNCTION("IF(ISBLANK($D132),"""",IFERROR(JOIN("", "",QUERY(INDIRECT(""'(OCDS) "" &amp; P$3 &amp; ""'!$C:$F""),""SELECT C WHERE F = '"" &amp; $A132 &amp; ""'""))))"),"")</f>
        <v/>
      </c>
      <c r="Q132" s="93" t="str">
        <f>IFERROR(__xludf.DUMMYFUNCTION("IF(ISBLANK($D132),"""",IFERROR(JOIN("", "",QUERY(INDIRECT(""'(OCDS) "" &amp; Q$3 &amp; ""'!$C:$F""),""SELECT C WHERE F = '"" &amp; $A132 &amp; ""'""))))"),"")</f>
        <v/>
      </c>
      <c r="R132" s="94">
        <f t="shared" ref="R132:W132" si="130">IF(ISBLANK(IFERROR(VLOOKUP($A132,INDIRECT("'(OCDS) " &amp; R$3 &amp; "'!$F:$F"),1,FALSE))),0,1)</f>
        <v>0</v>
      </c>
      <c r="S132" s="94">
        <f t="shared" si="130"/>
        <v>0</v>
      </c>
      <c r="T132" s="94">
        <f t="shared" si="130"/>
        <v>0</v>
      </c>
      <c r="U132" s="94">
        <f t="shared" si="130"/>
        <v>0</v>
      </c>
      <c r="V132" s="94">
        <f t="shared" si="130"/>
        <v>0</v>
      </c>
      <c r="W132" s="94">
        <f t="shared" si="130"/>
        <v>0</v>
      </c>
    </row>
    <row r="133">
      <c r="A133" s="83" t="str">
        <f t="shared" si="1"/>
        <v> ()</v>
      </c>
      <c r="B133" s="99"/>
      <c r="C133" s="99"/>
      <c r="D133" s="100"/>
      <c r="E133" s="100"/>
      <c r="F133" s="101"/>
      <c r="G133" s="100"/>
      <c r="H133" s="99"/>
      <c r="I133" s="100"/>
      <c r="J133" s="90" t="str">
        <f t="shared" si="3"/>
        <v>no</v>
      </c>
      <c r="K133" s="91" t="str">
        <f>IFERROR(__xludf.DUMMYFUNCTION("IFERROR(JOIN("", "",FILTER(L133:Q133,LEN(L133:Q133))))"),"")</f>
        <v/>
      </c>
      <c r="L133" s="92" t="str">
        <f>IFERROR(__xludf.DUMMYFUNCTION("IF(ISBLANK($D133),"""",IFERROR(JOIN("", "",QUERY(INDIRECT(""'(OCDS) "" &amp; L$3 &amp; ""'!$C:$F""),""SELECT C WHERE F = '"" &amp; $A133 &amp; ""'""))))"),"")</f>
        <v/>
      </c>
      <c r="M133" s="93" t="str">
        <f>IFERROR(__xludf.DUMMYFUNCTION("IF(ISBLANK($D133),"""",IFERROR(JOIN("", "",QUERY(INDIRECT(""'(OCDS) "" &amp; M$3 &amp; ""'!$C:$F""),""SELECT C WHERE F = '"" &amp; $A133 &amp; ""'""))))"),"")</f>
        <v/>
      </c>
      <c r="N133" s="93" t="str">
        <f>IFERROR(__xludf.DUMMYFUNCTION("IF(ISBLANK($D133),"""",IFERROR(JOIN("", "",QUERY(INDIRECT(""'(OCDS) "" &amp; N$3 &amp; ""'!$C:$F""),""SELECT C WHERE F = '"" &amp; $A133 &amp; ""'""))))"),"")</f>
        <v/>
      </c>
      <c r="O133" s="93" t="str">
        <f>IFERROR(__xludf.DUMMYFUNCTION("IF(ISBLANK($D133),"""",IFERROR(JOIN("", "",QUERY(INDIRECT(""'(OCDS) "" &amp; O$3 &amp; ""'!$C:$F""),""SELECT C WHERE F = '"" &amp; $A133 &amp; ""'""))))"),"")</f>
        <v/>
      </c>
      <c r="P133" s="93" t="str">
        <f>IFERROR(__xludf.DUMMYFUNCTION("IF(ISBLANK($D133),"""",IFERROR(JOIN("", "",QUERY(INDIRECT(""'(OCDS) "" &amp; P$3 &amp; ""'!$C:$F""),""SELECT C WHERE F = '"" &amp; $A133 &amp; ""'""))))"),"")</f>
        <v/>
      </c>
      <c r="Q133" s="93" t="str">
        <f>IFERROR(__xludf.DUMMYFUNCTION("IF(ISBLANK($D133),"""",IFERROR(JOIN("", "",QUERY(INDIRECT(""'(OCDS) "" &amp; Q$3 &amp; ""'!$C:$F""),""SELECT C WHERE F = '"" &amp; $A133 &amp; ""'""))))"),"")</f>
        <v/>
      </c>
      <c r="R133" s="94">
        <f t="shared" ref="R133:W133" si="131">IF(ISBLANK(IFERROR(VLOOKUP($A133,INDIRECT("'(OCDS) " &amp; R$3 &amp; "'!$F:$F"),1,FALSE))),0,1)</f>
        <v>0</v>
      </c>
      <c r="S133" s="94">
        <f t="shared" si="131"/>
        <v>0</v>
      </c>
      <c r="T133" s="94">
        <f t="shared" si="131"/>
        <v>0</v>
      </c>
      <c r="U133" s="94">
        <f t="shared" si="131"/>
        <v>0</v>
      </c>
      <c r="V133" s="94">
        <f t="shared" si="131"/>
        <v>0</v>
      </c>
      <c r="W133" s="94">
        <f t="shared" si="131"/>
        <v>0</v>
      </c>
    </row>
    <row r="134">
      <c r="A134" s="83" t="str">
        <f t="shared" si="1"/>
        <v> ()</v>
      </c>
      <c r="B134" s="99"/>
      <c r="C134" s="99"/>
      <c r="D134" s="100"/>
      <c r="E134" s="100"/>
      <c r="F134" s="101"/>
      <c r="G134" s="100"/>
      <c r="H134" s="99"/>
      <c r="I134" s="100"/>
      <c r="J134" s="90" t="str">
        <f t="shared" si="3"/>
        <v>no</v>
      </c>
      <c r="K134" s="91" t="str">
        <f>IFERROR(__xludf.DUMMYFUNCTION("IFERROR(JOIN("", "",FILTER(L134:Q134,LEN(L134:Q134))))"),"")</f>
        <v/>
      </c>
      <c r="L134" s="92" t="str">
        <f>IFERROR(__xludf.DUMMYFUNCTION("IF(ISBLANK($D134),"""",IFERROR(JOIN("", "",QUERY(INDIRECT(""'(OCDS) "" &amp; L$3 &amp; ""'!$C:$F""),""SELECT C WHERE F = '"" &amp; $A134 &amp; ""'""))))"),"")</f>
        <v/>
      </c>
      <c r="M134" s="93" t="str">
        <f>IFERROR(__xludf.DUMMYFUNCTION("IF(ISBLANK($D134),"""",IFERROR(JOIN("", "",QUERY(INDIRECT(""'(OCDS) "" &amp; M$3 &amp; ""'!$C:$F""),""SELECT C WHERE F = '"" &amp; $A134 &amp; ""'""))))"),"")</f>
        <v/>
      </c>
      <c r="N134" s="93" t="str">
        <f>IFERROR(__xludf.DUMMYFUNCTION("IF(ISBLANK($D134),"""",IFERROR(JOIN("", "",QUERY(INDIRECT(""'(OCDS) "" &amp; N$3 &amp; ""'!$C:$F""),""SELECT C WHERE F = '"" &amp; $A134 &amp; ""'""))))"),"")</f>
        <v/>
      </c>
      <c r="O134" s="93" t="str">
        <f>IFERROR(__xludf.DUMMYFUNCTION("IF(ISBLANK($D134),"""",IFERROR(JOIN("", "",QUERY(INDIRECT(""'(OCDS) "" &amp; O$3 &amp; ""'!$C:$F""),""SELECT C WHERE F = '"" &amp; $A134 &amp; ""'""))))"),"")</f>
        <v/>
      </c>
      <c r="P134" s="93" t="str">
        <f>IFERROR(__xludf.DUMMYFUNCTION("IF(ISBLANK($D134),"""",IFERROR(JOIN("", "",QUERY(INDIRECT(""'(OCDS) "" &amp; P$3 &amp; ""'!$C:$F""),""SELECT C WHERE F = '"" &amp; $A134 &amp; ""'""))))"),"")</f>
        <v/>
      </c>
      <c r="Q134" s="93" t="str">
        <f>IFERROR(__xludf.DUMMYFUNCTION("IF(ISBLANK($D134),"""",IFERROR(JOIN("", "",QUERY(INDIRECT(""'(OCDS) "" &amp; Q$3 &amp; ""'!$C:$F""),""SELECT C WHERE F = '"" &amp; $A134 &amp; ""'""))))"),"")</f>
        <v/>
      </c>
      <c r="R134" s="94">
        <f t="shared" ref="R134:W134" si="132">IF(ISBLANK(IFERROR(VLOOKUP($A134,INDIRECT("'(OCDS) " &amp; R$3 &amp; "'!$F:$F"),1,FALSE))),0,1)</f>
        <v>0</v>
      </c>
      <c r="S134" s="94">
        <f t="shared" si="132"/>
        <v>0</v>
      </c>
      <c r="T134" s="94">
        <f t="shared" si="132"/>
        <v>0</v>
      </c>
      <c r="U134" s="94">
        <f t="shared" si="132"/>
        <v>0</v>
      </c>
      <c r="V134" s="94">
        <f t="shared" si="132"/>
        <v>0</v>
      </c>
      <c r="W134" s="94">
        <f t="shared" si="132"/>
        <v>0</v>
      </c>
    </row>
    <row r="135">
      <c r="A135" s="83" t="str">
        <f t="shared" si="1"/>
        <v> ()</v>
      </c>
      <c r="B135" s="99"/>
      <c r="C135" s="99"/>
      <c r="D135" s="100"/>
      <c r="E135" s="100"/>
      <c r="F135" s="101"/>
      <c r="G135" s="100"/>
      <c r="H135" s="99"/>
      <c r="I135" s="100"/>
      <c r="J135" s="90" t="str">
        <f t="shared" si="3"/>
        <v>no</v>
      </c>
      <c r="K135" s="91" t="str">
        <f>IFERROR(__xludf.DUMMYFUNCTION("IFERROR(JOIN("", "",FILTER(L135:Q135,LEN(L135:Q135))))"),"")</f>
        <v/>
      </c>
      <c r="L135" s="92" t="str">
        <f>IFERROR(__xludf.DUMMYFUNCTION("IF(ISBLANK($D135),"""",IFERROR(JOIN("", "",QUERY(INDIRECT(""'(OCDS) "" &amp; L$3 &amp; ""'!$C:$F""),""SELECT C WHERE F = '"" &amp; $A135 &amp; ""'""))))"),"")</f>
        <v/>
      </c>
      <c r="M135" s="93" t="str">
        <f>IFERROR(__xludf.DUMMYFUNCTION("IF(ISBLANK($D135),"""",IFERROR(JOIN("", "",QUERY(INDIRECT(""'(OCDS) "" &amp; M$3 &amp; ""'!$C:$F""),""SELECT C WHERE F = '"" &amp; $A135 &amp; ""'""))))"),"")</f>
        <v/>
      </c>
      <c r="N135" s="93" t="str">
        <f>IFERROR(__xludf.DUMMYFUNCTION("IF(ISBLANK($D135),"""",IFERROR(JOIN("", "",QUERY(INDIRECT(""'(OCDS) "" &amp; N$3 &amp; ""'!$C:$F""),""SELECT C WHERE F = '"" &amp; $A135 &amp; ""'""))))"),"")</f>
        <v/>
      </c>
      <c r="O135" s="93" t="str">
        <f>IFERROR(__xludf.DUMMYFUNCTION("IF(ISBLANK($D135),"""",IFERROR(JOIN("", "",QUERY(INDIRECT(""'(OCDS) "" &amp; O$3 &amp; ""'!$C:$F""),""SELECT C WHERE F = '"" &amp; $A135 &amp; ""'""))))"),"")</f>
        <v/>
      </c>
      <c r="P135" s="93" t="str">
        <f>IFERROR(__xludf.DUMMYFUNCTION("IF(ISBLANK($D135),"""",IFERROR(JOIN("", "",QUERY(INDIRECT(""'(OCDS) "" &amp; P$3 &amp; ""'!$C:$F""),""SELECT C WHERE F = '"" &amp; $A135 &amp; ""'""))))"),"")</f>
        <v/>
      </c>
      <c r="Q135" s="93" t="str">
        <f>IFERROR(__xludf.DUMMYFUNCTION("IF(ISBLANK($D135),"""",IFERROR(JOIN("", "",QUERY(INDIRECT(""'(OCDS) "" &amp; Q$3 &amp; ""'!$C:$F""),""SELECT C WHERE F = '"" &amp; $A135 &amp; ""'""))))"),"")</f>
        <v/>
      </c>
      <c r="R135" s="94">
        <f t="shared" ref="R135:W135" si="133">IF(ISBLANK(IFERROR(VLOOKUP($A135,INDIRECT("'(OCDS) " &amp; R$3 &amp; "'!$F:$F"),1,FALSE))),0,1)</f>
        <v>0</v>
      </c>
      <c r="S135" s="94">
        <f t="shared" si="133"/>
        <v>0</v>
      </c>
      <c r="T135" s="94">
        <f t="shared" si="133"/>
        <v>0</v>
      </c>
      <c r="U135" s="94">
        <f t="shared" si="133"/>
        <v>0</v>
      </c>
      <c r="V135" s="94">
        <f t="shared" si="133"/>
        <v>0</v>
      </c>
      <c r="W135" s="94">
        <f t="shared" si="133"/>
        <v>0</v>
      </c>
    </row>
    <row r="136">
      <c r="A136" s="83" t="str">
        <f t="shared" si="1"/>
        <v> ()</v>
      </c>
      <c r="B136" s="99"/>
      <c r="C136" s="99"/>
      <c r="D136" s="100"/>
      <c r="E136" s="100"/>
      <c r="F136" s="101"/>
      <c r="G136" s="100"/>
      <c r="H136" s="99"/>
      <c r="I136" s="100"/>
      <c r="J136" s="90" t="str">
        <f t="shared" si="3"/>
        <v>no</v>
      </c>
      <c r="K136" s="91" t="str">
        <f>IFERROR(__xludf.DUMMYFUNCTION("IFERROR(JOIN("", "",FILTER(L136:Q136,LEN(L136:Q136))))"),"")</f>
        <v/>
      </c>
      <c r="L136" s="92" t="str">
        <f>IFERROR(__xludf.DUMMYFUNCTION("IF(ISBLANK($D136),"""",IFERROR(JOIN("", "",QUERY(INDIRECT(""'(OCDS) "" &amp; L$3 &amp; ""'!$C:$F""),""SELECT C WHERE F = '"" &amp; $A136 &amp; ""'""))))"),"")</f>
        <v/>
      </c>
      <c r="M136" s="93" t="str">
        <f>IFERROR(__xludf.DUMMYFUNCTION("IF(ISBLANK($D136),"""",IFERROR(JOIN("", "",QUERY(INDIRECT(""'(OCDS) "" &amp; M$3 &amp; ""'!$C:$F""),""SELECT C WHERE F = '"" &amp; $A136 &amp; ""'""))))"),"")</f>
        <v/>
      </c>
      <c r="N136" s="93" t="str">
        <f>IFERROR(__xludf.DUMMYFUNCTION("IF(ISBLANK($D136),"""",IFERROR(JOIN("", "",QUERY(INDIRECT(""'(OCDS) "" &amp; N$3 &amp; ""'!$C:$F""),""SELECT C WHERE F = '"" &amp; $A136 &amp; ""'""))))"),"")</f>
        <v/>
      </c>
      <c r="O136" s="93" t="str">
        <f>IFERROR(__xludf.DUMMYFUNCTION("IF(ISBLANK($D136),"""",IFERROR(JOIN("", "",QUERY(INDIRECT(""'(OCDS) "" &amp; O$3 &amp; ""'!$C:$F""),""SELECT C WHERE F = '"" &amp; $A136 &amp; ""'""))))"),"")</f>
        <v/>
      </c>
      <c r="P136" s="93" t="str">
        <f>IFERROR(__xludf.DUMMYFUNCTION("IF(ISBLANK($D136),"""",IFERROR(JOIN("", "",QUERY(INDIRECT(""'(OCDS) "" &amp; P$3 &amp; ""'!$C:$F""),""SELECT C WHERE F = '"" &amp; $A136 &amp; ""'""))))"),"")</f>
        <v/>
      </c>
      <c r="Q136" s="93" t="str">
        <f>IFERROR(__xludf.DUMMYFUNCTION("IF(ISBLANK($D136),"""",IFERROR(JOIN("", "",QUERY(INDIRECT(""'(OCDS) "" &amp; Q$3 &amp; ""'!$C:$F""),""SELECT C WHERE F = '"" &amp; $A136 &amp; ""'""))))"),"")</f>
        <v/>
      </c>
      <c r="R136" s="94">
        <f t="shared" ref="R136:W136" si="134">IF(ISBLANK(IFERROR(VLOOKUP($A136,INDIRECT("'(OCDS) " &amp; R$3 &amp; "'!$F:$F"),1,FALSE))),0,1)</f>
        <v>0</v>
      </c>
      <c r="S136" s="94">
        <f t="shared" si="134"/>
        <v>0</v>
      </c>
      <c r="T136" s="94">
        <f t="shared" si="134"/>
        <v>0</v>
      </c>
      <c r="U136" s="94">
        <f t="shared" si="134"/>
        <v>0</v>
      </c>
      <c r="V136" s="94">
        <f t="shared" si="134"/>
        <v>0</v>
      </c>
      <c r="W136" s="94">
        <f t="shared" si="134"/>
        <v>0</v>
      </c>
    </row>
    <row r="137">
      <c r="A137" s="83" t="str">
        <f t="shared" si="1"/>
        <v> ()</v>
      </c>
      <c r="B137" s="99"/>
      <c r="C137" s="99"/>
      <c r="D137" s="100"/>
      <c r="E137" s="100"/>
      <c r="F137" s="101"/>
      <c r="G137" s="100"/>
      <c r="H137" s="99"/>
      <c r="I137" s="100"/>
      <c r="J137" s="90" t="str">
        <f t="shared" si="3"/>
        <v>no</v>
      </c>
      <c r="K137" s="91" t="str">
        <f>IFERROR(__xludf.DUMMYFUNCTION("IFERROR(JOIN("", "",FILTER(L137:Q137,LEN(L137:Q137))))"),"")</f>
        <v/>
      </c>
      <c r="L137" s="92" t="str">
        <f>IFERROR(__xludf.DUMMYFUNCTION("IF(ISBLANK($D137),"""",IFERROR(JOIN("", "",QUERY(INDIRECT(""'(OCDS) "" &amp; L$3 &amp; ""'!$C:$F""),""SELECT C WHERE F = '"" &amp; $A137 &amp; ""'""))))"),"")</f>
        <v/>
      </c>
      <c r="M137" s="93" t="str">
        <f>IFERROR(__xludf.DUMMYFUNCTION("IF(ISBLANK($D137),"""",IFERROR(JOIN("", "",QUERY(INDIRECT(""'(OCDS) "" &amp; M$3 &amp; ""'!$C:$F""),""SELECT C WHERE F = '"" &amp; $A137 &amp; ""'""))))"),"")</f>
        <v/>
      </c>
      <c r="N137" s="93" t="str">
        <f>IFERROR(__xludf.DUMMYFUNCTION("IF(ISBLANK($D137),"""",IFERROR(JOIN("", "",QUERY(INDIRECT(""'(OCDS) "" &amp; N$3 &amp; ""'!$C:$F""),""SELECT C WHERE F = '"" &amp; $A137 &amp; ""'""))))"),"")</f>
        <v/>
      </c>
      <c r="O137" s="93" t="str">
        <f>IFERROR(__xludf.DUMMYFUNCTION("IF(ISBLANK($D137),"""",IFERROR(JOIN("", "",QUERY(INDIRECT(""'(OCDS) "" &amp; O$3 &amp; ""'!$C:$F""),""SELECT C WHERE F = '"" &amp; $A137 &amp; ""'""))))"),"")</f>
        <v/>
      </c>
      <c r="P137" s="93" t="str">
        <f>IFERROR(__xludf.DUMMYFUNCTION("IF(ISBLANK($D137),"""",IFERROR(JOIN("", "",QUERY(INDIRECT(""'(OCDS) "" &amp; P$3 &amp; ""'!$C:$F""),""SELECT C WHERE F = '"" &amp; $A137 &amp; ""'""))))"),"")</f>
        <v/>
      </c>
      <c r="Q137" s="93" t="str">
        <f>IFERROR(__xludf.DUMMYFUNCTION("IF(ISBLANK($D137),"""",IFERROR(JOIN("", "",QUERY(INDIRECT(""'(OCDS) "" &amp; Q$3 &amp; ""'!$C:$F""),""SELECT C WHERE F = '"" &amp; $A137 &amp; ""'""))))"),"")</f>
        <v/>
      </c>
      <c r="R137" s="94">
        <f t="shared" ref="R137:W137" si="135">IF(ISBLANK(IFERROR(VLOOKUP($A137,INDIRECT("'(OCDS) " &amp; R$3 &amp; "'!$F:$F"),1,FALSE))),0,1)</f>
        <v>0</v>
      </c>
      <c r="S137" s="94">
        <f t="shared" si="135"/>
        <v>0</v>
      </c>
      <c r="T137" s="94">
        <f t="shared" si="135"/>
        <v>0</v>
      </c>
      <c r="U137" s="94">
        <f t="shared" si="135"/>
        <v>0</v>
      </c>
      <c r="V137" s="94">
        <f t="shared" si="135"/>
        <v>0</v>
      </c>
      <c r="W137" s="94">
        <f t="shared" si="135"/>
        <v>0</v>
      </c>
    </row>
    <row r="138">
      <c r="A138" s="83" t="str">
        <f t="shared" si="1"/>
        <v> ()</v>
      </c>
      <c r="B138" s="99"/>
      <c r="C138" s="99"/>
      <c r="D138" s="100"/>
      <c r="E138" s="100"/>
      <c r="F138" s="101"/>
      <c r="G138" s="100"/>
      <c r="H138" s="99"/>
      <c r="I138" s="100"/>
      <c r="J138" s="90" t="str">
        <f t="shared" si="3"/>
        <v>no</v>
      </c>
      <c r="K138" s="91" t="str">
        <f>IFERROR(__xludf.DUMMYFUNCTION("IFERROR(JOIN("", "",FILTER(L138:Q138,LEN(L138:Q138))))"),"")</f>
        <v/>
      </c>
      <c r="L138" s="92" t="str">
        <f>IFERROR(__xludf.DUMMYFUNCTION("IF(ISBLANK($D138),"""",IFERROR(JOIN("", "",QUERY(INDIRECT(""'(OCDS) "" &amp; L$3 &amp; ""'!$C:$F""),""SELECT C WHERE F = '"" &amp; $A138 &amp; ""'""))))"),"")</f>
        <v/>
      </c>
      <c r="M138" s="93" t="str">
        <f>IFERROR(__xludf.DUMMYFUNCTION("IF(ISBLANK($D138),"""",IFERROR(JOIN("", "",QUERY(INDIRECT(""'(OCDS) "" &amp; M$3 &amp; ""'!$C:$F""),""SELECT C WHERE F = '"" &amp; $A138 &amp; ""'""))))"),"")</f>
        <v/>
      </c>
      <c r="N138" s="93" t="str">
        <f>IFERROR(__xludf.DUMMYFUNCTION("IF(ISBLANK($D138),"""",IFERROR(JOIN("", "",QUERY(INDIRECT(""'(OCDS) "" &amp; N$3 &amp; ""'!$C:$F""),""SELECT C WHERE F = '"" &amp; $A138 &amp; ""'""))))"),"")</f>
        <v/>
      </c>
      <c r="O138" s="93" t="str">
        <f>IFERROR(__xludf.DUMMYFUNCTION("IF(ISBLANK($D138),"""",IFERROR(JOIN("", "",QUERY(INDIRECT(""'(OCDS) "" &amp; O$3 &amp; ""'!$C:$F""),""SELECT C WHERE F = '"" &amp; $A138 &amp; ""'""))))"),"")</f>
        <v/>
      </c>
      <c r="P138" s="93" t="str">
        <f>IFERROR(__xludf.DUMMYFUNCTION("IF(ISBLANK($D138),"""",IFERROR(JOIN("", "",QUERY(INDIRECT(""'(OCDS) "" &amp; P$3 &amp; ""'!$C:$F""),""SELECT C WHERE F = '"" &amp; $A138 &amp; ""'""))))"),"")</f>
        <v/>
      </c>
      <c r="Q138" s="93" t="str">
        <f>IFERROR(__xludf.DUMMYFUNCTION("IF(ISBLANK($D138),"""",IFERROR(JOIN("", "",QUERY(INDIRECT(""'(OCDS) "" &amp; Q$3 &amp; ""'!$C:$F""),""SELECT C WHERE F = '"" &amp; $A138 &amp; ""'""))))"),"")</f>
        <v/>
      </c>
      <c r="R138" s="94">
        <f t="shared" ref="R138:W138" si="136">IF(ISBLANK(IFERROR(VLOOKUP($A138,INDIRECT("'(OCDS) " &amp; R$3 &amp; "'!$F:$F"),1,FALSE))),0,1)</f>
        <v>0</v>
      </c>
      <c r="S138" s="94">
        <f t="shared" si="136"/>
        <v>0</v>
      </c>
      <c r="T138" s="94">
        <f t="shared" si="136"/>
        <v>0</v>
      </c>
      <c r="U138" s="94">
        <f t="shared" si="136"/>
        <v>0</v>
      </c>
      <c r="V138" s="94">
        <f t="shared" si="136"/>
        <v>0</v>
      </c>
      <c r="W138" s="94">
        <f t="shared" si="136"/>
        <v>0</v>
      </c>
    </row>
    <row r="139">
      <c r="A139" s="83" t="str">
        <f t="shared" si="1"/>
        <v> ()</v>
      </c>
      <c r="B139" s="99"/>
      <c r="C139" s="99"/>
      <c r="D139" s="100"/>
      <c r="E139" s="100"/>
      <c r="F139" s="101"/>
      <c r="G139" s="100"/>
      <c r="H139" s="99"/>
      <c r="I139" s="100"/>
      <c r="J139" s="90" t="str">
        <f t="shared" si="3"/>
        <v>no</v>
      </c>
      <c r="K139" s="91" t="str">
        <f>IFERROR(__xludf.DUMMYFUNCTION("IFERROR(JOIN("", "",FILTER(L139:Q139,LEN(L139:Q139))))"),"")</f>
        <v/>
      </c>
      <c r="L139" s="92" t="str">
        <f>IFERROR(__xludf.DUMMYFUNCTION("IF(ISBLANK($D139),"""",IFERROR(JOIN("", "",QUERY(INDIRECT(""'(OCDS) "" &amp; L$3 &amp; ""'!$C:$F""),""SELECT C WHERE F = '"" &amp; $A139 &amp; ""'""))))"),"")</f>
        <v/>
      </c>
      <c r="M139" s="93" t="str">
        <f>IFERROR(__xludf.DUMMYFUNCTION("IF(ISBLANK($D139),"""",IFERROR(JOIN("", "",QUERY(INDIRECT(""'(OCDS) "" &amp; M$3 &amp; ""'!$C:$F""),""SELECT C WHERE F = '"" &amp; $A139 &amp; ""'""))))"),"")</f>
        <v/>
      </c>
      <c r="N139" s="93" t="str">
        <f>IFERROR(__xludf.DUMMYFUNCTION("IF(ISBLANK($D139),"""",IFERROR(JOIN("", "",QUERY(INDIRECT(""'(OCDS) "" &amp; N$3 &amp; ""'!$C:$F""),""SELECT C WHERE F = '"" &amp; $A139 &amp; ""'""))))"),"")</f>
        <v/>
      </c>
      <c r="O139" s="93" t="str">
        <f>IFERROR(__xludf.DUMMYFUNCTION("IF(ISBLANK($D139),"""",IFERROR(JOIN("", "",QUERY(INDIRECT(""'(OCDS) "" &amp; O$3 &amp; ""'!$C:$F""),""SELECT C WHERE F = '"" &amp; $A139 &amp; ""'""))))"),"")</f>
        <v/>
      </c>
      <c r="P139" s="93" t="str">
        <f>IFERROR(__xludf.DUMMYFUNCTION("IF(ISBLANK($D139),"""",IFERROR(JOIN("", "",QUERY(INDIRECT(""'(OCDS) "" &amp; P$3 &amp; ""'!$C:$F""),""SELECT C WHERE F = '"" &amp; $A139 &amp; ""'""))))"),"")</f>
        <v/>
      </c>
      <c r="Q139" s="93" t="str">
        <f>IFERROR(__xludf.DUMMYFUNCTION("IF(ISBLANK($D139),"""",IFERROR(JOIN("", "",QUERY(INDIRECT(""'(OCDS) "" &amp; Q$3 &amp; ""'!$C:$F""),""SELECT C WHERE F = '"" &amp; $A139 &amp; ""'""))))"),"")</f>
        <v/>
      </c>
      <c r="R139" s="94">
        <f t="shared" ref="R139:W139" si="137">IF(ISBLANK(IFERROR(VLOOKUP($A139,INDIRECT("'(OCDS) " &amp; R$3 &amp; "'!$F:$F"),1,FALSE))),0,1)</f>
        <v>0</v>
      </c>
      <c r="S139" s="94">
        <f t="shared" si="137"/>
        <v>0</v>
      </c>
      <c r="T139" s="94">
        <f t="shared" si="137"/>
        <v>0</v>
      </c>
      <c r="U139" s="94">
        <f t="shared" si="137"/>
        <v>0</v>
      </c>
      <c r="V139" s="94">
        <f t="shared" si="137"/>
        <v>0</v>
      </c>
      <c r="W139" s="94">
        <f t="shared" si="137"/>
        <v>0</v>
      </c>
    </row>
    <row r="140">
      <c r="A140" s="83" t="str">
        <f t="shared" si="1"/>
        <v> ()</v>
      </c>
      <c r="B140" s="99"/>
      <c r="C140" s="99"/>
      <c r="D140" s="100"/>
      <c r="E140" s="100"/>
      <c r="F140" s="101"/>
      <c r="G140" s="100"/>
      <c r="H140" s="99"/>
      <c r="I140" s="100"/>
      <c r="J140" s="90" t="str">
        <f t="shared" si="3"/>
        <v>no</v>
      </c>
      <c r="K140" s="91" t="str">
        <f>IFERROR(__xludf.DUMMYFUNCTION("IFERROR(JOIN("", "",FILTER(L140:Q140,LEN(L140:Q140))))"),"")</f>
        <v/>
      </c>
      <c r="L140" s="92" t="str">
        <f>IFERROR(__xludf.DUMMYFUNCTION("IF(ISBLANK($D140),"""",IFERROR(JOIN("", "",QUERY(INDIRECT(""'(OCDS) "" &amp; L$3 &amp; ""'!$C:$F""),""SELECT C WHERE F = '"" &amp; $A140 &amp; ""'""))))"),"")</f>
        <v/>
      </c>
      <c r="M140" s="93" t="str">
        <f>IFERROR(__xludf.DUMMYFUNCTION("IF(ISBLANK($D140),"""",IFERROR(JOIN("", "",QUERY(INDIRECT(""'(OCDS) "" &amp; M$3 &amp; ""'!$C:$F""),""SELECT C WHERE F = '"" &amp; $A140 &amp; ""'""))))"),"")</f>
        <v/>
      </c>
      <c r="N140" s="93" t="str">
        <f>IFERROR(__xludf.DUMMYFUNCTION("IF(ISBLANK($D140),"""",IFERROR(JOIN("", "",QUERY(INDIRECT(""'(OCDS) "" &amp; N$3 &amp; ""'!$C:$F""),""SELECT C WHERE F = '"" &amp; $A140 &amp; ""'""))))"),"")</f>
        <v/>
      </c>
      <c r="O140" s="93" t="str">
        <f>IFERROR(__xludf.DUMMYFUNCTION("IF(ISBLANK($D140),"""",IFERROR(JOIN("", "",QUERY(INDIRECT(""'(OCDS) "" &amp; O$3 &amp; ""'!$C:$F""),""SELECT C WHERE F = '"" &amp; $A140 &amp; ""'""))))"),"")</f>
        <v/>
      </c>
      <c r="P140" s="93" t="str">
        <f>IFERROR(__xludf.DUMMYFUNCTION("IF(ISBLANK($D140),"""",IFERROR(JOIN("", "",QUERY(INDIRECT(""'(OCDS) "" &amp; P$3 &amp; ""'!$C:$F""),""SELECT C WHERE F = '"" &amp; $A140 &amp; ""'""))))"),"")</f>
        <v/>
      </c>
      <c r="Q140" s="93" t="str">
        <f>IFERROR(__xludf.DUMMYFUNCTION("IF(ISBLANK($D140),"""",IFERROR(JOIN("", "",QUERY(INDIRECT(""'(OCDS) "" &amp; Q$3 &amp; ""'!$C:$F""),""SELECT C WHERE F = '"" &amp; $A140 &amp; ""'""))))"),"")</f>
        <v/>
      </c>
      <c r="R140" s="94">
        <f t="shared" ref="R140:W140" si="138">IF(ISBLANK(IFERROR(VLOOKUP($A140,INDIRECT("'(OCDS) " &amp; R$3 &amp; "'!$F:$F"),1,FALSE))),0,1)</f>
        <v>0</v>
      </c>
      <c r="S140" s="94">
        <f t="shared" si="138"/>
        <v>0</v>
      </c>
      <c r="T140" s="94">
        <f t="shared" si="138"/>
        <v>0</v>
      </c>
      <c r="U140" s="94">
        <f t="shared" si="138"/>
        <v>0</v>
      </c>
      <c r="V140" s="94">
        <f t="shared" si="138"/>
        <v>0</v>
      </c>
      <c r="W140" s="94">
        <f t="shared" si="138"/>
        <v>0</v>
      </c>
    </row>
    <row r="141">
      <c r="A141" s="83" t="str">
        <f t="shared" si="1"/>
        <v> ()</v>
      </c>
      <c r="B141" s="99"/>
      <c r="C141" s="99"/>
      <c r="D141" s="100"/>
      <c r="E141" s="100"/>
      <c r="F141" s="101"/>
      <c r="G141" s="100"/>
      <c r="H141" s="99"/>
      <c r="I141" s="100"/>
      <c r="J141" s="90" t="str">
        <f t="shared" si="3"/>
        <v>no</v>
      </c>
      <c r="K141" s="91" t="str">
        <f>IFERROR(__xludf.DUMMYFUNCTION("IFERROR(JOIN("", "",FILTER(L141:Q141,LEN(L141:Q141))))"),"")</f>
        <v/>
      </c>
      <c r="L141" s="92" t="str">
        <f>IFERROR(__xludf.DUMMYFUNCTION("IF(ISBLANK($D141),"""",IFERROR(JOIN("", "",QUERY(INDIRECT(""'(OCDS) "" &amp; L$3 &amp; ""'!$C:$F""),""SELECT C WHERE F = '"" &amp; $A141 &amp; ""'""))))"),"")</f>
        <v/>
      </c>
      <c r="M141" s="93" t="str">
        <f>IFERROR(__xludf.DUMMYFUNCTION("IF(ISBLANK($D141),"""",IFERROR(JOIN("", "",QUERY(INDIRECT(""'(OCDS) "" &amp; M$3 &amp; ""'!$C:$F""),""SELECT C WHERE F = '"" &amp; $A141 &amp; ""'""))))"),"")</f>
        <v/>
      </c>
      <c r="N141" s="93" t="str">
        <f>IFERROR(__xludf.DUMMYFUNCTION("IF(ISBLANK($D141),"""",IFERROR(JOIN("", "",QUERY(INDIRECT(""'(OCDS) "" &amp; N$3 &amp; ""'!$C:$F""),""SELECT C WHERE F = '"" &amp; $A141 &amp; ""'""))))"),"")</f>
        <v/>
      </c>
      <c r="O141" s="93" t="str">
        <f>IFERROR(__xludf.DUMMYFUNCTION("IF(ISBLANK($D141),"""",IFERROR(JOIN("", "",QUERY(INDIRECT(""'(OCDS) "" &amp; O$3 &amp; ""'!$C:$F""),""SELECT C WHERE F = '"" &amp; $A141 &amp; ""'""))))"),"")</f>
        <v/>
      </c>
      <c r="P141" s="93" t="str">
        <f>IFERROR(__xludf.DUMMYFUNCTION("IF(ISBLANK($D141),"""",IFERROR(JOIN("", "",QUERY(INDIRECT(""'(OCDS) "" &amp; P$3 &amp; ""'!$C:$F""),""SELECT C WHERE F = '"" &amp; $A141 &amp; ""'""))))"),"")</f>
        <v/>
      </c>
      <c r="Q141" s="93" t="str">
        <f>IFERROR(__xludf.DUMMYFUNCTION("IF(ISBLANK($D141),"""",IFERROR(JOIN("", "",QUERY(INDIRECT(""'(OCDS) "" &amp; Q$3 &amp; ""'!$C:$F""),""SELECT C WHERE F = '"" &amp; $A141 &amp; ""'""))))"),"")</f>
        <v/>
      </c>
      <c r="R141" s="94">
        <f t="shared" ref="R141:W141" si="139">IF(ISBLANK(IFERROR(VLOOKUP($A141,INDIRECT("'(OCDS) " &amp; R$3 &amp; "'!$F:$F"),1,FALSE))),0,1)</f>
        <v>0</v>
      </c>
      <c r="S141" s="94">
        <f t="shared" si="139"/>
        <v>0</v>
      </c>
      <c r="T141" s="94">
        <f t="shared" si="139"/>
        <v>0</v>
      </c>
      <c r="U141" s="94">
        <f t="shared" si="139"/>
        <v>0</v>
      </c>
      <c r="V141" s="94">
        <f t="shared" si="139"/>
        <v>0</v>
      </c>
      <c r="W141" s="94">
        <f t="shared" si="139"/>
        <v>0</v>
      </c>
    </row>
    <row r="142">
      <c r="A142" s="83" t="str">
        <f t="shared" si="1"/>
        <v> ()</v>
      </c>
      <c r="B142" s="99"/>
      <c r="C142" s="99"/>
      <c r="D142" s="100"/>
      <c r="E142" s="100"/>
      <c r="F142" s="101"/>
      <c r="G142" s="100"/>
      <c r="H142" s="99"/>
      <c r="I142" s="100"/>
      <c r="J142" s="90" t="str">
        <f t="shared" si="3"/>
        <v>no</v>
      </c>
      <c r="K142" s="91" t="str">
        <f>IFERROR(__xludf.DUMMYFUNCTION("IFERROR(JOIN("", "",FILTER(L142:Q142,LEN(L142:Q142))))"),"")</f>
        <v/>
      </c>
      <c r="L142" s="92" t="str">
        <f>IFERROR(__xludf.DUMMYFUNCTION("IF(ISBLANK($D142),"""",IFERROR(JOIN("", "",QUERY(INDIRECT(""'(OCDS) "" &amp; L$3 &amp; ""'!$C:$F""),""SELECT C WHERE F = '"" &amp; $A142 &amp; ""'""))))"),"")</f>
        <v/>
      </c>
      <c r="M142" s="93" t="str">
        <f>IFERROR(__xludf.DUMMYFUNCTION("IF(ISBLANK($D142),"""",IFERROR(JOIN("", "",QUERY(INDIRECT(""'(OCDS) "" &amp; M$3 &amp; ""'!$C:$F""),""SELECT C WHERE F = '"" &amp; $A142 &amp; ""'""))))"),"")</f>
        <v/>
      </c>
      <c r="N142" s="93" t="str">
        <f>IFERROR(__xludf.DUMMYFUNCTION("IF(ISBLANK($D142),"""",IFERROR(JOIN("", "",QUERY(INDIRECT(""'(OCDS) "" &amp; N$3 &amp; ""'!$C:$F""),""SELECT C WHERE F = '"" &amp; $A142 &amp; ""'""))))"),"")</f>
        <v/>
      </c>
      <c r="O142" s="93" t="str">
        <f>IFERROR(__xludf.DUMMYFUNCTION("IF(ISBLANK($D142),"""",IFERROR(JOIN("", "",QUERY(INDIRECT(""'(OCDS) "" &amp; O$3 &amp; ""'!$C:$F""),""SELECT C WHERE F = '"" &amp; $A142 &amp; ""'""))))"),"")</f>
        <v/>
      </c>
      <c r="P142" s="93" t="str">
        <f>IFERROR(__xludf.DUMMYFUNCTION("IF(ISBLANK($D142),"""",IFERROR(JOIN("", "",QUERY(INDIRECT(""'(OCDS) "" &amp; P$3 &amp; ""'!$C:$F""),""SELECT C WHERE F = '"" &amp; $A142 &amp; ""'""))))"),"")</f>
        <v/>
      </c>
      <c r="Q142" s="93" t="str">
        <f>IFERROR(__xludf.DUMMYFUNCTION("IF(ISBLANK($D142),"""",IFERROR(JOIN("", "",QUERY(INDIRECT(""'(OCDS) "" &amp; Q$3 &amp; ""'!$C:$F""),""SELECT C WHERE F = '"" &amp; $A142 &amp; ""'""))))"),"")</f>
        <v/>
      </c>
      <c r="R142" s="94">
        <f t="shared" ref="R142:W142" si="140">IF(ISBLANK(IFERROR(VLOOKUP($A142,INDIRECT("'(OCDS) " &amp; R$3 &amp; "'!$F:$F"),1,FALSE))),0,1)</f>
        <v>0</v>
      </c>
      <c r="S142" s="94">
        <f t="shared" si="140"/>
        <v>0</v>
      </c>
      <c r="T142" s="94">
        <f t="shared" si="140"/>
        <v>0</v>
      </c>
      <c r="U142" s="94">
        <f t="shared" si="140"/>
        <v>0</v>
      </c>
      <c r="V142" s="94">
        <f t="shared" si="140"/>
        <v>0</v>
      </c>
      <c r="W142" s="94">
        <f t="shared" si="140"/>
        <v>0</v>
      </c>
    </row>
    <row r="143">
      <c r="A143" s="83" t="str">
        <f t="shared" si="1"/>
        <v> ()</v>
      </c>
      <c r="B143" s="99"/>
      <c r="C143" s="99"/>
      <c r="D143" s="100"/>
      <c r="E143" s="100"/>
      <c r="F143" s="101"/>
      <c r="G143" s="100"/>
      <c r="H143" s="99"/>
      <c r="I143" s="100"/>
      <c r="J143" s="90" t="str">
        <f t="shared" si="3"/>
        <v>no</v>
      </c>
      <c r="K143" s="91" t="str">
        <f>IFERROR(__xludf.DUMMYFUNCTION("IFERROR(JOIN("", "",FILTER(L143:Q143,LEN(L143:Q143))))"),"")</f>
        <v/>
      </c>
      <c r="L143" s="92" t="str">
        <f>IFERROR(__xludf.DUMMYFUNCTION("IF(ISBLANK($D143),"""",IFERROR(JOIN("", "",QUERY(INDIRECT(""'(OCDS) "" &amp; L$3 &amp; ""'!$C:$F""),""SELECT C WHERE F = '"" &amp; $A143 &amp; ""'""))))"),"")</f>
        <v/>
      </c>
      <c r="M143" s="93" t="str">
        <f>IFERROR(__xludf.DUMMYFUNCTION("IF(ISBLANK($D143),"""",IFERROR(JOIN("", "",QUERY(INDIRECT(""'(OCDS) "" &amp; M$3 &amp; ""'!$C:$F""),""SELECT C WHERE F = '"" &amp; $A143 &amp; ""'""))))"),"")</f>
        <v/>
      </c>
      <c r="N143" s="93" t="str">
        <f>IFERROR(__xludf.DUMMYFUNCTION("IF(ISBLANK($D143),"""",IFERROR(JOIN("", "",QUERY(INDIRECT(""'(OCDS) "" &amp; N$3 &amp; ""'!$C:$F""),""SELECT C WHERE F = '"" &amp; $A143 &amp; ""'""))))"),"")</f>
        <v/>
      </c>
      <c r="O143" s="93" t="str">
        <f>IFERROR(__xludf.DUMMYFUNCTION("IF(ISBLANK($D143),"""",IFERROR(JOIN("", "",QUERY(INDIRECT(""'(OCDS) "" &amp; O$3 &amp; ""'!$C:$F""),""SELECT C WHERE F = '"" &amp; $A143 &amp; ""'""))))"),"")</f>
        <v/>
      </c>
      <c r="P143" s="93" t="str">
        <f>IFERROR(__xludf.DUMMYFUNCTION("IF(ISBLANK($D143),"""",IFERROR(JOIN("", "",QUERY(INDIRECT(""'(OCDS) "" &amp; P$3 &amp; ""'!$C:$F""),""SELECT C WHERE F = '"" &amp; $A143 &amp; ""'""))))"),"")</f>
        <v/>
      </c>
      <c r="Q143" s="93" t="str">
        <f>IFERROR(__xludf.DUMMYFUNCTION("IF(ISBLANK($D143),"""",IFERROR(JOIN("", "",QUERY(INDIRECT(""'(OCDS) "" &amp; Q$3 &amp; ""'!$C:$F""),""SELECT C WHERE F = '"" &amp; $A143 &amp; ""'""))))"),"")</f>
        <v/>
      </c>
      <c r="R143" s="94">
        <f t="shared" ref="R143:W143" si="141">IF(ISBLANK(IFERROR(VLOOKUP($A143,INDIRECT("'(OCDS) " &amp; R$3 &amp; "'!$F:$F"),1,FALSE))),0,1)</f>
        <v>0</v>
      </c>
      <c r="S143" s="94">
        <f t="shared" si="141"/>
        <v>0</v>
      </c>
      <c r="T143" s="94">
        <f t="shared" si="141"/>
        <v>0</v>
      </c>
      <c r="U143" s="94">
        <f t="shared" si="141"/>
        <v>0</v>
      </c>
      <c r="V143" s="94">
        <f t="shared" si="141"/>
        <v>0</v>
      </c>
      <c r="W143" s="94">
        <f t="shared" si="141"/>
        <v>0</v>
      </c>
    </row>
    <row r="144">
      <c r="A144" s="83" t="str">
        <f t="shared" si="1"/>
        <v> ()</v>
      </c>
      <c r="B144" s="99"/>
      <c r="C144" s="99"/>
      <c r="D144" s="100"/>
      <c r="E144" s="100"/>
      <c r="F144" s="101"/>
      <c r="G144" s="100"/>
      <c r="H144" s="99"/>
      <c r="I144" s="100"/>
      <c r="J144" s="90" t="str">
        <f t="shared" si="3"/>
        <v>no</v>
      </c>
      <c r="K144" s="91" t="str">
        <f>IFERROR(__xludf.DUMMYFUNCTION("IFERROR(JOIN("", "",FILTER(L144:Q144,LEN(L144:Q144))))"),"")</f>
        <v/>
      </c>
      <c r="L144" s="92" t="str">
        <f>IFERROR(__xludf.DUMMYFUNCTION("IF(ISBLANK($D144),"""",IFERROR(JOIN("", "",QUERY(INDIRECT(""'(OCDS) "" &amp; L$3 &amp; ""'!$C:$F""),""SELECT C WHERE F = '"" &amp; $A144 &amp; ""'""))))"),"")</f>
        <v/>
      </c>
      <c r="M144" s="93" t="str">
        <f>IFERROR(__xludf.DUMMYFUNCTION("IF(ISBLANK($D144),"""",IFERROR(JOIN("", "",QUERY(INDIRECT(""'(OCDS) "" &amp; M$3 &amp; ""'!$C:$F""),""SELECT C WHERE F = '"" &amp; $A144 &amp; ""'""))))"),"")</f>
        <v/>
      </c>
      <c r="N144" s="93" t="str">
        <f>IFERROR(__xludf.DUMMYFUNCTION("IF(ISBLANK($D144),"""",IFERROR(JOIN("", "",QUERY(INDIRECT(""'(OCDS) "" &amp; N$3 &amp; ""'!$C:$F""),""SELECT C WHERE F = '"" &amp; $A144 &amp; ""'""))))"),"")</f>
        <v/>
      </c>
      <c r="O144" s="93" t="str">
        <f>IFERROR(__xludf.DUMMYFUNCTION("IF(ISBLANK($D144),"""",IFERROR(JOIN("", "",QUERY(INDIRECT(""'(OCDS) "" &amp; O$3 &amp; ""'!$C:$F""),""SELECT C WHERE F = '"" &amp; $A144 &amp; ""'""))))"),"")</f>
        <v/>
      </c>
      <c r="P144" s="93" t="str">
        <f>IFERROR(__xludf.DUMMYFUNCTION("IF(ISBLANK($D144),"""",IFERROR(JOIN("", "",QUERY(INDIRECT(""'(OCDS) "" &amp; P$3 &amp; ""'!$C:$F""),""SELECT C WHERE F = '"" &amp; $A144 &amp; ""'""))))"),"")</f>
        <v/>
      </c>
      <c r="Q144" s="93" t="str">
        <f>IFERROR(__xludf.DUMMYFUNCTION("IF(ISBLANK($D144),"""",IFERROR(JOIN("", "",QUERY(INDIRECT(""'(OCDS) "" &amp; Q$3 &amp; ""'!$C:$F""),""SELECT C WHERE F = '"" &amp; $A144 &amp; ""'""))))"),"")</f>
        <v/>
      </c>
      <c r="R144" s="94">
        <f t="shared" ref="R144:W144" si="142">IF(ISBLANK(IFERROR(VLOOKUP($A144,INDIRECT("'(OCDS) " &amp; R$3 &amp; "'!$F:$F"),1,FALSE))),0,1)</f>
        <v>0</v>
      </c>
      <c r="S144" s="94">
        <f t="shared" si="142"/>
        <v>0</v>
      </c>
      <c r="T144" s="94">
        <f t="shared" si="142"/>
        <v>0</v>
      </c>
      <c r="U144" s="94">
        <f t="shared" si="142"/>
        <v>0</v>
      </c>
      <c r="V144" s="94">
        <f t="shared" si="142"/>
        <v>0</v>
      </c>
      <c r="W144" s="94">
        <f t="shared" si="142"/>
        <v>0</v>
      </c>
    </row>
    <row r="145">
      <c r="A145" s="83" t="str">
        <f t="shared" si="1"/>
        <v> ()</v>
      </c>
      <c r="B145" s="99"/>
      <c r="C145" s="99"/>
      <c r="D145" s="100"/>
      <c r="E145" s="100"/>
      <c r="F145" s="101"/>
      <c r="G145" s="100"/>
      <c r="H145" s="99"/>
      <c r="I145" s="100"/>
      <c r="J145" s="90" t="str">
        <f t="shared" si="3"/>
        <v>no</v>
      </c>
      <c r="K145" s="91" t="str">
        <f>IFERROR(__xludf.DUMMYFUNCTION("IFERROR(JOIN("", "",FILTER(L145:Q145,LEN(L145:Q145))))"),"")</f>
        <v/>
      </c>
      <c r="L145" s="92" t="str">
        <f>IFERROR(__xludf.DUMMYFUNCTION("IF(ISBLANK($D145),"""",IFERROR(JOIN("", "",QUERY(INDIRECT(""'(OCDS) "" &amp; L$3 &amp; ""'!$C:$F""),""SELECT C WHERE F = '"" &amp; $A145 &amp; ""'""))))"),"")</f>
        <v/>
      </c>
      <c r="M145" s="93" t="str">
        <f>IFERROR(__xludf.DUMMYFUNCTION("IF(ISBLANK($D145),"""",IFERROR(JOIN("", "",QUERY(INDIRECT(""'(OCDS) "" &amp; M$3 &amp; ""'!$C:$F""),""SELECT C WHERE F = '"" &amp; $A145 &amp; ""'""))))"),"")</f>
        <v/>
      </c>
      <c r="N145" s="93" t="str">
        <f>IFERROR(__xludf.DUMMYFUNCTION("IF(ISBLANK($D145),"""",IFERROR(JOIN("", "",QUERY(INDIRECT(""'(OCDS) "" &amp; N$3 &amp; ""'!$C:$F""),""SELECT C WHERE F = '"" &amp; $A145 &amp; ""'""))))"),"")</f>
        <v/>
      </c>
      <c r="O145" s="93" t="str">
        <f>IFERROR(__xludf.DUMMYFUNCTION("IF(ISBLANK($D145),"""",IFERROR(JOIN("", "",QUERY(INDIRECT(""'(OCDS) "" &amp; O$3 &amp; ""'!$C:$F""),""SELECT C WHERE F = '"" &amp; $A145 &amp; ""'""))))"),"")</f>
        <v/>
      </c>
      <c r="P145" s="93" t="str">
        <f>IFERROR(__xludf.DUMMYFUNCTION("IF(ISBLANK($D145),"""",IFERROR(JOIN("", "",QUERY(INDIRECT(""'(OCDS) "" &amp; P$3 &amp; ""'!$C:$F""),""SELECT C WHERE F = '"" &amp; $A145 &amp; ""'""))))"),"")</f>
        <v/>
      </c>
      <c r="Q145" s="93" t="str">
        <f>IFERROR(__xludf.DUMMYFUNCTION("IF(ISBLANK($D145),"""",IFERROR(JOIN("", "",QUERY(INDIRECT(""'(OCDS) "" &amp; Q$3 &amp; ""'!$C:$F""),""SELECT C WHERE F = '"" &amp; $A145 &amp; ""'""))))"),"")</f>
        <v/>
      </c>
      <c r="R145" s="94">
        <f t="shared" ref="R145:W145" si="143">IF(ISBLANK(IFERROR(VLOOKUP($A145,INDIRECT("'(OCDS) " &amp; R$3 &amp; "'!$F:$F"),1,FALSE))),0,1)</f>
        <v>0</v>
      </c>
      <c r="S145" s="94">
        <f t="shared" si="143"/>
        <v>0</v>
      </c>
      <c r="T145" s="94">
        <f t="shared" si="143"/>
        <v>0</v>
      </c>
      <c r="U145" s="94">
        <f t="shared" si="143"/>
        <v>0</v>
      </c>
      <c r="V145" s="94">
        <f t="shared" si="143"/>
        <v>0</v>
      </c>
      <c r="W145" s="94">
        <f t="shared" si="143"/>
        <v>0</v>
      </c>
    </row>
    <row r="146">
      <c r="A146" s="83" t="str">
        <f t="shared" si="1"/>
        <v> ()</v>
      </c>
      <c r="B146" s="99"/>
      <c r="C146" s="99"/>
      <c r="D146" s="100"/>
      <c r="E146" s="100"/>
      <c r="F146" s="101"/>
      <c r="G146" s="100"/>
      <c r="H146" s="99"/>
      <c r="I146" s="100"/>
      <c r="J146" s="90" t="str">
        <f t="shared" si="3"/>
        <v>no</v>
      </c>
      <c r="K146" s="91" t="str">
        <f>IFERROR(__xludf.DUMMYFUNCTION("IFERROR(JOIN("", "",FILTER(L146:Q146,LEN(L146:Q146))))"),"")</f>
        <v/>
      </c>
      <c r="L146" s="92" t="str">
        <f>IFERROR(__xludf.DUMMYFUNCTION("IF(ISBLANK($D146),"""",IFERROR(JOIN("", "",QUERY(INDIRECT(""'(OCDS) "" &amp; L$3 &amp; ""'!$C:$F""),""SELECT C WHERE F = '"" &amp; $A146 &amp; ""'""))))"),"")</f>
        <v/>
      </c>
      <c r="M146" s="93" t="str">
        <f>IFERROR(__xludf.DUMMYFUNCTION("IF(ISBLANK($D146),"""",IFERROR(JOIN("", "",QUERY(INDIRECT(""'(OCDS) "" &amp; M$3 &amp; ""'!$C:$F""),""SELECT C WHERE F = '"" &amp; $A146 &amp; ""'""))))"),"")</f>
        <v/>
      </c>
      <c r="N146" s="93" t="str">
        <f>IFERROR(__xludf.DUMMYFUNCTION("IF(ISBLANK($D146),"""",IFERROR(JOIN("", "",QUERY(INDIRECT(""'(OCDS) "" &amp; N$3 &amp; ""'!$C:$F""),""SELECT C WHERE F = '"" &amp; $A146 &amp; ""'""))))"),"")</f>
        <v/>
      </c>
      <c r="O146" s="93" t="str">
        <f>IFERROR(__xludf.DUMMYFUNCTION("IF(ISBLANK($D146),"""",IFERROR(JOIN("", "",QUERY(INDIRECT(""'(OCDS) "" &amp; O$3 &amp; ""'!$C:$F""),""SELECT C WHERE F = '"" &amp; $A146 &amp; ""'""))))"),"")</f>
        <v/>
      </c>
      <c r="P146" s="93" t="str">
        <f>IFERROR(__xludf.DUMMYFUNCTION("IF(ISBLANK($D146),"""",IFERROR(JOIN("", "",QUERY(INDIRECT(""'(OCDS) "" &amp; P$3 &amp; ""'!$C:$F""),""SELECT C WHERE F = '"" &amp; $A146 &amp; ""'""))))"),"")</f>
        <v/>
      </c>
      <c r="Q146" s="93" t="str">
        <f>IFERROR(__xludf.DUMMYFUNCTION("IF(ISBLANK($D146),"""",IFERROR(JOIN("", "",QUERY(INDIRECT(""'(OCDS) "" &amp; Q$3 &amp; ""'!$C:$F""),""SELECT C WHERE F = '"" &amp; $A146 &amp; ""'""))))"),"")</f>
        <v/>
      </c>
      <c r="R146" s="94">
        <f t="shared" ref="R146:W146" si="144">IF(ISBLANK(IFERROR(VLOOKUP($A146,INDIRECT("'(OCDS) " &amp; R$3 &amp; "'!$F:$F"),1,FALSE))),0,1)</f>
        <v>0</v>
      </c>
      <c r="S146" s="94">
        <f t="shared" si="144"/>
        <v>0</v>
      </c>
      <c r="T146" s="94">
        <f t="shared" si="144"/>
        <v>0</v>
      </c>
      <c r="U146" s="94">
        <f t="shared" si="144"/>
        <v>0</v>
      </c>
      <c r="V146" s="94">
        <f t="shared" si="144"/>
        <v>0</v>
      </c>
      <c r="W146" s="94">
        <f t="shared" si="144"/>
        <v>0</v>
      </c>
    </row>
    <row r="147">
      <c r="A147" s="83" t="str">
        <f t="shared" si="1"/>
        <v> ()</v>
      </c>
      <c r="B147" s="99"/>
      <c r="C147" s="99"/>
      <c r="D147" s="100"/>
      <c r="E147" s="100"/>
      <c r="F147" s="101"/>
      <c r="G147" s="100"/>
      <c r="H147" s="99"/>
      <c r="I147" s="100"/>
      <c r="J147" s="90" t="str">
        <f t="shared" si="3"/>
        <v>no</v>
      </c>
      <c r="K147" s="91" t="str">
        <f>IFERROR(__xludf.DUMMYFUNCTION("IFERROR(JOIN("", "",FILTER(L147:Q147,LEN(L147:Q147))))"),"")</f>
        <v/>
      </c>
      <c r="L147" s="92" t="str">
        <f>IFERROR(__xludf.DUMMYFUNCTION("IF(ISBLANK($D147),"""",IFERROR(JOIN("", "",QUERY(INDIRECT(""'(OCDS) "" &amp; L$3 &amp; ""'!$C:$F""),""SELECT C WHERE F = '"" &amp; $A147 &amp; ""'""))))"),"")</f>
        <v/>
      </c>
      <c r="M147" s="93" t="str">
        <f>IFERROR(__xludf.DUMMYFUNCTION("IF(ISBLANK($D147),"""",IFERROR(JOIN("", "",QUERY(INDIRECT(""'(OCDS) "" &amp; M$3 &amp; ""'!$C:$F""),""SELECT C WHERE F = '"" &amp; $A147 &amp; ""'""))))"),"")</f>
        <v/>
      </c>
      <c r="N147" s="93" t="str">
        <f>IFERROR(__xludf.DUMMYFUNCTION("IF(ISBLANK($D147),"""",IFERROR(JOIN("", "",QUERY(INDIRECT(""'(OCDS) "" &amp; N$3 &amp; ""'!$C:$F""),""SELECT C WHERE F = '"" &amp; $A147 &amp; ""'""))))"),"")</f>
        <v/>
      </c>
      <c r="O147" s="93" t="str">
        <f>IFERROR(__xludf.DUMMYFUNCTION("IF(ISBLANK($D147),"""",IFERROR(JOIN("", "",QUERY(INDIRECT(""'(OCDS) "" &amp; O$3 &amp; ""'!$C:$F""),""SELECT C WHERE F = '"" &amp; $A147 &amp; ""'""))))"),"")</f>
        <v/>
      </c>
      <c r="P147" s="93" t="str">
        <f>IFERROR(__xludf.DUMMYFUNCTION("IF(ISBLANK($D147),"""",IFERROR(JOIN("", "",QUERY(INDIRECT(""'(OCDS) "" &amp; P$3 &amp; ""'!$C:$F""),""SELECT C WHERE F = '"" &amp; $A147 &amp; ""'""))))"),"")</f>
        <v/>
      </c>
      <c r="Q147" s="93" t="str">
        <f>IFERROR(__xludf.DUMMYFUNCTION("IF(ISBLANK($D147),"""",IFERROR(JOIN("", "",QUERY(INDIRECT(""'(OCDS) "" &amp; Q$3 &amp; ""'!$C:$F""),""SELECT C WHERE F = '"" &amp; $A147 &amp; ""'""))))"),"")</f>
        <v/>
      </c>
      <c r="R147" s="94">
        <f t="shared" ref="R147:W147" si="145">IF(ISBLANK(IFERROR(VLOOKUP($A147,INDIRECT("'(OCDS) " &amp; R$3 &amp; "'!$F:$F"),1,FALSE))),0,1)</f>
        <v>0</v>
      </c>
      <c r="S147" s="94">
        <f t="shared" si="145"/>
        <v>0</v>
      </c>
      <c r="T147" s="94">
        <f t="shared" si="145"/>
        <v>0</v>
      </c>
      <c r="U147" s="94">
        <f t="shared" si="145"/>
        <v>0</v>
      </c>
      <c r="V147" s="94">
        <f t="shared" si="145"/>
        <v>0</v>
      </c>
      <c r="W147" s="94">
        <f t="shared" si="145"/>
        <v>0</v>
      </c>
    </row>
    <row r="148">
      <c r="A148" s="83" t="str">
        <f t="shared" si="1"/>
        <v> ()</v>
      </c>
      <c r="B148" s="99"/>
      <c r="C148" s="99"/>
      <c r="D148" s="100"/>
      <c r="E148" s="100"/>
      <c r="F148" s="101"/>
      <c r="G148" s="100"/>
      <c r="H148" s="99"/>
      <c r="I148" s="100"/>
      <c r="J148" s="90" t="str">
        <f t="shared" si="3"/>
        <v>no</v>
      </c>
      <c r="K148" s="91" t="str">
        <f>IFERROR(__xludf.DUMMYFUNCTION("IFERROR(JOIN("", "",FILTER(L148:Q148,LEN(L148:Q148))))"),"")</f>
        <v/>
      </c>
      <c r="L148" s="92" t="str">
        <f>IFERROR(__xludf.DUMMYFUNCTION("IF(ISBLANK($D148),"""",IFERROR(JOIN("", "",QUERY(INDIRECT(""'(OCDS) "" &amp; L$3 &amp; ""'!$C:$F""),""SELECT C WHERE F = '"" &amp; $A148 &amp; ""'""))))"),"")</f>
        <v/>
      </c>
      <c r="M148" s="93" t="str">
        <f>IFERROR(__xludf.DUMMYFUNCTION("IF(ISBLANK($D148),"""",IFERROR(JOIN("", "",QUERY(INDIRECT(""'(OCDS) "" &amp; M$3 &amp; ""'!$C:$F""),""SELECT C WHERE F = '"" &amp; $A148 &amp; ""'""))))"),"")</f>
        <v/>
      </c>
      <c r="N148" s="93" t="str">
        <f>IFERROR(__xludf.DUMMYFUNCTION("IF(ISBLANK($D148),"""",IFERROR(JOIN("", "",QUERY(INDIRECT(""'(OCDS) "" &amp; N$3 &amp; ""'!$C:$F""),""SELECT C WHERE F = '"" &amp; $A148 &amp; ""'""))))"),"")</f>
        <v/>
      </c>
      <c r="O148" s="93" t="str">
        <f>IFERROR(__xludf.DUMMYFUNCTION("IF(ISBLANK($D148),"""",IFERROR(JOIN("", "",QUERY(INDIRECT(""'(OCDS) "" &amp; O$3 &amp; ""'!$C:$F""),""SELECT C WHERE F = '"" &amp; $A148 &amp; ""'""))))"),"")</f>
        <v/>
      </c>
      <c r="P148" s="93" t="str">
        <f>IFERROR(__xludf.DUMMYFUNCTION("IF(ISBLANK($D148),"""",IFERROR(JOIN("", "",QUERY(INDIRECT(""'(OCDS) "" &amp; P$3 &amp; ""'!$C:$F""),""SELECT C WHERE F = '"" &amp; $A148 &amp; ""'""))))"),"")</f>
        <v/>
      </c>
      <c r="Q148" s="93" t="str">
        <f>IFERROR(__xludf.DUMMYFUNCTION("IF(ISBLANK($D148),"""",IFERROR(JOIN("", "",QUERY(INDIRECT(""'(OCDS) "" &amp; Q$3 &amp; ""'!$C:$F""),""SELECT C WHERE F = '"" &amp; $A148 &amp; ""'""))))"),"")</f>
        <v/>
      </c>
      <c r="R148" s="94">
        <f t="shared" ref="R148:W148" si="146">IF(ISBLANK(IFERROR(VLOOKUP($A148,INDIRECT("'(OCDS) " &amp; R$3 &amp; "'!$F:$F"),1,FALSE))),0,1)</f>
        <v>0</v>
      </c>
      <c r="S148" s="94">
        <f t="shared" si="146"/>
        <v>0</v>
      </c>
      <c r="T148" s="94">
        <f t="shared" si="146"/>
        <v>0</v>
      </c>
      <c r="U148" s="94">
        <f t="shared" si="146"/>
        <v>0</v>
      </c>
      <c r="V148" s="94">
        <f t="shared" si="146"/>
        <v>0</v>
      </c>
      <c r="W148" s="94">
        <f t="shared" si="146"/>
        <v>0</v>
      </c>
    </row>
    <row r="149">
      <c r="A149" s="83" t="str">
        <f t="shared" si="1"/>
        <v> ()</v>
      </c>
      <c r="B149" s="99"/>
      <c r="C149" s="99"/>
      <c r="D149" s="100"/>
      <c r="E149" s="100"/>
      <c r="F149" s="101"/>
      <c r="G149" s="100"/>
      <c r="H149" s="99"/>
      <c r="I149" s="100"/>
      <c r="J149" s="90" t="str">
        <f t="shared" si="3"/>
        <v>no</v>
      </c>
      <c r="K149" s="91" t="str">
        <f>IFERROR(__xludf.DUMMYFUNCTION("IFERROR(JOIN("", "",FILTER(L149:Q149,LEN(L149:Q149))))"),"")</f>
        <v/>
      </c>
      <c r="L149" s="92" t="str">
        <f>IFERROR(__xludf.DUMMYFUNCTION("IF(ISBLANK($D149),"""",IFERROR(JOIN("", "",QUERY(INDIRECT(""'(OCDS) "" &amp; L$3 &amp; ""'!$C:$F""),""SELECT C WHERE F = '"" &amp; $A149 &amp; ""'""))))"),"")</f>
        <v/>
      </c>
      <c r="M149" s="93" t="str">
        <f>IFERROR(__xludf.DUMMYFUNCTION("IF(ISBLANK($D149),"""",IFERROR(JOIN("", "",QUERY(INDIRECT(""'(OCDS) "" &amp; M$3 &amp; ""'!$C:$F""),""SELECT C WHERE F = '"" &amp; $A149 &amp; ""'""))))"),"")</f>
        <v/>
      </c>
      <c r="N149" s="93" t="str">
        <f>IFERROR(__xludf.DUMMYFUNCTION("IF(ISBLANK($D149),"""",IFERROR(JOIN("", "",QUERY(INDIRECT(""'(OCDS) "" &amp; N$3 &amp; ""'!$C:$F""),""SELECT C WHERE F = '"" &amp; $A149 &amp; ""'""))))"),"")</f>
        <v/>
      </c>
      <c r="O149" s="93" t="str">
        <f>IFERROR(__xludf.DUMMYFUNCTION("IF(ISBLANK($D149),"""",IFERROR(JOIN("", "",QUERY(INDIRECT(""'(OCDS) "" &amp; O$3 &amp; ""'!$C:$F""),""SELECT C WHERE F = '"" &amp; $A149 &amp; ""'""))))"),"")</f>
        <v/>
      </c>
      <c r="P149" s="93" t="str">
        <f>IFERROR(__xludf.DUMMYFUNCTION("IF(ISBLANK($D149),"""",IFERROR(JOIN("", "",QUERY(INDIRECT(""'(OCDS) "" &amp; P$3 &amp; ""'!$C:$F""),""SELECT C WHERE F = '"" &amp; $A149 &amp; ""'""))))"),"")</f>
        <v/>
      </c>
      <c r="Q149" s="93" t="str">
        <f>IFERROR(__xludf.DUMMYFUNCTION("IF(ISBLANK($D149),"""",IFERROR(JOIN("", "",QUERY(INDIRECT(""'(OCDS) "" &amp; Q$3 &amp; ""'!$C:$F""),""SELECT C WHERE F = '"" &amp; $A149 &amp; ""'""))))"),"")</f>
        <v/>
      </c>
      <c r="R149" s="94">
        <f t="shared" ref="R149:W149" si="147">IF(ISBLANK(IFERROR(VLOOKUP($A149,INDIRECT("'(OCDS) " &amp; R$3 &amp; "'!$F:$F"),1,FALSE))),0,1)</f>
        <v>0</v>
      </c>
      <c r="S149" s="94">
        <f t="shared" si="147"/>
        <v>0</v>
      </c>
      <c r="T149" s="94">
        <f t="shared" si="147"/>
        <v>0</v>
      </c>
      <c r="U149" s="94">
        <f t="shared" si="147"/>
        <v>0</v>
      </c>
      <c r="V149" s="94">
        <f t="shared" si="147"/>
        <v>0</v>
      </c>
      <c r="W149" s="94">
        <f t="shared" si="147"/>
        <v>0</v>
      </c>
    </row>
    <row r="150">
      <c r="A150" s="83" t="str">
        <f t="shared" si="1"/>
        <v> ()</v>
      </c>
      <c r="B150" s="99"/>
      <c r="C150" s="99"/>
      <c r="D150" s="100"/>
      <c r="E150" s="100"/>
      <c r="F150" s="101"/>
      <c r="G150" s="100"/>
      <c r="H150" s="99"/>
      <c r="I150" s="100"/>
      <c r="J150" s="90" t="str">
        <f t="shared" si="3"/>
        <v>no</v>
      </c>
      <c r="K150" s="91" t="str">
        <f>IFERROR(__xludf.DUMMYFUNCTION("IFERROR(JOIN("", "",FILTER(L150:Q150,LEN(L150:Q150))))"),"")</f>
        <v/>
      </c>
      <c r="L150" s="92" t="str">
        <f>IFERROR(__xludf.DUMMYFUNCTION("IF(ISBLANK($D150),"""",IFERROR(JOIN("", "",QUERY(INDIRECT(""'(OCDS) "" &amp; L$3 &amp; ""'!$C:$F""),""SELECT C WHERE F = '"" &amp; $A150 &amp; ""'""))))"),"")</f>
        <v/>
      </c>
      <c r="M150" s="93" t="str">
        <f>IFERROR(__xludf.DUMMYFUNCTION("IF(ISBLANK($D150),"""",IFERROR(JOIN("", "",QUERY(INDIRECT(""'(OCDS) "" &amp; M$3 &amp; ""'!$C:$F""),""SELECT C WHERE F = '"" &amp; $A150 &amp; ""'""))))"),"")</f>
        <v/>
      </c>
      <c r="N150" s="93" t="str">
        <f>IFERROR(__xludf.DUMMYFUNCTION("IF(ISBLANK($D150),"""",IFERROR(JOIN("", "",QUERY(INDIRECT(""'(OCDS) "" &amp; N$3 &amp; ""'!$C:$F""),""SELECT C WHERE F = '"" &amp; $A150 &amp; ""'""))))"),"")</f>
        <v/>
      </c>
      <c r="O150" s="93" t="str">
        <f>IFERROR(__xludf.DUMMYFUNCTION("IF(ISBLANK($D150),"""",IFERROR(JOIN("", "",QUERY(INDIRECT(""'(OCDS) "" &amp; O$3 &amp; ""'!$C:$F""),""SELECT C WHERE F = '"" &amp; $A150 &amp; ""'""))))"),"")</f>
        <v/>
      </c>
      <c r="P150" s="93" t="str">
        <f>IFERROR(__xludf.DUMMYFUNCTION("IF(ISBLANK($D150),"""",IFERROR(JOIN("", "",QUERY(INDIRECT(""'(OCDS) "" &amp; P$3 &amp; ""'!$C:$F""),""SELECT C WHERE F = '"" &amp; $A150 &amp; ""'""))))"),"")</f>
        <v/>
      </c>
      <c r="Q150" s="93" t="str">
        <f>IFERROR(__xludf.DUMMYFUNCTION("IF(ISBLANK($D150),"""",IFERROR(JOIN("", "",QUERY(INDIRECT(""'(OCDS) "" &amp; Q$3 &amp; ""'!$C:$F""),""SELECT C WHERE F = '"" &amp; $A150 &amp; ""'""))))"),"")</f>
        <v/>
      </c>
      <c r="R150" s="94">
        <f t="shared" ref="R150:W150" si="148">IF(ISBLANK(IFERROR(VLOOKUP($A150,INDIRECT("'(OCDS) " &amp; R$3 &amp; "'!$F:$F"),1,FALSE))),0,1)</f>
        <v>0</v>
      </c>
      <c r="S150" s="94">
        <f t="shared" si="148"/>
        <v>0</v>
      </c>
      <c r="T150" s="94">
        <f t="shared" si="148"/>
        <v>0</v>
      </c>
      <c r="U150" s="94">
        <f t="shared" si="148"/>
        <v>0</v>
      </c>
      <c r="V150" s="94">
        <f t="shared" si="148"/>
        <v>0</v>
      </c>
      <c r="W150" s="94">
        <f t="shared" si="148"/>
        <v>0</v>
      </c>
    </row>
    <row r="151">
      <c r="A151" s="83" t="str">
        <f t="shared" si="1"/>
        <v> ()</v>
      </c>
      <c r="B151" s="99"/>
      <c r="C151" s="99"/>
      <c r="D151" s="100"/>
      <c r="E151" s="100"/>
      <c r="F151" s="101"/>
      <c r="G151" s="100"/>
      <c r="H151" s="99"/>
      <c r="I151" s="100"/>
      <c r="J151" s="90" t="str">
        <f t="shared" si="3"/>
        <v>no</v>
      </c>
      <c r="K151" s="91" t="str">
        <f>IFERROR(__xludf.DUMMYFUNCTION("IFERROR(JOIN("", "",FILTER(L151:Q151,LEN(L151:Q151))))"),"")</f>
        <v/>
      </c>
      <c r="L151" s="92" t="str">
        <f>IFERROR(__xludf.DUMMYFUNCTION("IF(ISBLANK($D151),"""",IFERROR(JOIN("", "",QUERY(INDIRECT(""'(OCDS) "" &amp; L$3 &amp; ""'!$C:$F""),""SELECT C WHERE F = '"" &amp; $A151 &amp; ""'""))))"),"")</f>
        <v/>
      </c>
      <c r="M151" s="93" t="str">
        <f>IFERROR(__xludf.DUMMYFUNCTION("IF(ISBLANK($D151),"""",IFERROR(JOIN("", "",QUERY(INDIRECT(""'(OCDS) "" &amp; M$3 &amp; ""'!$C:$F""),""SELECT C WHERE F = '"" &amp; $A151 &amp; ""'""))))"),"")</f>
        <v/>
      </c>
      <c r="N151" s="93" t="str">
        <f>IFERROR(__xludf.DUMMYFUNCTION("IF(ISBLANK($D151),"""",IFERROR(JOIN("", "",QUERY(INDIRECT(""'(OCDS) "" &amp; N$3 &amp; ""'!$C:$F""),""SELECT C WHERE F = '"" &amp; $A151 &amp; ""'""))))"),"")</f>
        <v/>
      </c>
      <c r="O151" s="93" t="str">
        <f>IFERROR(__xludf.DUMMYFUNCTION("IF(ISBLANK($D151),"""",IFERROR(JOIN("", "",QUERY(INDIRECT(""'(OCDS) "" &amp; O$3 &amp; ""'!$C:$F""),""SELECT C WHERE F = '"" &amp; $A151 &amp; ""'""))))"),"")</f>
        <v/>
      </c>
      <c r="P151" s="93" t="str">
        <f>IFERROR(__xludf.DUMMYFUNCTION("IF(ISBLANK($D151),"""",IFERROR(JOIN("", "",QUERY(INDIRECT(""'(OCDS) "" &amp; P$3 &amp; ""'!$C:$F""),""SELECT C WHERE F = '"" &amp; $A151 &amp; ""'""))))"),"")</f>
        <v/>
      </c>
      <c r="Q151" s="93" t="str">
        <f>IFERROR(__xludf.DUMMYFUNCTION("IF(ISBLANK($D151),"""",IFERROR(JOIN("", "",QUERY(INDIRECT(""'(OCDS) "" &amp; Q$3 &amp; ""'!$C:$F""),""SELECT C WHERE F = '"" &amp; $A151 &amp; ""'""))))"),"")</f>
        <v/>
      </c>
      <c r="R151" s="94">
        <f t="shared" ref="R151:W151" si="149">IF(ISBLANK(IFERROR(VLOOKUP($A151,INDIRECT("'(OCDS) " &amp; R$3 &amp; "'!$F:$F"),1,FALSE))),0,1)</f>
        <v>0</v>
      </c>
      <c r="S151" s="94">
        <f t="shared" si="149"/>
        <v>0</v>
      </c>
      <c r="T151" s="94">
        <f t="shared" si="149"/>
        <v>0</v>
      </c>
      <c r="U151" s="94">
        <f t="shared" si="149"/>
        <v>0</v>
      </c>
      <c r="V151" s="94">
        <f t="shared" si="149"/>
        <v>0</v>
      </c>
      <c r="W151" s="94">
        <f t="shared" si="149"/>
        <v>0</v>
      </c>
    </row>
    <row r="152">
      <c r="A152" s="83" t="str">
        <f t="shared" si="1"/>
        <v> ()</v>
      </c>
      <c r="B152" s="99"/>
      <c r="C152" s="99"/>
      <c r="D152" s="100"/>
      <c r="E152" s="100"/>
      <c r="F152" s="101"/>
      <c r="G152" s="100"/>
      <c r="H152" s="99"/>
      <c r="I152" s="100"/>
      <c r="J152" s="90" t="str">
        <f t="shared" si="3"/>
        <v>no</v>
      </c>
      <c r="K152" s="91" t="str">
        <f>IFERROR(__xludf.DUMMYFUNCTION("IFERROR(JOIN("", "",FILTER(L152:Q152,LEN(L152:Q152))))"),"")</f>
        <v/>
      </c>
      <c r="L152" s="92" t="str">
        <f>IFERROR(__xludf.DUMMYFUNCTION("IF(ISBLANK($D152),"""",IFERROR(JOIN("", "",QUERY(INDIRECT(""'(OCDS) "" &amp; L$3 &amp; ""'!$C:$F""),""SELECT C WHERE F = '"" &amp; $A152 &amp; ""'""))))"),"")</f>
        <v/>
      </c>
      <c r="M152" s="93" t="str">
        <f>IFERROR(__xludf.DUMMYFUNCTION("IF(ISBLANK($D152),"""",IFERROR(JOIN("", "",QUERY(INDIRECT(""'(OCDS) "" &amp; M$3 &amp; ""'!$C:$F""),""SELECT C WHERE F = '"" &amp; $A152 &amp; ""'""))))"),"")</f>
        <v/>
      </c>
      <c r="N152" s="93" t="str">
        <f>IFERROR(__xludf.DUMMYFUNCTION("IF(ISBLANK($D152),"""",IFERROR(JOIN("", "",QUERY(INDIRECT(""'(OCDS) "" &amp; N$3 &amp; ""'!$C:$F""),""SELECT C WHERE F = '"" &amp; $A152 &amp; ""'""))))"),"")</f>
        <v/>
      </c>
      <c r="O152" s="93" t="str">
        <f>IFERROR(__xludf.DUMMYFUNCTION("IF(ISBLANK($D152),"""",IFERROR(JOIN("", "",QUERY(INDIRECT(""'(OCDS) "" &amp; O$3 &amp; ""'!$C:$F""),""SELECT C WHERE F = '"" &amp; $A152 &amp; ""'""))))"),"")</f>
        <v/>
      </c>
      <c r="P152" s="93" t="str">
        <f>IFERROR(__xludf.DUMMYFUNCTION("IF(ISBLANK($D152),"""",IFERROR(JOIN("", "",QUERY(INDIRECT(""'(OCDS) "" &amp; P$3 &amp; ""'!$C:$F""),""SELECT C WHERE F = '"" &amp; $A152 &amp; ""'""))))"),"")</f>
        <v/>
      </c>
      <c r="Q152" s="93" t="str">
        <f>IFERROR(__xludf.DUMMYFUNCTION("IF(ISBLANK($D152),"""",IFERROR(JOIN("", "",QUERY(INDIRECT(""'(OCDS) "" &amp; Q$3 &amp; ""'!$C:$F""),""SELECT C WHERE F = '"" &amp; $A152 &amp; ""'""))))"),"")</f>
        <v/>
      </c>
      <c r="R152" s="94">
        <f t="shared" ref="R152:W152" si="150">IF(ISBLANK(IFERROR(VLOOKUP($A152,INDIRECT("'(OCDS) " &amp; R$3 &amp; "'!$F:$F"),1,FALSE))),0,1)</f>
        <v>0</v>
      </c>
      <c r="S152" s="94">
        <f t="shared" si="150"/>
        <v>0</v>
      </c>
      <c r="T152" s="94">
        <f t="shared" si="150"/>
        <v>0</v>
      </c>
      <c r="U152" s="94">
        <f t="shared" si="150"/>
        <v>0</v>
      </c>
      <c r="V152" s="94">
        <f t="shared" si="150"/>
        <v>0</v>
      </c>
      <c r="W152" s="94">
        <f t="shared" si="150"/>
        <v>0</v>
      </c>
    </row>
    <row r="153">
      <c r="A153" s="83" t="str">
        <f t="shared" si="1"/>
        <v> ()</v>
      </c>
      <c r="B153" s="99"/>
      <c r="C153" s="99"/>
      <c r="D153" s="100"/>
      <c r="E153" s="100"/>
      <c r="F153" s="101"/>
      <c r="G153" s="100"/>
      <c r="H153" s="99"/>
      <c r="I153" s="100"/>
      <c r="J153" s="90" t="str">
        <f t="shared" si="3"/>
        <v>no</v>
      </c>
      <c r="K153" s="91" t="str">
        <f>IFERROR(__xludf.DUMMYFUNCTION("IFERROR(JOIN("", "",FILTER(L153:Q153,LEN(L153:Q153))))"),"")</f>
        <v/>
      </c>
      <c r="L153" s="92" t="str">
        <f>IFERROR(__xludf.DUMMYFUNCTION("IF(ISBLANK($D153),"""",IFERROR(JOIN("", "",QUERY(INDIRECT(""'(OCDS) "" &amp; L$3 &amp; ""'!$C:$F""),""SELECT C WHERE F = '"" &amp; $A153 &amp; ""'""))))"),"")</f>
        <v/>
      </c>
      <c r="M153" s="93" t="str">
        <f>IFERROR(__xludf.DUMMYFUNCTION("IF(ISBLANK($D153),"""",IFERROR(JOIN("", "",QUERY(INDIRECT(""'(OCDS) "" &amp; M$3 &amp; ""'!$C:$F""),""SELECT C WHERE F = '"" &amp; $A153 &amp; ""'""))))"),"")</f>
        <v/>
      </c>
      <c r="N153" s="93" t="str">
        <f>IFERROR(__xludf.DUMMYFUNCTION("IF(ISBLANK($D153),"""",IFERROR(JOIN("", "",QUERY(INDIRECT(""'(OCDS) "" &amp; N$3 &amp; ""'!$C:$F""),""SELECT C WHERE F = '"" &amp; $A153 &amp; ""'""))))"),"")</f>
        <v/>
      </c>
      <c r="O153" s="93" t="str">
        <f>IFERROR(__xludf.DUMMYFUNCTION("IF(ISBLANK($D153),"""",IFERROR(JOIN("", "",QUERY(INDIRECT(""'(OCDS) "" &amp; O$3 &amp; ""'!$C:$F""),""SELECT C WHERE F = '"" &amp; $A153 &amp; ""'""))))"),"")</f>
        <v/>
      </c>
      <c r="P153" s="93" t="str">
        <f>IFERROR(__xludf.DUMMYFUNCTION("IF(ISBLANK($D153),"""",IFERROR(JOIN("", "",QUERY(INDIRECT(""'(OCDS) "" &amp; P$3 &amp; ""'!$C:$F""),""SELECT C WHERE F = '"" &amp; $A153 &amp; ""'""))))"),"")</f>
        <v/>
      </c>
      <c r="Q153" s="93" t="str">
        <f>IFERROR(__xludf.DUMMYFUNCTION("IF(ISBLANK($D153),"""",IFERROR(JOIN("", "",QUERY(INDIRECT(""'(OCDS) "" &amp; Q$3 &amp; ""'!$C:$F""),""SELECT C WHERE F = '"" &amp; $A153 &amp; ""'""))))"),"")</f>
        <v/>
      </c>
      <c r="R153" s="94">
        <f t="shared" ref="R153:W153" si="151">IF(ISBLANK(IFERROR(VLOOKUP($A153,INDIRECT("'(OCDS) " &amp; R$3 &amp; "'!$F:$F"),1,FALSE))),0,1)</f>
        <v>0</v>
      </c>
      <c r="S153" s="94">
        <f t="shared" si="151"/>
        <v>0</v>
      </c>
      <c r="T153" s="94">
        <f t="shared" si="151"/>
        <v>0</v>
      </c>
      <c r="U153" s="94">
        <f t="shared" si="151"/>
        <v>0</v>
      </c>
      <c r="V153" s="94">
        <f t="shared" si="151"/>
        <v>0</v>
      </c>
      <c r="W153" s="94">
        <f t="shared" si="151"/>
        <v>0</v>
      </c>
    </row>
    <row r="154">
      <c r="A154" s="83" t="str">
        <f t="shared" si="1"/>
        <v> ()</v>
      </c>
      <c r="B154" s="99"/>
      <c r="C154" s="99"/>
      <c r="D154" s="100"/>
      <c r="E154" s="100"/>
      <c r="F154" s="101"/>
      <c r="G154" s="100"/>
      <c r="H154" s="99"/>
      <c r="I154" s="100"/>
      <c r="J154" s="90" t="str">
        <f t="shared" si="3"/>
        <v>no</v>
      </c>
      <c r="K154" s="91" t="str">
        <f>IFERROR(__xludf.DUMMYFUNCTION("IFERROR(JOIN("", "",FILTER(L154:Q154,LEN(L154:Q154))))"),"")</f>
        <v/>
      </c>
      <c r="L154" s="92" t="str">
        <f>IFERROR(__xludf.DUMMYFUNCTION("IF(ISBLANK($D154),"""",IFERROR(JOIN("", "",QUERY(INDIRECT(""'(OCDS) "" &amp; L$3 &amp; ""'!$C:$F""),""SELECT C WHERE F = '"" &amp; $A154 &amp; ""'""))))"),"")</f>
        <v/>
      </c>
      <c r="M154" s="93" t="str">
        <f>IFERROR(__xludf.DUMMYFUNCTION("IF(ISBLANK($D154),"""",IFERROR(JOIN("", "",QUERY(INDIRECT(""'(OCDS) "" &amp; M$3 &amp; ""'!$C:$F""),""SELECT C WHERE F = '"" &amp; $A154 &amp; ""'""))))"),"")</f>
        <v/>
      </c>
      <c r="N154" s="93" t="str">
        <f>IFERROR(__xludf.DUMMYFUNCTION("IF(ISBLANK($D154),"""",IFERROR(JOIN("", "",QUERY(INDIRECT(""'(OCDS) "" &amp; N$3 &amp; ""'!$C:$F""),""SELECT C WHERE F = '"" &amp; $A154 &amp; ""'""))))"),"")</f>
        <v/>
      </c>
      <c r="O154" s="93" t="str">
        <f>IFERROR(__xludf.DUMMYFUNCTION("IF(ISBLANK($D154),"""",IFERROR(JOIN("", "",QUERY(INDIRECT(""'(OCDS) "" &amp; O$3 &amp; ""'!$C:$F""),""SELECT C WHERE F = '"" &amp; $A154 &amp; ""'""))))"),"")</f>
        <v/>
      </c>
      <c r="P154" s="93" t="str">
        <f>IFERROR(__xludf.DUMMYFUNCTION("IF(ISBLANK($D154),"""",IFERROR(JOIN("", "",QUERY(INDIRECT(""'(OCDS) "" &amp; P$3 &amp; ""'!$C:$F""),""SELECT C WHERE F = '"" &amp; $A154 &amp; ""'""))))"),"")</f>
        <v/>
      </c>
      <c r="Q154" s="93" t="str">
        <f>IFERROR(__xludf.DUMMYFUNCTION("IF(ISBLANK($D154),"""",IFERROR(JOIN("", "",QUERY(INDIRECT(""'(OCDS) "" &amp; Q$3 &amp; ""'!$C:$F""),""SELECT C WHERE F = '"" &amp; $A154 &amp; ""'""))))"),"")</f>
        <v/>
      </c>
      <c r="R154" s="94">
        <f t="shared" ref="R154:W154" si="152">IF(ISBLANK(IFERROR(VLOOKUP($A154,INDIRECT("'(OCDS) " &amp; R$3 &amp; "'!$F:$F"),1,FALSE))),0,1)</f>
        <v>0</v>
      </c>
      <c r="S154" s="94">
        <f t="shared" si="152"/>
        <v>0</v>
      </c>
      <c r="T154" s="94">
        <f t="shared" si="152"/>
        <v>0</v>
      </c>
      <c r="U154" s="94">
        <f t="shared" si="152"/>
        <v>0</v>
      </c>
      <c r="V154" s="94">
        <f t="shared" si="152"/>
        <v>0</v>
      </c>
      <c r="W154" s="94">
        <f t="shared" si="152"/>
        <v>0</v>
      </c>
    </row>
    <row r="155">
      <c r="A155" s="83" t="str">
        <f t="shared" si="1"/>
        <v> ()</v>
      </c>
      <c r="B155" s="99"/>
      <c r="C155" s="99"/>
      <c r="D155" s="100"/>
      <c r="E155" s="100"/>
      <c r="F155" s="101"/>
      <c r="G155" s="100"/>
      <c r="H155" s="99"/>
      <c r="I155" s="100"/>
      <c r="J155" s="90" t="str">
        <f t="shared" si="3"/>
        <v>no</v>
      </c>
      <c r="K155" s="91" t="str">
        <f>IFERROR(__xludf.DUMMYFUNCTION("IFERROR(JOIN("", "",FILTER(L155:Q155,LEN(L155:Q155))))"),"")</f>
        <v/>
      </c>
      <c r="L155" s="92" t="str">
        <f>IFERROR(__xludf.DUMMYFUNCTION("IF(ISBLANK($D155),"""",IFERROR(JOIN("", "",QUERY(INDIRECT(""'(OCDS) "" &amp; L$3 &amp; ""'!$C:$F""),""SELECT C WHERE F = '"" &amp; $A155 &amp; ""'""))))"),"")</f>
        <v/>
      </c>
      <c r="M155" s="93" t="str">
        <f>IFERROR(__xludf.DUMMYFUNCTION("IF(ISBLANK($D155),"""",IFERROR(JOIN("", "",QUERY(INDIRECT(""'(OCDS) "" &amp; M$3 &amp; ""'!$C:$F""),""SELECT C WHERE F = '"" &amp; $A155 &amp; ""'""))))"),"")</f>
        <v/>
      </c>
      <c r="N155" s="93" t="str">
        <f>IFERROR(__xludf.DUMMYFUNCTION("IF(ISBLANK($D155),"""",IFERROR(JOIN("", "",QUERY(INDIRECT(""'(OCDS) "" &amp; N$3 &amp; ""'!$C:$F""),""SELECT C WHERE F = '"" &amp; $A155 &amp; ""'""))))"),"")</f>
        <v/>
      </c>
      <c r="O155" s="93" t="str">
        <f>IFERROR(__xludf.DUMMYFUNCTION("IF(ISBLANK($D155),"""",IFERROR(JOIN("", "",QUERY(INDIRECT(""'(OCDS) "" &amp; O$3 &amp; ""'!$C:$F""),""SELECT C WHERE F = '"" &amp; $A155 &amp; ""'""))))"),"")</f>
        <v/>
      </c>
      <c r="P155" s="93" t="str">
        <f>IFERROR(__xludf.DUMMYFUNCTION("IF(ISBLANK($D155),"""",IFERROR(JOIN("", "",QUERY(INDIRECT(""'(OCDS) "" &amp; P$3 &amp; ""'!$C:$F""),""SELECT C WHERE F = '"" &amp; $A155 &amp; ""'""))))"),"")</f>
        <v/>
      </c>
      <c r="Q155" s="93" t="str">
        <f>IFERROR(__xludf.DUMMYFUNCTION("IF(ISBLANK($D155),"""",IFERROR(JOIN("", "",QUERY(INDIRECT(""'(OCDS) "" &amp; Q$3 &amp; ""'!$C:$F""),""SELECT C WHERE F = '"" &amp; $A155 &amp; ""'""))))"),"")</f>
        <v/>
      </c>
      <c r="R155" s="94">
        <f t="shared" ref="R155:W155" si="153">IF(ISBLANK(IFERROR(VLOOKUP($A155,INDIRECT("'(OCDS) " &amp; R$3 &amp; "'!$F:$F"),1,FALSE))),0,1)</f>
        <v>0</v>
      </c>
      <c r="S155" s="94">
        <f t="shared" si="153"/>
        <v>0</v>
      </c>
      <c r="T155" s="94">
        <f t="shared" si="153"/>
        <v>0</v>
      </c>
      <c r="U155" s="94">
        <f t="shared" si="153"/>
        <v>0</v>
      </c>
      <c r="V155" s="94">
        <f t="shared" si="153"/>
        <v>0</v>
      </c>
      <c r="W155" s="94">
        <f t="shared" si="153"/>
        <v>0</v>
      </c>
    </row>
    <row r="156">
      <c r="A156" s="83" t="str">
        <f t="shared" si="1"/>
        <v> ()</v>
      </c>
      <c r="B156" s="99"/>
      <c r="C156" s="99"/>
      <c r="D156" s="100"/>
      <c r="E156" s="100"/>
      <c r="F156" s="101"/>
      <c r="G156" s="100"/>
      <c r="H156" s="99"/>
      <c r="I156" s="100"/>
      <c r="J156" s="90" t="str">
        <f t="shared" si="3"/>
        <v>no</v>
      </c>
      <c r="K156" s="91" t="str">
        <f>IFERROR(__xludf.DUMMYFUNCTION("IFERROR(JOIN("", "",FILTER(L156:Q156,LEN(L156:Q156))))"),"")</f>
        <v/>
      </c>
      <c r="L156" s="92" t="str">
        <f>IFERROR(__xludf.DUMMYFUNCTION("IF(ISBLANK($D156),"""",IFERROR(JOIN("", "",QUERY(INDIRECT(""'(OCDS) "" &amp; L$3 &amp; ""'!$C:$F""),""SELECT C WHERE F = '"" &amp; $A156 &amp; ""'""))))"),"")</f>
        <v/>
      </c>
      <c r="M156" s="93" t="str">
        <f>IFERROR(__xludf.DUMMYFUNCTION("IF(ISBLANK($D156),"""",IFERROR(JOIN("", "",QUERY(INDIRECT(""'(OCDS) "" &amp; M$3 &amp; ""'!$C:$F""),""SELECT C WHERE F = '"" &amp; $A156 &amp; ""'""))))"),"")</f>
        <v/>
      </c>
      <c r="N156" s="93" t="str">
        <f>IFERROR(__xludf.DUMMYFUNCTION("IF(ISBLANK($D156),"""",IFERROR(JOIN("", "",QUERY(INDIRECT(""'(OCDS) "" &amp; N$3 &amp; ""'!$C:$F""),""SELECT C WHERE F = '"" &amp; $A156 &amp; ""'""))))"),"")</f>
        <v/>
      </c>
      <c r="O156" s="93" t="str">
        <f>IFERROR(__xludf.DUMMYFUNCTION("IF(ISBLANK($D156),"""",IFERROR(JOIN("", "",QUERY(INDIRECT(""'(OCDS) "" &amp; O$3 &amp; ""'!$C:$F""),""SELECT C WHERE F = '"" &amp; $A156 &amp; ""'""))))"),"")</f>
        <v/>
      </c>
      <c r="P156" s="93" t="str">
        <f>IFERROR(__xludf.DUMMYFUNCTION("IF(ISBLANK($D156),"""",IFERROR(JOIN("", "",QUERY(INDIRECT(""'(OCDS) "" &amp; P$3 &amp; ""'!$C:$F""),""SELECT C WHERE F = '"" &amp; $A156 &amp; ""'""))))"),"")</f>
        <v/>
      </c>
      <c r="Q156" s="93" t="str">
        <f>IFERROR(__xludf.DUMMYFUNCTION("IF(ISBLANK($D156),"""",IFERROR(JOIN("", "",QUERY(INDIRECT(""'(OCDS) "" &amp; Q$3 &amp; ""'!$C:$F""),""SELECT C WHERE F = '"" &amp; $A156 &amp; ""'""))))"),"")</f>
        <v/>
      </c>
      <c r="R156" s="94">
        <f t="shared" ref="R156:W156" si="154">IF(ISBLANK(IFERROR(VLOOKUP($A156,INDIRECT("'(OCDS) " &amp; R$3 &amp; "'!$F:$F"),1,FALSE))),0,1)</f>
        <v>0</v>
      </c>
      <c r="S156" s="94">
        <f t="shared" si="154"/>
        <v>0</v>
      </c>
      <c r="T156" s="94">
        <f t="shared" si="154"/>
        <v>0</v>
      </c>
      <c r="U156" s="94">
        <f t="shared" si="154"/>
        <v>0</v>
      </c>
      <c r="V156" s="94">
        <f t="shared" si="154"/>
        <v>0</v>
      </c>
      <c r="W156" s="94">
        <f t="shared" si="154"/>
        <v>0</v>
      </c>
    </row>
    <row r="157">
      <c r="A157" s="83" t="str">
        <f t="shared" si="1"/>
        <v> ()</v>
      </c>
      <c r="B157" s="99"/>
      <c r="C157" s="99"/>
      <c r="D157" s="100"/>
      <c r="E157" s="100"/>
      <c r="F157" s="101"/>
      <c r="G157" s="100"/>
      <c r="H157" s="99"/>
      <c r="I157" s="100"/>
      <c r="J157" s="90" t="str">
        <f t="shared" si="3"/>
        <v>no</v>
      </c>
      <c r="K157" s="91" t="str">
        <f>IFERROR(__xludf.DUMMYFUNCTION("IFERROR(JOIN("", "",FILTER(L157:Q157,LEN(L157:Q157))))"),"")</f>
        <v/>
      </c>
      <c r="L157" s="92" t="str">
        <f>IFERROR(__xludf.DUMMYFUNCTION("IF(ISBLANK($D157),"""",IFERROR(JOIN("", "",QUERY(INDIRECT(""'(OCDS) "" &amp; L$3 &amp; ""'!$C:$F""),""SELECT C WHERE F = '"" &amp; $A157 &amp; ""'""))))"),"")</f>
        <v/>
      </c>
      <c r="M157" s="93" t="str">
        <f>IFERROR(__xludf.DUMMYFUNCTION("IF(ISBLANK($D157),"""",IFERROR(JOIN("", "",QUERY(INDIRECT(""'(OCDS) "" &amp; M$3 &amp; ""'!$C:$F""),""SELECT C WHERE F = '"" &amp; $A157 &amp; ""'""))))"),"")</f>
        <v/>
      </c>
      <c r="N157" s="93" t="str">
        <f>IFERROR(__xludf.DUMMYFUNCTION("IF(ISBLANK($D157),"""",IFERROR(JOIN("", "",QUERY(INDIRECT(""'(OCDS) "" &amp; N$3 &amp; ""'!$C:$F""),""SELECT C WHERE F = '"" &amp; $A157 &amp; ""'""))))"),"")</f>
        <v/>
      </c>
      <c r="O157" s="93" t="str">
        <f>IFERROR(__xludf.DUMMYFUNCTION("IF(ISBLANK($D157),"""",IFERROR(JOIN("", "",QUERY(INDIRECT(""'(OCDS) "" &amp; O$3 &amp; ""'!$C:$F""),""SELECT C WHERE F = '"" &amp; $A157 &amp; ""'""))))"),"")</f>
        <v/>
      </c>
      <c r="P157" s="93" t="str">
        <f>IFERROR(__xludf.DUMMYFUNCTION("IF(ISBLANK($D157),"""",IFERROR(JOIN("", "",QUERY(INDIRECT(""'(OCDS) "" &amp; P$3 &amp; ""'!$C:$F""),""SELECT C WHERE F = '"" &amp; $A157 &amp; ""'""))))"),"")</f>
        <v/>
      </c>
      <c r="Q157" s="93" t="str">
        <f>IFERROR(__xludf.DUMMYFUNCTION("IF(ISBLANK($D157),"""",IFERROR(JOIN("", "",QUERY(INDIRECT(""'(OCDS) "" &amp; Q$3 &amp; ""'!$C:$F""),""SELECT C WHERE F = '"" &amp; $A157 &amp; ""'""))))"),"")</f>
        <v/>
      </c>
      <c r="R157" s="94">
        <f t="shared" ref="R157:W157" si="155">IF(ISBLANK(IFERROR(VLOOKUP($A157,INDIRECT("'(OCDS) " &amp; R$3 &amp; "'!$F:$F"),1,FALSE))),0,1)</f>
        <v>0</v>
      </c>
      <c r="S157" s="94">
        <f t="shared" si="155"/>
        <v>0</v>
      </c>
      <c r="T157" s="94">
        <f t="shared" si="155"/>
        <v>0</v>
      </c>
      <c r="U157" s="94">
        <f t="shared" si="155"/>
        <v>0</v>
      </c>
      <c r="V157" s="94">
        <f t="shared" si="155"/>
        <v>0</v>
      </c>
      <c r="W157" s="94">
        <f t="shared" si="155"/>
        <v>0</v>
      </c>
    </row>
    <row r="158">
      <c r="A158" s="83" t="str">
        <f t="shared" si="1"/>
        <v> ()</v>
      </c>
      <c r="B158" s="99"/>
      <c r="C158" s="99"/>
      <c r="D158" s="100"/>
      <c r="E158" s="100"/>
      <c r="F158" s="101"/>
      <c r="G158" s="100"/>
      <c r="H158" s="99"/>
      <c r="I158" s="100"/>
      <c r="J158" s="90" t="str">
        <f t="shared" si="3"/>
        <v>no</v>
      </c>
      <c r="K158" s="91" t="str">
        <f>IFERROR(__xludf.DUMMYFUNCTION("IFERROR(JOIN("", "",FILTER(L158:Q158,LEN(L158:Q158))))"),"")</f>
        <v/>
      </c>
      <c r="L158" s="92" t="str">
        <f>IFERROR(__xludf.DUMMYFUNCTION("IF(ISBLANK($D158),"""",IFERROR(JOIN("", "",QUERY(INDIRECT(""'(OCDS) "" &amp; L$3 &amp; ""'!$C:$F""),""SELECT C WHERE F = '"" &amp; $A158 &amp; ""'""))))"),"")</f>
        <v/>
      </c>
      <c r="M158" s="93" t="str">
        <f>IFERROR(__xludf.DUMMYFUNCTION("IF(ISBLANK($D158),"""",IFERROR(JOIN("", "",QUERY(INDIRECT(""'(OCDS) "" &amp; M$3 &amp; ""'!$C:$F""),""SELECT C WHERE F = '"" &amp; $A158 &amp; ""'""))))"),"")</f>
        <v/>
      </c>
      <c r="N158" s="93" t="str">
        <f>IFERROR(__xludf.DUMMYFUNCTION("IF(ISBLANK($D158),"""",IFERROR(JOIN("", "",QUERY(INDIRECT(""'(OCDS) "" &amp; N$3 &amp; ""'!$C:$F""),""SELECT C WHERE F = '"" &amp; $A158 &amp; ""'""))))"),"")</f>
        <v/>
      </c>
      <c r="O158" s="93" t="str">
        <f>IFERROR(__xludf.DUMMYFUNCTION("IF(ISBLANK($D158),"""",IFERROR(JOIN("", "",QUERY(INDIRECT(""'(OCDS) "" &amp; O$3 &amp; ""'!$C:$F""),""SELECT C WHERE F = '"" &amp; $A158 &amp; ""'""))))"),"")</f>
        <v/>
      </c>
      <c r="P158" s="93" t="str">
        <f>IFERROR(__xludf.DUMMYFUNCTION("IF(ISBLANK($D158),"""",IFERROR(JOIN("", "",QUERY(INDIRECT(""'(OCDS) "" &amp; P$3 &amp; ""'!$C:$F""),""SELECT C WHERE F = '"" &amp; $A158 &amp; ""'""))))"),"")</f>
        <v/>
      </c>
      <c r="Q158" s="93" t="str">
        <f>IFERROR(__xludf.DUMMYFUNCTION("IF(ISBLANK($D158),"""",IFERROR(JOIN("", "",QUERY(INDIRECT(""'(OCDS) "" &amp; Q$3 &amp; ""'!$C:$F""),""SELECT C WHERE F = '"" &amp; $A158 &amp; ""'""))))"),"")</f>
        <v/>
      </c>
      <c r="R158" s="94">
        <f t="shared" ref="R158:W158" si="156">IF(ISBLANK(IFERROR(VLOOKUP($A158,INDIRECT("'(OCDS) " &amp; R$3 &amp; "'!$F:$F"),1,FALSE))),0,1)</f>
        <v>0</v>
      </c>
      <c r="S158" s="94">
        <f t="shared" si="156"/>
        <v>0</v>
      </c>
      <c r="T158" s="94">
        <f t="shared" si="156"/>
        <v>0</v>
      </c>
      <c r="U158" s="94">
        <f t="shared" si="156"/>
        <v>0</v>
      </c>
      <c r="V158" s="94">
        <f t="shared" si="156"/>
        <v>0</v>
      </c>
      <c r="W158" s="94">
        <f t="shared" si="156"/>
        <v>0</v>
      </c>
    </row>
    <row r="159">
      <c r="A159" s="83" t="str">
        <f t="shared" si="1"/>
        <v> ()</v>
      </c>
      <c r="B159" s="99"/>
      <c r="C159" s="99"/>
      <c r="D159" s="100"/>
      <c r="E159" s="100"/>
      <c r="F159" s="101"/>
      <c r="G159" s="100"/>
      <c r="H159" s="99"/>
      <c r="I159" s="100"/>
      <c r="J159" s="90" t="str">
        <f t="shared" si="3"/>
        <v>no</v>
      </c>
      <c r="K159" s="91" t="str">
        <f>IFERROR(__xludf.DUMMYFUNCTION("IFERROR(JOIN("", "",FILTER(L159:Q159,LEN(L159:Q159))))"),"")</f>
        <v/>
      </c>
      <c r="L159" s="92" t="str">
        <f>IFERROR(__xludf.DUMMYFUNCTION("IF(ISBLANK($D159),"""",IFERROR(JOIN("", "",QUERY(INDIRECT(""'(OCDS) "" &amp; L$3 &amp; ""'!$C:$F""),""SELECT C WHERE F = '"" &amp; $A159 &amp; ""'""))))"),"")</f>
        <v/>
      </c>
      <c r="M159" s="93" t="str">
        <f>IFERROR(__xludf.DUMMYFUNCTION("IF(ISBLANK($D159),"""",IFERROR(JOIN("", "",QUERY(INDIRECT(""'(OCDS) "" &amp; M$3 &amp; ""'!$C:$F""),""SELECT C WHERE F = '"" &amp; $A159 &amp; ""'""))))"),"")</f>
        <v/>
      </c>
      <c r="N159" s="93" t="str">
        <f>IFERROR(__xludf.DUMMYFUNCTION("IF(ISBLANK($D159),"""",IFERROR(JOIN("", "",QUERY(INDIRECT(""'(OCDS) "" &amp; N$3 &amp; ""'!$C:$F""),""SELECT C WHERE F = '"" &amp; $A159 &amp; ""'""))))"),"")</f>
        <v/>
      </c>
      <c r="O159" s="93" t="str">
        <f>IFERROR(__xludf.DUMMYFUNCTION("IF(ISBLANK($D159),"""",IFERROR(JOIN("", "",QUERY(INDIRECT(""'(OCDS) "" &amp; O$3 &amp; ""'!$C:$F""),""SELECT C WHERE F = '"" &amp; $A159 &amp; ""'""))))"),"")</f>
        <v/>
      </c>
      <c r="P159" s="93" t="str">
        <f>IFERROR(__xludf.DUMMYFUNCTION("IF(ISBLANK($D159),"""",IFERROR(JOIN("", "",QUERY(INDIRECT(""'(OCDS) "" &amp; P$3 &amp; ""'!$C:$F""),""SELECT C WHERE F = '"" &amp; $A159 &amp; ""'""))))"),"")</f>
        <v/>
      </c>
      <c r="Q159" s="93" t="str">
        <f>IFERROR(__xludf.DUMMYFUNCTION("IF(ISBLANK($D159),"""",IFERROR(JOIN("", "",QUERY(INDIRECT(""'(OCDS) "" &amp; Q$3 &amp; ""'!$C:$F""),""SELECT C WHERE F = '"" &amp; $A159 &amp; ""'""))))"),"")</f>
        <v/>
      </c>
      <c r="R159" s="94">
        <f t="shared" ref="R159:W159" si="157">IF(ISBLANK(IFERROR(VLOOKUP($A159,INDIRECT("'(OCDS) " &amp; R$3 &amp; "'!$F:$F"),1,FALSE))),0,1)</f>
        <v>0</v>
      </c>
      <c r="S159" s="94">
        <f t="shared" si="157"/>
        <v>0</v>
      </c>
      <c r="T159" s="94">
        <f t="shared" si="157"/>
        <v>0</v>
      </c>
      <c r="U159" s="94">
        <f t="shared" si="157"/>
        <v>0</v>
      </c>
      <c r="V159" s="94">
        <f t="shared" si="157"/>
        <v>0</v>
      </c>
      <c r="W159" s="94">
        <f t="shared" si="157"/>
        <v>0</v>
      </c>
    </row>
    <row r="160">
      <c r="A160" s="83" t="str">
        <f t="shared" si="1"/>
        <v> ()</v>
      </c>
      <c r="B160" s="99"/>
      <c r="C160" s="99"/>
      <c r="D160" s="100"/>
      <c r="E160" s="100"/>
      <c r="F160" s="101"/>
      <c r="G160" s="100"/>
      <c r="H160" s="99"/>
      <c r="I160" s="100"/>
      <c r="J160" s="90" t="str">
        <f t="shared" si="3"/>
        <v>no</v>
      </c>
      <c r="K160" s="91" t="str">
        <f>IFERROR(__xludf.DUMMYFUNCTION("IFERROR(JOIN("", "",FILTER(L160:Q160,LEN(L160:Q160))))"),"")</f>
        <v/>
      </c>
      <c r="L160" s="92" t="str">
        <f>IFERROR(__xludf.DUMMYFUNCTION("IF(ISBLANK($D160),"""",IFERROR(JOIN("", "",QUERY(INDIRECT(""'(OCDS) "" &amp; L$3 &amp; ""'!$C:$F""),""SELECT C WHERE F = '"" &amp; $A160 &amp; ""'""))))"),"")</f>
        <v/>
      </c>
      <c r="M160" s="93" t="str">
        <f>IFERROR(__xludf.DUMMYFUNCTION("IF(ISBLANK($D160),"""",IFERROR(JOIN("", "",QUERY(INDIRECT(""'(OCDS) "" &amp; M$3 &amp; ""'!$C:$F""),""SELECT C WHERE F = '"" &amp; $A160 &amp; ""'""))))"),"")</f>
        <v/>
      </c>
      <c r="N160" s="93" t="str">
        <f>IFERROR(__xludf.DUMMYFUNCTION("IF(ISBLANK($D160),"""",IFERROR(JOIN("", "",QUERY(INDIRECT(""'(OCDS) "" &amp; N$3 &amp; ""'!$C:$F""),""SELECT C WHERE F = '"" &amp; $A160 &amp; ""'""))))"),"")</f>
        <v/>
      </c>
      <c r="O160" s="93" t="str">
        <f>IFERROR(__xludf.DUMMYFUNCTION("IF(ISBLANK($D160),"""",IFERROR(JOIN("", "",QUERY(INDIRECT(""'(OCDS) "" &amp; O$3 &amp; ""'!$C:$F""),""SELECT C WHERE F = '"" &amp; $A160 &amp; ""'""))))"),"")</f>
        <v/>
      </c>
      <c r="P160" s="93" t="str">
        <f>IFERROR(__xludf.DUMMYFUNCTION("IF(ISBLANK($D160),"""",IFERROR(JOIN("", "",QUERY(INDIRECT(""'(OCDS) "" &amp; P$3 &amp; ""'!$C:$F""),""SELECT C WHERE F = '"" &amp; $A160 &amp; ""'""))))"),"")</f>
        <v/>
      </c>
      <c r="Q160" s="93" t="str">
        <f>IFERROR(__xludf.DUMMYFUNCTION("IF(ISBLANK($D160),"""",IFERROR(JOIN("", "",QUERY(INDIRECT(""'(OCDS) "" &amp; Q$3 &amp; ""'!$C:$F""),""SELECT C WHERE F = '"" &amp; $A160 &amp; ""'""))))"),"")</f>
        <v/>
      </c>
      <c r="R160" s="94">
        <f t="shared" ref="R160:W160" si="158">IF(ISBLANK(IFERROR(VLOOKUP($A160,INDIRECT("'(OCDS) " &amp; R$3 &amp; "'!$F:$F"),1,FALSE))),0,1)</f>
        <v>0</v>
      </c>
      <c r="S160" s="94">
        <f t="shared" si="158"/>
        <v>0</v>
      </c>
      <c r="T160" s="94">
        <f t="shared" si="158"/>
        <v>0</v>
      </c>
      <c r="U160" s="94">
        <f t="shared" si="158"/>
        <v>0</v>
      </c>
      <c r="V160" s="94">
        <f t="shared" si="158"/>
        <v>0</v>
      </c>
      <c r="W160" s="94">
        <f t="shared" si="158"/>
        <v>0</v>
      </c>
    </row>
    <row r="161">
      <c r="A161" s="83" t="str">
        <f t="shared" si="1"/>
        <v> ()</v>
      </c>
      <c r="B161" s="99"/>
      <c r="C161" s="99"/>
      <c r="D161" s="100"/>
      <c r="E161" s="100"/>
      <c r="F161" s="101"/>
      <c r="G161" s="100"/>
      <c r="H161" s="99"/>
      <c r="I161" s="100"/>
      <c r="J161" s="90" t="str">
        <f t="shared" si="3"/>
        <v>no</v>
      </c>
      <c r="K161" s="91" t="str">
        <f>IFERROR(__xludf.DUMMYFUNCTION("IFERROR(JOIN("", "",FILTER(L161:Q161,LEN(L161:Q161))))"),"")</f>
        <v/>
      </c>
      <c r="L161" s="92" t="str">
        <f>IFERROR(__xludf.DUMMYFUNCTION("IF(ISBLANK($D161),"""",IFERROR(JOIN("", "",QUERY(INDIRECT(""'(OCDS) "" &amp; L$3 &amp; ""'!$C:$F""),""SELECT C WHERE F = '"" &amp; $A161 &amp; ""'""))))"),"")</f>
        <v/>
      </c>
      <c r="M161" s="93" t="str">
        <f>IFERROR(__xludf.DUMMYFUNCTION("IF(ISBLANK($D161),"""",IFERROR(JOIN("", "",QUERY(INDIRECT(""'(OCDS) "" &amp; M$3 &amp; ""'!$C:$F""),""SELECT C WHERE F = '"" &amp; $A161 &amp; ""'""))))"),"")</f>
        <v/>
      </c>
      <c r="N161" s="93" t="str">
        <f>IFERROR(__xludf.DUMMYFUNCTION("IF(ISBLANK($D161),"""",IFERROR(JOIN("", "",QUERY(INDIRECT(""'(OCDS) "" &amp; N$3 &amp; ""'!$C:$F""),""SELECT C WHERE F = '"" &amp; $A161 &amp; ""'""))))"),"")</f>
        <v/>
      </c>
      <c r="O161" s="93" t="str">
        <f>IFERROR(__xludf.DUMMYFUNCTION("IF(ISBLANK($D161),"""",IFERROR(JOIN("", "",QUERY(INDIRECT(""'(OCDS) "" &amp; O$3 &amp; ""'!$C:$F""),""SELECT C WHERE F = '"" &amp; $A161 &amp; ""'""))))"),"")</f>
        <v/>
      </c>
      <c r="P161" s="93" t="str">
        <f>IFERROR(__xludf.DUMMYFUNCTION("IF(ISBLANK($D161),"""",IFERROR(JOIN("", "",QUERY(INDIRECT(""'(OCDS) "" &amp; P$3 &amp; ""'!$C:$F""),""SELECT C WHERE F = '"" &amp; $A161 &amp; ""'""))))"),"")</f>
        <v/>
      </c>
      <c r="Q161" s="93" t="str">
        <f>IFERROR(__xludf.DUMMYFUNCTION("IF(ISBLANK($D161),"""",IFERROR(JOIN("", "",QUERY(INDIRECT(""'(OCDS) "" &amp; Q$3 &amp; ""'!$C:$F""),""SELECT C WHERE F = '"" &amp; $A161 &amp; ""'""))))"),"")</f>
        <v/>
      </c>
      <c r="R161" s="94">
        <f t="shared" ref="R161:W161" si="159">IF(ISBLANK(IFERROR(VLOOKUP($A161,INDIRECT("'(OCDS) " &amp; R$3 &amp; "'!$F:$F"),1,FALSE))),0,1)</f>
        <v>0</v>
      </c>
      <c r="S161" s="94">
        <f t="shared" si="159"/>
        <v>0</v>
      </c>
      <c r="T161" s="94">
        <f t="shared" si="159"/>
        <v>0</v>
      </c>
      <c r="U161" s="94">
        <f t="shared" si="159"/>
        <v>0</v>
      </c>
      <c r="V161" s="94">
        <f t="shared" si="159"/>
        <v>0</v>
      </c>
      <c r="W161" s="94">
        <f t="shared" si="159"/>
        <v>0</v>
      </c>
    </row>
    <row r="162">
      <c r="A162" s="83" t="str">
        <f t="shared" si="1"/>
        <v> ()</v>
      </c>
      <c r="B162" s="99"/>
      <c r="C162" s="99"/>
      <c r="D162" s="100"/>
      <c r="E162" s="100"/>
      <c r="F162" s="101"/>
      <c r="G162" s="100"/>
      <c r="H162" s="99"/>
      <c r="I162" s="100"/>
      <c r="J162" s="90" t="str">
        <f t="shared" si="3"/>
        <v>no</v>
      </c>
      <c r="K162" s="91" t="str">
        <f>IFERROR(__xludf.DUMMYFUNCTION("IFERROR(JOIN("", "",FILTER(L162:Q162,LEN(L162:Q162))))"),"")</f>
        <v/>
      </c>
      <c r="L162" s="92" t="str">
        <f>IFERROR(__xludf.DUMMYFUNCTION("IF(ISBLANK($D162),"""",IFERROR(JOIN("", "",QUERY(INDIRECT(""'(OCDS) "" &amp; L$3 &amp; ""'!$C:$F""),""SELECT C WHERE F = '"" &amp; $A162 &amp; ""'""))))"),"")</f>
        <v/>
      </c>
      <c r="M162" s="93" t="str">
        <f>IFERROR(__xludf.DUMMYFUNCTION("IF(ISBLANK($D162),"""",IFERROR(JOIN("", "",QUERY(INDIRECT(""'(OCDS) "" &amp; M$3 &amp; ""'!$C:$F""),""SELECT C WHERE F = '"" &amp; $A162 &amp; ""'""))))"),"")</f>
        <v/>
      </c>
      <c r="N162" s="93" t="str">
        <f>IFERROR(__xludf.DUMMYFUNCTION("IF(ISBLANK($D162),"""",IFERROR(JOIN("", "",QUERY(INDIRECT(""'(OCDS) "" &amp; N$3 &amp; ""'!$C:$F""),""SELECT C WHERE F = '"" &amp; $A162 &amp; ""'""))))"),"")</f>
        <v/>
      </c>
      <c r="O162" s="93" t="str">
        <f>IFERROR(__xludf.DUMMYFUNCTION("IF(ISBLANK($D162),"""",IFERROR(JOIN("", "",QUERY(INDIRECT(""'(OCDS) "" &amp; O$3 &amp; ""'!$C:$F""),""SELECT C WHERE F = '"" &amp; $A162 &amp; ""'""))))"),"")</f>
        <v/>
      </c>
      <c r="P162" s="93" t="str">
        <f>IFERROR(__xludf.DUMMYFUNCTION("IF(ISBLANK($D162),"""",IFERROR(JOIN("", "",QUERY(INDIRECT(""'(OCDS) "" &amp; P$3 &amp; ""'!$C:$F""),""SELECT C WHERE F = '"" &amp; $A162 &amp; ""'""))))"),"")</f>
        <v/>
      </c>
      <c r="Q162" s="93" t="str">
        <f>IFERROR(__xludf.DUMMYFUNCTION("IF(ISBLANK($D162),"""",IFERROR(JOIN("", "",QUERY(INDIRECT(""'(OCDS) "" &amp; Q$3 &amp; ""'!$C:$F""),""SELECT C WHERE F = '"" &amp; $A162 &amp; ""'""))))"),"")</f>
        <v/>
      </c>
      <c r="R162" s="94">
        <f t="shared" ref="R162:W162" si="160">IF(ISBLANK(IFERROR(VLOOKUP($A162,INDIRECT("'(OCDS) " &amp; R$3 &amp; "'!$F:$F"),1,FALSE))),0,1)</f>
        <v>0</v>
      </c>
      <c r="S162" s="94">
        <f t="shared" si="160"/>
        <v>0</v>
      </c>
      <c r="T162" s="94">
        <f t="shared" si="160"/>
        <v>0</v>
      </c>
      <c r="U162" s="94">
        <f t="shared" si="160"/>
        <v>0</v>
      </c>
      <c r="V162" s="94">
        <f t="shared" si="160"/>
        <v>0</v>
      </c>
      <c r="W162" s="94">
        <f t="shared" si="160"/>
        <v>0</v>
      </c>
    </row>
    <row r="163">
      <c r="A163" s="83" t="str">
        <f t="shared" si="1"/>
        <v> ()</v>
      </c>
      <c r="B163" s="99"/>
      <c r="C163" s="99"/>
      <c r="D163" s="100"/>
      <c r="E163" s="100"/>
      <c r="F163" s="101"/>
      <c r="G163" s="100"/>
      <c r="H163" s="99"/>
      <c r="I163" s="100"/>
      <c r="J163" s="90" t="str">
        <f t="shared" si="3"/>
        <v>no</v>
      </c>
      <c r="K163" s="91" t="str">
        <f>IFERROR(__xludf.DUMMYFUNCTION("IFERROR(JOIN("", "",FILTER(L163:Q163,LEN(L163:Q163))))"),"")</f>
        <v/>
      </c>
      <c r="L163" s="92" t="str">
        <f>IFERROR(__xludf.DUMMYFUNCTION("IF(ISBLANK($D163),"""",IFERROR(JOIN("", "",QUERY(INDIRECT(""'(OCDS) "" &amp; L$3 &amp; ""'!$C:$F""),""SELECT C WHERE F = '"" &amp; $A163 &amp; ""'""))))"),"")</f>
        <v/>
      </c>
      <c r="M163" s="93" t="str">
        <f>IFERROR(__xludf.DUMMYFUNCTION("IF(ISBLANK($D163),"""",IFERROR(JOIN("", "",QUERY(INDIRECT(""'(OCDS) "" &amp; M$3 &amp; ""'!$C:$F""),""SELECT C WHERE F = '"" &amp; $A163 &amp; ""'""))))"),"")</f>
        <v/>
      </c>
      <c r="N163" s="93" t="str">
        <f>IFERROR(__xludf.DUMMYFUNCTION("IF(ISBLANK($D163),"""",IFERROR(JOIN("", "",QUERY(INDIRECT(""'(OCDS) "" &amp; N$3 &amp; ""'!$C:$F""),""SELECT C WHERE F = '"" &amp; $A163 &amp; ""'""))))"),"")</f>
        <v/>
      </c>
      <c r="O163" s="93" t="str">
        <f>IFERROR(__xludf.DUMMYFUNCTION("IF(ISBLANK($D163),"""",IFERROR(JOIN("", "",QUERY(INDIRECT(""'(OCDS) "" &amp; O$3 &amp; ""'!$C:$F""),""SELECT C WHERE F = '"" &amp; $A163 &amp; ""'""))))"),"")</f>
        <v/>
      </c>
      <c r="P163" s="93" t="str">
        <f>IFERROR(__xludf.DUMMYFUNCTION("IF(ISBLANK($D163),"""",IFERROR(JOIN("", "",QUERY(INDIRECT(""'(OCDS) "" &amp; P$3 &amp; ""'!$C:$F""),""SELECT C WHERE F = '"" &amp; $A163 &amp; ""'""))))"),"")</f>
        <v/>
      </c>
      <c r="Q163" s="93" t="str">
        <f>IFERROR(__xludf.DUMMYFUNCTION("IF(ISBLANK($D163),"""",IFERROR(JOIN("", "",QUERY(INDIRECT(""'(OCDS) "" &amp; Q$3 &amp; ""'!$C:$F""),""SELECT C WHERE F = '"" &amp; $A163 &amp; ""'""))))"),"")</f>
        <v/>
      </c>
      <c r="R163" s="94">
        <f t="shared" ref="R163:W163" si="161">IF(ISBLANK(IFERROR(VLOOKUP($A163,INDIRECT("'(OCDS) " &amp; R$3 &amp; "'!$F:$F"),1,FALSE))),0,1)</f>
        <v>0</v>
      </c>
      <c r="S163" s="94">
        <f t="shared" si="161"/>
        <v>0</v>
      </c>
      <c r="T163" s="94">
        <f t="shared" si="161"/>
        <v>0</v>
      </c>
      <c r="U163" s="94">
        <f t="shared" si="161"/>
        <v>0</v>
      </c>
      <c r="V163" s="94">
        <f t="shared" si="161"/>
        <v>0</v>
      </c>
      <c r="W163" s="94">
        <f t="shared" si="161"/>
        <v>0</v>
      </c>
    </row>
    <row r="164">
      <c r="A164" s="83" t="str">
        <f t="shared" si="1"/>
        <v> ()</v>
      </c>
      <c r="B164" s="99"/>
      <c r="C164" s="99"/>
      <c r="D164" s="100"/>
      <c r="E164" s="100"/>
      <c r="F164" s="101"/>
      <c r="G164" s="100"/>
      <c r="H164" s="99"/>
      <c r="I164" s="100"/>
      <c r="J164" s="90" t="str">
        <f t="shared" si="3"/>
        <v>no</v>
      </c>
      <c r="K164" s="91" t="str">
        <f>IFERROR(__xludf.DUMMYFUNCTION("IFERROR(JOIN("", "",FILTER(L164:Q164,LEN(L164:Q164))))"),"")</f>
        <v/>
      </c>
      <c r="L164" s="92" t="str">
        <f>IFERROR(__xludf.DUMMYFUNCTION("IF(ISBLANK($D164),"""",IFERROR(JOIN("", "",QUERY(INDIRECT(""'(OCDS) "" &amp; L$3 &amp; ""'!$C:$F""),""SELECT C WHERE F = '"" &amp; $A164 &amp; ""'""))))"),"")</f>
        <v/>
      </c>
      <c r="M164" s="93" t="str">
        <f>IFERROR(__xludf.DUMMYFUNCTION("IF(ISBLANK($D164),"""",IFERROR(JOIN("", "",QUERY(INDIRECT(""'(OCDS) "" &amp; M$3 &amp; ""'!$C:$F""),""SELECT C WHERE F = '"" &amp; $A164 &amp; ""'""))))"),"")</f>
        <v/>
      </c>
      <c r="N164" s="93" t="str">
        <f>IFERROR(__xludf.DUMMYFUNCTION("IF(ISBLANK($D164),"""",IFERROR(JOIN("", "",QUERY(INDIRECT(""'(OCDS) "" &amp; N$3 &amp; ""'!$C:$F""),""SELECT C WHERE F = '"" &amp; $A164 &amp; ""'""))))"),"")</f>
        <v/>
      </c>
      <c r="O164" s="93" t="str">
        <f>IFERROR(__xludf.DUMMYFUNCTION("IF(ISBLANK($D164),"""",IFERROR(JOIN("", "",QUERY(INDIRECT(""'(OCDS) "" &amp; O$3 &amp; ""'!$C:$F""),""SELECT C WHERE F = '"" &amp; $A164 &amp; ""'""))))"),"")</f>
        <v/>
      </c>
      <c r="P164" s="93" t="str">
        <f>IFERROR(__xludf.DUMMYFUNCTION("IF(ISBLANK($D164),"""",IFERROR(JOIN("", "",QUERY(INDIRECT(""'(OCDS) "" &amp; P$3 &amp; ""'!$C:$F""),""SELECT C WHERE F = '"" &amp; $A164 &amp; ""'""))))"),"")</f>
        <v/>
      </c>
      <c r="Q164" s="93" t="str">
        <f>IFERROR(__xludf.DUMMYFUNCTION("IF(ISBLANK($D164),"""",IFERROR(JOIN("", "",QUERY(INDIRECT(""'(OCDS) "" &amp; Q$3 &amp; ""'!$C:$F""),""SELECT C WHERE F = '"" &amp; $A164 &amp; ""'""))))"),"")</f>
        <v/>
      </c>
      <c r="R164" s="94">
        <f t="shared" ref="R164:W164" si="162">IF(ISBLANK(IFERROR(VLOOKUP($A164,INDIRECT("'(OCDS) " &amp; R$3 &amp; "'!$F:$F"),1,FALSE))),0,1)</f>
        <v>0</v>
      </c>
      <c r="S164" s="94">
        <f t="shared" si="162"/>
        <v>0</v>
      </c>
      <c r="T164" s="94">
        <f t="shared" si="162"/>
        <v>0</v>
      </c>
      <c r="U164" s="94">
        <f t="shared" si="162"/>
        <v>0</v>
      </c>
      <c r="V164" s="94">
        <f t="shared" si="162"/>
        <v>0</v>
      </c>
      <c r="W164" s="94">
        <f t="shared" si="162"/>
        <v>0</v>
      </c>
    </row>
    <row r="165">
      <c r="A165" s="83" t="str">
        <f t="shared" si="1"/>
        <v> ()</v>
      </c>
      <c r="B165" s="99"/>
      <c r="C165" s="99"/>
      <c r="D165" s="100"/>
      <c r="E165" s="100"/>
      <c r="F165" s="101"/>
      <c r="G165" s="100"/>
      <c r="H165" s="99"/>
      <c r="I165" s="100"/>
      <c r="J165" s="90" t="str">
        <f t="shared" si="3"/>
        <v>no</v>
      </c>
      <c r="K165" s="91" t="str">
        <f>IFERROR(__xludf.DUMMYFUNCTION("IFERROR(JOIN("", "",FILTER(L165:Q165,LEN(L165:Q165))))"),"")</f>
        <v/>
      </c>
      <c r="L165" s="92" t="str">
        <f>IFERROR(__xludf.DUMMYFUNCTION("IF(ISBLANK($D165),"""",IFERROR(JOIN("", "",QUERY(INDIRECT(""'(OCDS) "" &amp; L$3 &amp; ""'!$C:$F""),""SELECT C WHERE F = '"" &amp; $A165 &amp; ""'""))))"),"")</f>
        <v/>
      </c>
      <c r="M165" s="93" t="str">
        <f>IFERROR(__xludf.DUMMYFUNCTION("IF(ISBLANK($D165),"""",IFERROR(JOIN("", "",QUERY(INDIRECT(""'(OCDS) "" &amp; M$3 &amp; ""'!$C:$F""),""SELECT C WHERE F = '"" &amp; $A165 &amp; ""'""))))"),"")</f>
        <v/>
      </c>
      <c r="N165" s="93" t="str">
        <f>IFERROR(__xludf.DUMMYFUNCTION("IF(ISBLANK($D165),"""",IFERROR(JOIN("", "",QUERY(INDIRECT(""'(OCDS) "" &amp; N$3 &amp; ""'!$C:$F""),""SELECT C WHERE F = '"" &amp; $A165 &amp; ""'""))))"),"")</f>
        <v/>
      </c>
      <c r="O165" s="93" t="str">
        <f>IFERROR(__xludf.DUMMYFUNCTION("IF(ISBLANK($D165),"""",IFERROR(JOIN("", "",QUERY(INDIRECT(""'(OCDS) "" &amp; O$3 &amp; ""'!$C:$F""),""SELECT C WHERE F = '"" &amp; $A165 &amp; ""'""))))"),"")</f>
        <v/>
      </c>
      <c r="P165" s="93" t="str">
        <f>IFERROR(__xludf.DUMMYFUNCTION("IF(ISBLANK($D165),"""",IFERROR(JOIN("", "",QUERY(INDIRECT(""'(OCDS) "" &amp; P$3 &amp; ""'!$C:$F""),""SELECT C WHERE F = '"" &amp; $A165 &amp; ""'""))))"),"")</f>
        <v/>
      </c>
      <c r="Q165" s="93" t="str">
        <f>IFERROR(__xludf.DUMMYFUNCTION("IF(ISBLANK($D165),"""",IFERROR(JOIN("", "",QUERY(INDIRECT(""'(OCDS) "" &amp; Q$3 &amp; ""'!$C:$F""),""SELECT C WHERE F = '"" &amp; $A165 &amp; ""'""))))"),"")</f>
        <v/>
      </c>
      <c r="R165" s="94">
        <f t="shared" ref="R165:W165" si="163">IF(ISBLANK(IFERROR(VLOOKUP($A165,INDIRECT("'(OCDS) " &amp; R$3 &amp; "'!$F:$F"),1,FALSE))),0,1)</f>
        <v>0</v>
      </c>
      <c r="S165" s="94">
        <f t="shared" si="163"/>
        <v>0</v>
      </c>
      <c r="T165" s="94">
        <f t="shared" si="163"/>
        <v>0</v>
      </c>
      <c r="U165" s="94">
        <f t="shared" si="163"/>
        <v>0</v>
      </c>
      <c r="V165" s="94">
        <f t="shared" si="163"/>
        <v>0</v>
      </c>
      <c r="W165" s="94">
        <f t="shared" si="163"/>
        <v>0</v>
      </c>
    </row>
    <row r="166">
      <c r="A166" s="83" t="str">
        <f t="shared" si="1"/>
        <v> ()</v>
      </c>
      <c r="B166" s="99"/>
      <c r="C166" s="99"/>
      <c r="D166" s="100"/>
      <c r="E166" s="100"/>
      <c r="F166" s="101"/>
      <c r="G166" s="100"/>
      <c r="H166" s="99"/>
      <c r="I166" s="100"/>
      <c r="J166" s="90" t="str">
        <f t="shared" si="3"/>
        <v>no</v>
      </c>
      <c r="K166" s="91" t="str">
        <f>IFERROR(__xludf.DUMMYFUNCTION("IFERROR(JOIN("", "",FILTER(L166:Q166,LEN(L166:Q166))))"),"")</f>
        <v/>
      </c>
      <c r="L166" s="92" t="str">
        <f>IFERROR(__xludf.DUMMYFUNCTION("IF(ISBLANK($D166),"""",IFERROR(JOIN("", "",QUERY(INDIRECT(""'(OCDS) "" &amp; L$3 &amp; ""'!$C:$F""),""SELECT C WHERE F = '"" &amp; $A166 &amp; ""'""))))"),"")</f>
        <v/>
      </c>
      <c r="M166" s="93" t="str">
        <f>IFERROR(__xludf.DUMMYFUNCTION("IF(ISBLANK($D166),"""",IFERROR(JOIN("", "",QUERY(INDIRECT(""'(OCDS) "" &amp; M$3 &amp; ""'!$C:$F""),""SELECT C WHERE F = '"" &amp; $A166 &amp; ""'""))))"),"")</f>
        <v/>
      </c>
      <c r="N166" s="93" t="str">
        <f>IFERROR(__xludf.DUMMYFUNCTION("IF(ISBLANK($D166),"""",IFERROR(JOIN("", "",QUERY(INDIRECT(""'(OCDS) "" &amp; N$3 &amp; ""'!$C:$F""),""SELECT C WHERE F = '"" &amp; $A166 &amp; ""'""))))"),"")</f>
        <v/>
      </c>
      <c r="O166" s="93" t="str">
        <f>IFERROR(__xludf.DUMMYFUNCTION("IF(ISBLANK($D166),"""",IFERROR(JOIN("", "",QUERY(INDIRECT(""'(OCDS) "" &amp; O$3 &amp; ""'!$C:$F""),""SELECT C WHERE F = '"" &amp; $A166 &amp; ""'""))))"),"")</f>
        <v/>
      </c>
      <c r="P166" s="93" t="str">
        <f>IFERROR(__xludf.DUMMYFUNCTION("IF(ISBLANK($D166),"""",IFERROR(JOIN("", "",QUERY(INDIRECT(""'(OCDS) "" &amp; P$3 &amp; ""'!$C:$F""),""SELECT C WHERE F = '"" &amp; $A166 &amp; ""'""))))"),"")</f>
        <v/>
      </c>
      <c r="Q166" s="93" t="str">
        <f>IFERROR(__xludf.DUMMYFUNCTION("IF(ISBLANK($D166),"""",IFERROR(JOIN("", "",QUERY(INDIRECT(""'(OCDS) "" &amp; Q$3 &amp; ""'!$C:$F""),""SELECT C WHERE F = '"" &amp; $A166 &amp; ""'""))))"),"")</f>
        <v/>
      </c>
      <c r="R166" s="94">
        <f t="shared" ref="R166:W166" si="164">IF(ISBLANK(IFERROR(VLOOKUP($A166,INDIRECT("'(OCDS) " &amp; R$3 &amp; "'!$F:$F"),1,FALSE))),0,1)</f>
        <v>0</v>
      </c>
      <c r="S166" s="94">
        <f t="shared" si="164"/>
        <v>0</v>
      </c>
      <c r="T166" s="94">
        <f t="shared" si="164"/>
        <v>0</v>
      </c>
      <c r="U166" s="94">
        <f t="shared" si="164"/>
        <v>0</v>
      </c>
      <c r="V166" s="94">
        <f t="shared" si="164"/>
        <v>0</v>
      </c>
      <c r="W166" s="94">
        <f t="shared" si="164"/>
        <v>0</v>
      </c>
    </row>
    <row r="167">
      <c r="A167" s="83" t="str">
        <f t="shared" si="1"/>
        <v> ()</v>
      </c>
      <c r="B167" s="99"/>
      <c r="C167" s="99"/>
      <c r="D167" s="100"/>
      <c r="E167" s="100"/>
      <c r="F167" s="101"/>
      <c r="G167" s="100"/>
      <c r="H167" s="99"/>
      <c r="I167" s="100"/>
      <c r="J167" s="90" t="str">
        <f t="shared" si="3"/>
        <v>no</v>
      </c>
      <c r="K167" s="91" t="str">
        <f>IFERROR(__xludf.DUMMYFUNCTION("IFERROR(JOIN("", "",FILTER(L167:Q167,LEN(L167:Q167))))"),"")</f>
        <v/>
      </c>
      <c r="L167" s="92" t="str">
        <f>IFERROR(__xludf.DUMMYFUNCTION("IF(ISBLANK($D167),"""",IFERROR(JOIN("", "",QUERY(INDIRECT(""'(OCDS) "" &amp; L$3 &amp; ""'!$C:$F""),""SELECT C WHERE F = '"" &amp; $A167 &amp; ""'""))))"),"")</f>
        <v/>
      </c>
      <c r="M167" s="93" t="str">
        <f>IFERROR(__xludf.DUMMYFUNCTION("IF(ISBLANK($D167),"""",IFERROR(JOIN("", "",QUERY(INDIRECT(""'(OCDS) "" &amp; M$3 &amp; ""'!$C:$F""),""SELECT C WHERE F = '"" &amp; $A167 &amp; ""'""))))"),"")</f>
        <v/>
      </c>
      <c r="N167" s="93" t="str">
        <f>IFERROR(__xludf.DUMMYFUNCTION("IF(ISBLANK($D167),"""",IFERROR(JOIN("", "",QUERY(INDIRECT(""'(OCDS) "" &amp; N$3 &amp; ""'!$C:$F""),""SELECT C WHERE F = '"" &amp; $A167 &amp; ""'""))))"),"")</f>
        <v/>
      </c>
      <c r="O167" s="93" t="str">
        <f>IFERROR(__xludf.DUMMYFUNCTION("IF(ISBLANK($D167),"""",IFERROR(JOIN("", "",QUERY(INDIRECT(""'(OCDS) "" &amp; O$3 &amp; ""'!$C:$F""),""SELECT C WHERE F = '"" &amp; $A167 &amp; ""'""))))"),"")</f>
        <v/>
      </c>
      <c r="P167" s="93" t="str">
        <f>IFERROR(__xludf.DUMMYFUNCTION("IF(ISBLANK($D167),"""",IFERROR(JOIN("", "",QUERY(INDIRECT(""'(OCDS) "" &amp; P$3 &amp; ""'!$C:$F""),""SELECT C WHERE F = '"" &amp; $A167 &amp; ""'""))))"),"")</f>
        <v/>
      </c>
      <c r="Q167" s="93" t="str">
        <f>IFERROR(__xludf.DUMMYFUNCTION("IF(ISBLANK($D167),"""",IFERROR(JOIN("", "",QUERY(INDIRECT(""'(OCDS) "" &amp; Q$3 &amp; ""'!$C:$F""),""SELECT C WHERE F = '"" &amp; $A167 &amp; ""'""))))"),"")</f>
        <v/>
      </c>
      <c r="R167" s="94">
        <f t="shared" ref="R167:W167" si="165">IF(ISBLANK(IFERROR(VLOOKUP($A167,INDIRECT("'(OCDS) " &amp; R$3 &amp; "'!$F:$F"),1,FALSE))),0,1)</f>
        <v>0</v>
      </c>
      <c r="S167" s="94">
        <f t="shared" si="165"/>
        <v>0</v>
      </c>
      <c r="T167" s="94">
        <f t="shared" si="165"/>
        <v>0</v>
      </c>
      <c r="U167" s="94">
        <f t="shared" si="165"/>
        <v>0</v>
      </c>
      <c r="V167" s="94">
        <f t="shared" si="165"/>
        <v>0</v>
      </c>
      <c r="W167" s="94">
        <f t="shared" si="165"/>
        <v>0</v>
      </c>
    </row>
    <row r="168">
      <c r="A168" s="83" t="str">
        <f t="shared" si="1"/>
        <v> ()</v>
      </c>
      <c r="B168" s="99"/>
      <c r="C168" s="99"/>
      <c r="D168" s="100"/>
      <c r="E168" s="100"/>
      <c r="F168" s="101"/>
      <c r="G168" s="100"/>
      <c r="H168" s="99"/>
      <c r="I168" s="100"/>
      <c r="J168" s="90" t="str">
        <f t="shared" si="3"/>
        <v>no</v>
      </c>
      <c r="K168" s="91" t="str">
        <f>IFERROR(__xludf.DUMMYFUNCTION("IFERROR(JOIN("", "",FILTER(L168:Q168,LEN(L168:Q168))))"),"")</f>
        <v/>
      </c>
      <c r="L168" s="92" t="str">
        <f>IFERROR(__xludf.DUMMYFUNCTION("IF(ISBLANK($D168),"""",IFERROR(JOIN("", "",QUERY(INDIRECT(""'(OCDS) "" &amp; L$3 &amp; ""'!$C:$F""),""SELECT C WHERE F = '"" &amp; $A168 &amp; ""'""))))"),"")</f>
        <v/>
      </c>
      <c r="M168" s="93" t="str">
        <f>IFERROR(__xludf.DUMMYFUNCTION("IF(ISBLANK($D168),"""",IFERROR(JOIN("", "",QUERY(INDIRECT(""'(OCDS) "" &amp; M$3 &amp; ""'!$C:$F""),""SELECT C WHERE F = '"" &amp; $A168 &amp; ""'""))))"),"")</f>
        <v/>
      </c>
      <c r="N168" s="93" t="str">
        <f>IFERROR(__xludf.DUMMYFUNCTION("IF(ISBLANK($D168),"""",IFERROR(JOIN("", "",QUERY(INDIRECT(""'(OCDS) "" &amp; N$3 &amp; ""'!$C:$F""),""SELECT C WHERE F = '"" &amp; $A168 &amp; ""'""))))"),"")</f>
        <v/>
      </c>
      <c r="O168" s="93" t="str">
        <f>IFERROR(__xludf.DUMMYFUNCTION("IF(ISBLANK($D168),"""",IFERROR(JOIN("", "",QUERY(INDIRECT(""'(OCDS) "" &amp; O$3 &amp; ""'!$C:$F""),""SELECT C WHERE F = '"" &amp; $A168 &amp; ""'""))))"),"")</f>
        <v/>
      </c>
      <c r="P168" s="93" t="str">
        <f>IFERROR(__xludf.DUMMYFUNCTION("IF(ISBLANK($D168),"""",IFERROR(JOIN("", "",QUERY(INDIRECT(""'(OCDS) "" &amp; P$3 &amp; ""'!$C:$F""),""SELECT C WHERE F = '"" &amp; $A168 &amp; ""'""))))"),"")</f>
        <v/>
      </c>
      <c r="Q168" s="93" t="str">
        <f>IFERROR(__xludf.DUMMYFUNCTION("IF(ISBLANK($D168),"""",IFERROR(JOIN("", "",QUERY(INDIRECT(""'(OCDS) "" &amp; Q$3 &amp; ""'!$C:$F""),""SELECT C WHERE F = '"" &amp; $A168 &amp; ""'""))))"),"")</f>
        <v/>
      </c>
      <c r="R168" s="94">
        <f t="shared" ref="R168:W168" si="166">IF(ISBLANK(IFERROR(VLOOKUP($A168,INDIRECT("'(OCDS) " &amp; R$3 &amp; "'!$F:$F"),1,FALSE))),0,1)</f>
        <v>0</v>
      </c>
      <c r="S168" s="94">
        <f t="shared" si="166"/>
        <v>0</v>
      </c>
      <c r="T168" s="94">
        <f t="shared" si="166"/>
        <v>0</v>
      </c>
      <c r="U168" s="94">
        <f t="shared" si="166"/>
        <v>0</v>
      </c>
      <c r="V168" s="94">
        <f t="shared" si="166"/>
        <v>0</v>
      </c>
      <c r="W168" s="94">
        <f t="shared" si="166"/>
        <v>0</v>
      </c>
    </row>
    <row r="169">
      <c r="A169" s="83" t="str">
        <f t="shared" si="1"/>
        <v> ()</v>
      </c>
      <c r="B169" s="99"/>
      <c r="C169" s="99"/>
      <c r="D169" s="100"/>
      <c r="E169" s="100"/>
      <c r="F169" s="101"/>
      <c r="G169" s="100"/>
      <c r="H169" s="99"/>
      <c r="I169" s="100"/>
      <c r="J169" s="90" t="str">
        <f t="shared" si="3"/>
        <v>no</v>
      </c>
      <c r="K169" s="91" t="str">
        <f>IFERROR(__xludf.DUMMYFUNCTION("IFERROR(JOIN("", "",FILTER(L169:Q169,LEN(L169:Q169))))"),"")</f>
        <v/>
      </c>
      <c r="L169" s="92" t="str">
        <f>IFERROR(__xludf.DUMMYFUNCTION("IF(ISBLANK($D169),"""",IFERROR(JOIN("", "",QUERY(INDIRECT(""'(OCDS) "" &amp; L$3 &amp; ""'!$C:$F""),""SELECT C WHERE F = '"" &amp; $A169 &amp; ""'""))))"),"")</f>
        <v/>
      </c>
      <c r="M169" s="93" t="str">
        <f>IFERROR(__xludf.DUMMYFUNCTION("IF(ISBLANK($D169),"""",IFERROR(JOIN("", "",QUERY(INDIRECT(""'(OCDS) "" &amp; M$3 &amp; ""'!$C:$F""),""SELECT C WHERE F = '"" &amp; $A169 &amp; ""'""))))"),"")</f>
        <v/>
      </c>
      <c r="N169" s="93" t="str">
        <f>IFERROR(__xludf.DUMMYFUNCTION("IF(ISBLANK($D169),"""",IFERROR(JOIN("", "",QUERY(INDIRECT(""'(OCDS) "" &amp; N$3 &amp; ""'!$C:$F""),""SELECT C WHERE F = '"" &amp; $A169 &amp; ""'""))))"),"")</f>
        <v/>
      </c>
      <c r="O169" s="93" t="str">
        <f>IFERROR(__xludf.DUMMYFUNCTION("IF(ISBLANK($D169),"""",IFERROR(JOIN("", "",QUERY(INDIRECT(""'(OCDS) "" &amp; O$3 &amp; ""'!$C:$F""),""SELECT C WHERE F = '"" &amp; $A169 &amp; ""'""))))"),"")</f>
        <v/>
      </c>
      <c r="P169" s="93" t="str">
        <f>IFERROR(__xludf.DUMMYFUNCTION("IF(ISBLANK($D169),"""",IFERROR(JOIN("", "",QUERY(INDIRECT(""'(OCDS) "" &amp; P$3 &amp; ""'!$C:$F""),""SELECT C WHERE F = '"" &amp; $A169 &amp; ""'""))))"),"")</f>
        <v/>
      </c>
      <c r="Q169" s="93" t="str">
        <f>IFERROR(__xludf.DUMMYFUNCTION("IF(ISBLANK($D169),"""",IFERROR(JOIN("", "",QUERY(INDIRECT(""'(OCDS) "" &amp; Q$3 &amp; ""'!$C:$F""),""SELECT C WHERE F = '"" &amp; $A169 &amp; ""'""))))"),"")</f>
        <v/>
      </c>
      <c r="R169" s="94">
        <f t="shared" ref="R169:W169" si="167">IF(ISBLANK(IFERROR(VLOOKUP($A169,INDIRECT("'(OCDS) " &amp; R$3 &amp; "'!$F:$F"),1,FALSE))),0,1)</f>
        <v>0</v>
      </c>
      <c r="S169" s="94">
        <f t="shared" si="167"/>
        <v>0</v>
      </c>
      <c r="T169" s="94">
        <f t="shared" si="167"/>
        <v>0</v>
      </c>
      <c r="U169" s="94">
        <f t="shared" si="167"/>
        <v>0</v>
      </c>
      <c r="V169" s="94">
        <f t="shared" si="167"/>
        <v>0</v>
      </c>
      <c r="W169" s="94">
        <f t="shared" si="167"/>
        <v>0</v>
      </c>
    </row>
    <row r="170">
      <c r="A170" s="83" t="str">
        <f t="shared" si="1"/>
        <v> ()</v>
      </c>
      <c r="B170" s="99"/>
      <c r="C170" s="99"/>
      <c r="D170" s="100"/>
      <c r="E170" s="100"/>
      <c r="F170" s="101"/>
      <c r="G170" s="100"/>
      <c r="H170" s="99"/>
      <c r="I170" s="100"/>
      <c r="J170" s="90" t="str">
        <f t="shared" si="3"/>
        <v>no</v>
      </c>
      <c r="K170" s="91" t="str">
        <f>IFERROR(__xludf.DUMMYFUNCTION("IFERROR(JOIN("", "",FILTER(L170:Q170,LEN(L170:Q170))))"),"")</f>
        <v/>
      </c>
      <c r="L170" s="92" t="str">
        <f>IFERROR(__xludf.DUMMYFUNCTION("IF(ISBLANK($D170),"""",IFERROR(JOIN("", "",QUERY(INDIRECT(""'(OCDS) "" &amp; L$3 &amp; ""'!$C:$F""),""SELECT C WHERE F = '"" &amp; $A170 &amp; ""'""))))"),"")</f>
        <v/>
      </c>
      <c r="M170" s="93" t="str">
        <f>IFERROR(__xludf.DUMMYFUNCTION("IF(ISBLANK($D170),"""",IFERROR(JOIN("", "",QUERY(INDIRECT(""'(OCDS) "" &amp; M$3 &amp; ""'!$C:$F""),""SELECT C WHERE F = '"" &amp; $A170 &amp; ""'""))))"),"")</f>
        <v/>
      </c>
      <c r="N170" s="93" t="str">
        <f>IFERROR(__xludf.DUMMYFUNCTION("IF(ISBLANK($D170),"""",IFERROR(JOIN("", "",QUERY(INDIRECT(""'(OCDS) "" &amp; N$3 &amp; ""'!$C:$F""),""SELECT C WHERE F = '"" &amp; $A170 &amp; ""'""))))"),"")</f>
        <v/>
      </c>
      <c r="O170" s="93" t="str">
        <f>IFERROR(__xludf.DUMMYFUNCTION("IF(ISBLANK($D170),"""",IFERROR(JOIN("", "",QUERY(INDIRECT(""'(OCDS) "" &amp; O$3 &amp; ""'!$C:$F""),""SELECT C WHERE F = '"" &amp; $A170 &amp; ""'""))))"),"")</f>
        <v/>
      </c>
      <c r="P170" s="93" t="str">
        <f>IFERROR(__xludf.DUMMYFUNCTION("IF(ISBLANK($D170),"""",IFERROR(JOIN("", "",QUERY(INDIRECT(""'(OCDS) "" &amp; P$3 &amp; ""'!$C:$F""),""SELECT C WHERE F = '"" &amp; $A170 &amp; ""'""))))"),"")</f>
        <v/>
      </c>
      <c r="Q170" s="93" t="str">
        <f>IFERROR(__xludf.DUMMYFUNCTION("IF(ISBLANK($D170),"""",IFERROR(JOIN("", "",QUERY(INDIRECT(""'(OCDS) "" &amp; Q$3 &amp; ""'!$C:$F""),""SELECT C WHERE F = '"" &amp; $A170 &amp; ""'""))))"),"")</f>
        <v/>
      </c>
      <c r="R170" s="94">
        <f t="shared" ref="R170:W170" si="168">IF(ISBLANK(IFERROR(VLOOKUP($A170,INDIRECT("'(OCDS) " &amp; R$3 &amp; "'!$F:$F"),1,FALSE))),0,1)</f>
        <v>0</v>
      </c>
      <c r="S170" s="94">
        <f t="shared" si="168"/>
        <v>0</v>
      </c>
      <c r="T170" s="94">
        <f t="shared" si="168"/>
        <v>0</v>
      </c>
      <c r="U170" s="94">
        <f t="shared" si="168"/>
        <v>0</v>
      </c>
      <c r="V170" s="94">
        <f t="shared" si="168"/>
        <v>0</v>
      </c>
      <c r="W170" s="94">
        <f t="shared" si="168"/>
        <v>0</v>
      </c>
    </row>
    <row r="171">
      <c r="A171" s="83" t="str">
        <f t="shared" si="1"/>
        <v> ()</v>
      </c>
      <c r="B171" s="99"/>
      <c r="C171" s="99"/>
      <c r="D171" s="100"/>
      <c r="E171" s="100"/>
      <c r="F171" s="101"/>
      <c r="G171" s="100"/>
      <c r="H171" s="99"/>
      <c r="I171" s="100"/>
      <c r="J171" s="90" t="str">
        <f t="shared" si="3"/>
        <v>no</v>
      </c>
      <c r="K171" s="91" t="str">
        <f>IFERROR(__xludf.DUMMYFUNCTION("IFERROR(JOIN("", "",FILTER(L171:Q171,LEN(L171:Q171))))"),"")</f>
        <v/>
      </c>
      <c r="L171" s="92" t="str">
        <f>IFERROR(__xludf.DUMMYFUNCTION("IF(ISBLANK($D171),"""",IFERROR(JOIN("", "",QUERY(INDIRECT(""'(OCDS) "" &amp; L$3 &amp; ""'!$C:$F""),""SELECT C WHERE F = '"" &amp; $A171 &amp; ""'""))))"),"")</f>
        <v/>
      </c>
      <c r="M171" s="93" t="str">
        <f>IFERROR(__xludf.DUMMYFUNCTION("IF(ISBLANK($D171),"""",IFERROR(JOIN("", "",QUERY(INDIRECT(""'(OCDS) "" &amp; M$3 &amp; ""'!$C:$F""),""SELECT C WHERE F = '"" &amp; $A171 &amp; ""'""))))"),"")</f>
        <v/>
      </c>
      <c r="N171" s="93" t="str">
        <f>IFERROR(__xludf.DUMMYFUNCTION("IF(ISBLANK($D171),"""",IFERROR(JOIN("", "",QUERY(INDIRECT(""'(OCDS) "" &amp; N$3 &amp; ""'!$C:$F""),""SELECT C WHERE F = '"" &amp; $A171 &amp; ""'""))))"),"")</f>
        <v/>
      </c>
      <c r="O171" s="93" t="str">
        <f>IFERROR(__xludf.DUMMYFUNCTION("IF(ISBLANK($D171),"""",IFERROR(JOIN("", "",QUERY(INDIRECT(""'(OCDS) "" &amp; O$3 &amp; ""'!$C:$F""),""SELECT C WHERE F = '"" &amp; $A171 &amp; ""'""))))"),"")</f>
        <v/>
      </c>
      <c r="P171" s="93" t="str">
        <f>IFERROR(__xludf.DUMMYFUNCTION("IF(ISBLANK($D171),"""",IFERROR(JOIN("", "",QUERY(INDIRECT(""'(OCDS) "" &amp; P$3 &amp; ""'!$C:$F""),""SELECT C WHERE F = '"" &amp; $A171 &amp; ""'""))))"),"")</f>
        <v/>
      </c>
      <c r="Q171" s="93" t="str">
        <f>IFERROR(__xludf.DUMMYFUNCTION("IF(ISBLANK($D171),"""",IFERROR(JOIN("", "",QUERY(INDIRECT(""'(OCDS) "" &amp; Q$3 &amp; ""'!$C:$F""),""SELECT C WHERE F = '"" &amp; $A171 &amp; ""'""))))"),"")</f>
        <v/>
      </c>
      <c r="R171" s="94">
        <f t="shared" ref="R171:W171" si="169">IF(ISBLANK(IFERROR(VLOOKUP($A171,INDIRECT("'(OCDS) " &amp; R$3 &amp; "'!$F:$F"),1,FALSE))),0,1)</f>
        <v>0</v>
      </c>
      <c r="S171" s="94">
        <f t="shared" si="169"/>
        <v>0</v>
      </c>
      <c r="T171" s="94">
        <f t="shared" si="169"/>
        <v>0</v>
      </c>
      <c r="U171" s="94">
        <f t="shared" si="169"/>
        <v>0</v>
      </c>
      <c r="V171" s="94">
        <f t="shared" si="169"/>
        <v>0</v>
      </c>
      <c r="W171" s="94">
        <f t="shared" si="169"/>
        <v>0</v>
      </c>
    </row>
    <row r="172">
      <c r="A172" s="83" t="str">
        <f t="shared" si="1"/>
        <v> ()</v>
      </c>
      <c r="B172" s="99"/>
      <c r="C172" s="99"/>
      <c r="D172" s="100"/>
      <c r="E172" s="100"/>
      <c r="F172" s="101"/>
      <c r="G172" s="100"/>
      <c r="H172" s="99"/>
      <c r="I172" s="100"/>
      <c r="J172" s="90" t="str">
        <f t="shared" si="3"/>
        <v>no</v>
      </c>
      <c r="K172" s="91" t="str">
        <f>IFERROR(__xludf.DUMMYFUNCTION("IFERROR(JOIN("", "",FILTER(L172:Q172,LEN(L172:Q172))))"),"")</f>
        <v/>
      </c>
      <c r="L172" s="92" t="str">
        <f>IFERROR(__xludf.DUMMYFUNCTION("IF(ISBLANK($D172),"""",IFERROR(JOIN("", "",QUERY(INDIRECT(""'(OCDS) "" &amp; L$3 &amp; ""'!$C:$F""),""SELECT C WHERE F = '"" &amp; $A172 &amp; ""'""))))"),"")</f>
        <v/>
      </c>
      <c r="M172" s="93" t="str">
        <f>IFERROR(__xludf.DUMMYFUNCTION("IF(ISBLANK($D172),"""",IFERROR(JOIN("", "",QUERY(INDIRECT(""'(OCDS) "" &amp; M$3 &amp; ""'!$C:$F""),""SELECT C WHERE F = '"" &amp; $A172 &amp; ""'""))))"),"")</f>
        <v/>
      </c>
      <c r="N172" s="93" t="str">
        <f>IFERROR(__xludf.DUMMYFUNCTION("IF(ISBLANK($D172),"""",IFERROR(JOIN("", "",QUERY(INDIRECT(""'(OCDS) "" &amp; N$3 &amp; ""'!$C:$F""),""SELECT C WHERE F = '"" &amp; $A172 &amp; ""'""))))"),"")</f>
        <v/>
      </c>
      <c r="O172" s="93" t="str">
        <f>IFERROR(__xludf.DUMMYFUNCTION("IF(ISBLANK($D172),"""",IFERROR(JOIN("", "",QUERY(INDIRECT(""'(OCDS) "" &amp; O$3 &amp; ""'!$C:$F""),""SELECT C WHERE F = '"" &amp; $A172 &amp; ""'""))))"),"")</f>
        <v/>
      </c>
      <c r="P172" s="93" t="str">
        <f>IFERROR(__xludf.DUMMYFUNCTION("IF(ISBLANK($D172),"""",IFERROR(JOIN("", "",QUERY(INDIRECT(""'(OCDS) "" &amp; P$3 &amp; ""'!$C:$F""),""SELECT C WHERE F = '"" &amp; $A172 &amp; ""'""))))"),"")</f>
        <v/>
      </c>
      <c r="Q172" s="93" t="str">
        <f>IFERROR(__xludf.DUMMYFUNCTION("IF(ISBLANK($D172),"""",IFERROR(JOIN("", "",QUERY(INDIRECT(""'(OCDS) "" &amp; Q$3 &amp; ""'!$C:$F""),""SELECT C WHERE F = '"" &amp; $A172 &amp; ""'""))))"),"")</f>
        <v/>
      </c>
      <c r="R172" s="94">
        <f t="shared" ref="R172:W172" si="170">IF(ISBLANK(IFERROR(VLOOKUP($A172,INDIRECT("'(OCDS) " &amp; R$3 &amp; "'!$F:$F"),1,FALSE))),0,1)</f>
        <v>0</v>
      </c>
      <c r="S172" s="94">
        <f t="shared" si="170"/>
        <v>0</v>
      </c>
      <c r="T172" s="94">
        <f t="shared" si="170"/>
        <v>0</v>
      </c>
      <c r="U172" s="94">
        <f t="shared" si="170"/>
        <v>0</v>
      </c>
      <c r="V172" s="94">
        <f t="shared" si="170"/>
        <v>0</v>
      </c>
      <c r="W172" s="94">
        <f t="shared" si="170"/>
        <v>0</v>
      </c>
    </row>
    <row r="173">
      <c r="A173" s="83" t="str">
        <f t="shared" si="1"/>
        <v> ()</v>
      </c>
      <c r="B173" s="99"/>
      <c r="C173" s="99"/>
      <c r="D173" s="100"/>
      <c r="E173" s="100"/>
      <c r="F173" s="101"/>
      <c r="G173" s="100"/>
      <c r="H173" s="99"/>
      <c r="I173" s="100"/>
      <c r="J173" s="90" t="str">
        <f t="shared" si="3"/>
        <v>no</v>
      </c>
      <c r="K173" s="91" t="str">
        <f>IFERROR(__xludf.DUMMYFUNCTION("IFERROR(JOIN("", "",FILTER(L173:Q173,LEN(L173:Q173))))"),"")</f>
        <v/>
      </c>
      <c r="L173" s="92" t="str">
        <f>IFERROR(__xludf.DUMMYFUNCTION("IF(ISBLANK($D173),"""",IFERROR(JOIN("", "",QUERY(INDIRECT(""'(OCDS) "" &amp; L$3 &amp; ""'!$C:$F""),""SELECT C WHERE F = '"" &amp; $A173 &amp; ""'""))))"),"")</f>
        <v/>
      </c>
      <c r="M173" s="93" t="str">
        <f>IFERROR(__xludf.DUMMYFUNCTION("IF(ISBLANK($D173),"""",IFERROR(JOIN("", "",QUERY(INDIRECT(""'(OCDS) "" &amp; M$3 &amp; ""'!$C:$F""),""SELECT C WHERE F = '"" &amp; $A173 &amp; ""'""))))"),"")</f>
        <v/>
      </c>
      <c r="N173" s="93" t="str">
        <f>IFERROR(__xludf.DUMMYFUNCTION("IF(ISBLANK($D173),"""",IFERROR(JOIN("", "",QUERY(INDIRECT(""'(OCDS) "" &amp; N$3 &amp; ""'!$C:$F""),""SELECT C WHERE F = '"" &amp; $A173 &amp; ""'""))))"),"")</f>
        <v/>
      </c>
      <c r="O173" s="93" t="str">
        <f>IFERROR(__xludf.DUMMYFUNCTION("IF(ISBLANK($D173),"""",IFERROR(JOIN("", "",QUERY(INDIRECT(""'(OCDS) "" &amp; O$3 &amp; ""'!$C:$F""),""SELECT C WHERE F = '"" &amp; $A173 &amp; ""'""))))"),"")</f>
        <v/>
      </c>
      <c r="P173" s="93" t="str">
        <f>IFERROR(__xludf.DUMMYFUNCTION("IF(ISBLANK($D173),"""",IFERROR(JOIN("", "",QUERY(INDIRECT(""'(OCDS) "" &amp; P$3 &amp; ""'!$C:$F""),""SELECT C WHERE F = '"" &amp; $A173 &amp; ""'""))))"),"")</f>
        <v/>
      </c>
      <c r="Q173" s="93" t="str">
        <f>IFERROR(__xludf.DUMMYFUNCTION("IF(ISBLANK($D173),"""",IFERROR(JOIN("", "",QUERY(INDIRECT(""'(OCDS) "" &amp; Q$3 &amp; ""'!$C:$F""),""SELECT C WHERE F = '"" &amp; $A173 &amp; ""'""))))"),"")</f>
        <v/>
      </c>
      <c r="R173" s="94">
        <f t="shared" ref="R173:W173" si="171">IF(ISBLANK(IFERROR(VLOOKUP($A173,INDIRECT("'(OCDS) " &amp; R$3 &amp; "'!$F:$F"),1,FALSE))),0,1)</f>
        <v>0</v>
      </c>
      <c r="S173" s="94">
        <f t="shared" si="171"/>
        <v>0</v>
      </c>
      <c r="T173" s="94">
        <f t="shared" si="171"/>
        <v>0</v>
      </c>
      <c r="U173" s="94">
        <f t="shared" si="171"/>
        <v>0</v>
      </c>
      <c r="V173" s="94">
        <f t="shared" si="171"/>
        <v>0</v>
      </c>
      <c r="W173" s="94">
        <f t="shared" si="171"/>
        <v>0</v>
      </c>
    </row>
    <row r="174">
      <c r="A174" s="83" t="str">
        <f t="shared" si="1"/>
        <v> ()</v>
      </c>
      <c r="B174" s="99"/>
      <c r="C174" s="99"/>
      <c r="D174" s="100"/>
      <c r="E174" s="100"/>
      <c r="F174" s="101"/>
      <c r="G174" s="100"/>
      <c r="H174" s="99"/>
      <c r="I174" s="100"/>
      <c r="J174" s="90" t="str">
        <f t="shared" si="3"/>
        <v>no</v>
      </c>
      <c r="K174" s="91" t="str">
        <f>IFERROR(__xludf.DUMMYFUNCTION("IFERROR(JOIN("", "",FILTER(L174:Q174,LEN(L174:Q174))))"),"")</f>
        <v/>
      </c>
      <c r="L174" s="92" t="str">
        <f>IFERROR(__xludf.DUMMYFUNCTION("IF(ISBLANK($D174),"""",IFERROR(JOIN("", "",QUERY(INDIRECT(""'(OCDS) "" &amp; L$3 &amp; ""'!$C:$F""),""SELECT C WHERE F = '"" &amp; $A174 &amp; ""'""))))"),"")</f>
        <v/>
      </c>
      <c r="M174" s="93" t="str">
        <f>IFERROR(__xludf.DUMMYFUNCTION("IF(ISBLANK($D174),"""",IFERROR(JOIN("", "",QUERY(INDIRECT(""'(OCDS) "" &amp; M$3 &amp; ""'!$C:$F""),""SELECT C WHERE F = '"" &amp; $A174 &amp; ""'""))))"),"")</f>
        <v/>
      </c>
      <c r="N174" s="93" t="str">
        <f>IFERROR(__xludf.DUMMYFUNCTION("IF(ISBLANK($D174),"""",IFERROR(JOIN("", "",QUERY(INDIRECT(""'(OCDS) "" &amp; N$3 &amp; ""'!$C:$F""),""SELECT C WHERE F = '"" &amp; $A174 &amp; ""'""))))"),"")</f>
        <v/>
      </c>
      <c r="O174" s="93" t="str">
        <f>IFERROR(__xludf.DUMMYFUNCTION("IF(ISBLANK($D174),"""",IFERROR(JOIN("", "",QUERY(INDIRECT(""'(OCDS) "" &amp; O$3 &amp; ""'!$C:$F""),""SELECT C WHERE F = '"" &amp; $A174 &amp; ""'""))))"),"")</f>
        <v/>
      </c>
      <c r="P174" s="93" t="str">
        <f>IFERROR(__xludf.DUMMYFUNCTION("IF(ISBLANK($D174),"""",IFERROR(JOIN("", "",QUERY(INDIRECT(""'(OCDS) "" &amp; P$3 &amp; ""'!$C:$F""),""SELECT C WHERE F = '"" &amp; $A174 &amp; ""'""))))"),"")</f>
        <v/>
      </c>
      <c r="Q174" s="93" t="str">
        <f>IFERROR(__xludf.DUMMYFUNCTION("IF(ISBLANK($D174),"""",IFERROR(JOIN("", "",QUERY(INDIRECT(""'(OCDS) "" &amp; Q$3 &amp; ""'!$C:$F""),""SELECT C WHERE F = '"" &amp; $A174 &amp; ""'""))))"),"")</f>
        <v/>
      </c>
      <c r="R174" s="94">
        <f t="shared" ref="R174:W174" si="172">IF(ISBLANK(IFERROR(VLOOKUP($A174,INDIRECT("'(OCDS) " &amp; R$3 &amp; "'!$F:$F"),1,FALSE))),0,1)</f>
        <v>0</v>
      </c>
      <c r="S174" s="94">
        <f t="shared" si="172"/>
        <v>0</v>
      </c>
      <c r="T174" s="94">
        <f t="shared" si="172"/>
        <v>0</v>
      </c>
      <c r="U174" s="94">
        <f t="shared" si="172"/>
        <v>0</v>
      </c>
      <c r="V174" s="94">
        <f t="shared" si="172"/>
        <v>0</v>
      </c>
      <c r="W174" s="94">
        <f t="shared" si="172"/>
        <v>0</v>
      </c>
    </row>
    <row r="175">
      <c r="A175" s="83" t="str">
        <f t="shared" si="1"/>
        <v> ()</v>
      </c>
      <c r="B175" s="99"/>
      <c r="C175" s="99"/>
      <c r="D175" s="100"/>
      <c r="E175" s="100"/>
      <c r="F175" s="101"/>
      <c r="G175" s="100"/>
      <c r="H175" s="99"/>
      <c r="I175" s="100"/>
      <c r="J175" s="90" t="str">
        <f t="shared" si="3"/>
        <v>no</v>
      </c>
      <c r="K175" s="91" t="str">
        <f>IFERROR(__xludf.DUMMYFUNCTION("IFERROR(JOIN("", "",FILTER(L175:Q175,LEN(L175:Q175))))"),"")</f>
        <v/>
      </c>
      <c r="L175" s="92" t="str">
        <f>IFERROR(__xludf.DUMMYFUNCTION("IF(ISBLANK($D175),"""",IFERROR(JOIN("", "",QUERY(INDIRECT(""'(OCDS) "" &amp; L$3 &amp; ""'!$C:$F""),""SELECT C WHERE F = '"" &amp; $A175 &amp; ""'""))))"),"")</f>
        <v/>
      </c>
      <c r="M175" s="93" t="str">
        <f>IFERROR(__xludf.DUMMYFUNCTION("IF(ISBLANK($D175),"""",IFERROR(JOIN("", "",QUERY(INDIRECT(""'(OCDS) "" &amp; M$3 &amp; ""'!$C:$F""),""SELECT C WHERE F = '"" &amp; $A175 &amp; ""'""))))"),"")</f>
        <v/>
      </c>
      <c r="N175" s="93" t="str">
        <f>IFERROR(__xludf.DUMMYFUNCTION("IF(ISBLANK($D175),"""",IFERROR(JOIN("", "",QUERY(INDIRECT(""'(OCDS) "" &amp; N$3 &amp; ""'!$C:$F""),""SELECT C WHERE F = '"" &amp; $A175 &amp; ""'""))))"),"")</f>
        <v/>
      </c>
      <c r="O175" s="93" t="str">
        <f>IFERROR(__xludf.DUMMYFUNCTION("IF(ISBLANK($D175),"""",IFERROR(JOIN("", "",QUERY(INDIRECT(""'(OCDS) "" &amp; O$3 &amp; ""'!$C:$F""),""SELECT C WHERE F = '"" &amp; $A175 &amp; ""'""))))"),"")</f>
        <v/>
      </c>
      <c r="P175" s="93" t="str">
        <f>IFERROR(__xludf.DUMMYFUNCTION("IF(ISBLANK($D175),"""",IFERROR(JOIN("", "",QUERY(INDIRECT(""'(OCDS) "" &amp; P$3 &amp; ""'!$C:$F""),""SELECT C WHERE F = '"" &amp; $A175 &amp; ""'""))))"),"")</f>
        <v/>
      </c>
      <c r="Q175" s="93" t="str">
        <f>IFERROR(__xludf.DUMMYFUNCTION("IF(ISBLANK($D175),"""",IFERROR(JOIN("", "",QUERY(INDIRECT(""'(OCDS) "" &amp; Q$3 &amp; ""'!$C:$F""),""SELECT C WHERE F = '"" &amp; $A175 &amp; ""'""))))"),"")</f>
        <v/>
      </c>
      <c r="R175" s="94">
        <f t="shared" ref="R175:W175" si="173">IF(ISBLANK(IFERROR(VLOOKUP($A175,INDIRECT("'(OCDS) " &amp; R$3 &amp; "'!$F:$F"),1,FALSE))),0,1)</f>
        <v>0</v>
      </c>
      <c r="S175" s="94">
        <f t="shared" si="173"/>
        <v>0</v>
      </c>
      <c r="T175" s="94">
        <f t="shared" si="173"/>
        <v>0</v>
      </c>
      <c r="U175" s="94">
        <f t="shared" si="173"/>
        <v>0</v>
      </c>
      <c r="V175" s="94">
        <f t="shared" si="173"/>
        <v>0</v>
      </c>
      <c r="W175" s="94">
        <f t="shared" si="173"/>
        <v>0</v>
      </c>
    </row>
    <row r="176">
      <c r="A176" s="83" t="str">
        <f t="shared" si="1"/>
        <v> ()</v>
      </c>
      <c r="B176" s="99"/>
      <c r="C176" s="99"/>
      <c r="D176" s="100"/>
      <c r="E176" s="100"/>
      <c r="F176" s="101"/>
      <c r="G176" s="100"/>
      <c r="H176" s="99"/>
      <c r="I176" s="100"/>
      <c r="J176" s="90" t="str">
        <f t="shared" si="3"/>
        <v>no</v>
      </c>
      <c r="K176" s="91" t="str">
        <f>IFERROR(__xludf.DUMMYFUNCTION("IFERROR(JOIN("", "",FILTER(L176:Q176,LEN(L176:Q176))))"),"")</f>
        <v/>
      </c>
      <c r="L176" s="92" t="str">
        <f>IFERROR(__xludf.DUMMYFUNCTION("IF(ISBLANK($D176),"""",IFERROR(JOIN("", "",QUERY(INDIRECT(""'(OCDS) "" &amp; L$3 &amp; ""'!$C:$F""),""SELECT C WHERE F = '"" &amp; $A176 &amp; ""'""))))"),"")</f>
        <v/>
      </c>
      <c r="M176" s="93" t="str">
        <f>IFERROR(__xludf.DUMMYFUNCTION("IF(ISBLANK($D176),"""",IFERROR(JOIN("", "",QUERY(INDIRECT(""'(OCDS) "" &amp; M$3 &amp; ""'!$C:$F""),""SELECT C WHERE F = '"" &amp; $A176 &amp; ""'""))))"),"")</f>
        <v/>
      </c>
      <c r="N176" s="93" t="str">
        <f>IFERROR(__xludf.DUMMYFUNCTION("IF(ISBLANK($D176),"""",IFERROR(JOIN("", "",QUERY(INDIRECT(""'(OCDS) "" &amp; N$3 &amp; ""'!$C:$F""),""SELECT C WHERE F = '"" &amp; $A176 &amp; ""'""))))"),"")</f>
        <v/>
      </c>
      <c r="O176" s="93" t="str">
        <f>IFERROR(__xludf.DUMMYFUNCTION("IF(ISBLANK($D176),"""",IFERROR(JOIN("", "",QUERY(INDIRECT(""'(OCDS) "" &amp; O$3 &amp; ""'!$C:$F""),""SELECT C WHERE F = '"" &amp; $A176 &amp; ""'""))))"),"")</f>
        <v/>
      </c>
      <c r="P176" s="93" t="str">
        <f>IFERROR(__xludf.DUMMYFUNCTION("IF(ISBLANK($D176),"""",IFERROR(JOIN("", "",QUERY(INDIRECT(""'(OCDS) "" &amp; P$3 &amp; ""'!$C:$F""),""SELECT C WHERE F = '"" &amp; $A176 &amp; ""'""))))"),"")</f>
        <v/>
      </c>
      <c r="Q176" s="93" t="str">
        <f>IFERROR(__xludf.DUMMYFUNCTION("IF(ISBLANK($D176),"""",IFERROR(JOIN("", "",QUERY(INDIRECT(""'(OCDS) "" &amp; Q$3 &amp; ""'!$C:$F""),""SELECT C WHERE F = '"" &amp; $A176 &amp; ""'""))))"),"")</f>
        <v/>
      </c>
      <c r="R176" s="94">
        <f t="shared" ref="R176:W176" si="174">IF(ISBLANK(IFERROR(VLOOKUP($A176,INDIRECT("'(OCDS) " &amp; R$3 &amp; "'!$F:$F"),1,FALSE))),0,1)</f>
        <v>0</v>
      </c>
      <c r="S176" s="94">
        <f t="shared" si="174"/>
        <v>0</v>
      </c>
      <c r="T176" s="94">
        <f t="shared" si="174"/>
        <v>0</v>
      </c>
      <c r="U176" s="94">
        <f t="shared" si="174"/>
        <v>0</v>
      </c>
      <c r="V176" s="94">
        <f t="shared" si="174"/>
        <v>0</v>
      </c>
      <c r="W176" s="94">
        <f t="shared" si="174"/>
        <v>0</v>
      </c>
    </row>
    <row r="177">
      <c r="A177" s="83" t="str">
        <f t="shared" si="1"/>
        <v> ()</v>
      </c>
      <c r="B177" s="99"/>
      <c r="C177" s="99"/>
      <c r="D177" s="100"/>
      <c r="E177" s="100"/>
      <c r="F177" s="101"/>
      <c r="G177" s="100"/>
      <c r="H177" s="99"/>
      <c r="I177" s="100"/>
      <c r="J177" s="90" t="str">
        <f t="shared" si="3"/>
        <v>no</v>
      </c>
      <c r="K177" s="91" t="str">
        <f>IFERROR(__xludf.DUMMYFUNCTION("IFERROR(JOIN("", "",FILTER(L177:Q177,LEN(L177:Q177))))"),"")</f>
        <v/>
      </c>
      <c r="L177" s="92" t="str">
        <f>IFERROR(__xludf.DUMMYFUNCTION("IF(ISBLANK($D177),"""",IFERROR(JOIN("", "",QUERY(INDIRECT(""'(OCDS) "" &amp; L$3 &amp; ""'!$C:$F""),""SELECT C WHERE F = '"" &amp; $A177 &amp; ""'""))))"),"")</f>
        <v/>
      </c>
      <c r="M177" s="93" t="str">
        <f>IFERROR(__xludf.DUMMYFUNCTION("IF(ISBLANK($D177),"""",IFERROR(JOIN("", "",QUERY(INDIRECT(""'(OCDS) "" &amp; M$3 &amp; ""'!$C:$F""),""SELECT C WHERE F = '"" &amp; $A177 &amp; ""'""))))"),"")</f>
        <v/>
      </c>
      <c r="N177" s="93" t="str">
        <f>IFERROR(__xludf.DUMMYFUNCTION("IF(ISBLANK($D177),"""",IFERROR(JOIN("", "",QUERY(INDIRECT(""'(OCDS) "" &amp; N$3 &amp; ""'!$C:$F""),""SELECT C WHERE F = '"" &amp; $A177 &amp; ""'""))))"),"")</f>
        <v/>
      </c>
      <c r="O177" s="93" t="str">
        <f>IFERROR(__xludf.DUMMYFUNCTION("IF(ISBLANK($D177),"""",IFERROR(JOIN("", "",QUERY(INDIRECT(""'(OCDS) "" &amp; O$3 &amp; ""'!$C:$F""),""SELECT C WHERE F = '"" &amp; $A177 &amp; ""'""))))"),"")</f>
        <v/>
      </c>
      <c r="P177" s="93" t="str">
        <f>IFERROR(__xludf.DUMMYFUNCTION("IF(ISBLANK($D177),"""",IFERROR(JOIN("", "",QUERY(INDIRECT(""'(OCDS) "" &amp; P$3 &amp; ""'!$C:$F""),""SELECT C WHERE F = '"" &amp; $A177 &amp; ""'""))))"),"")</f>
        <v/>
      </c>
      <c r="Q177" s="93" t="str">
        <f>IFERROR(__xludf.DUMMYFUNCTION("IF(ISBLANK($D177),"""",IFERROR(JOIN("", "",QUERY(INDIRECT(""'(OCDS) "" &amp; Q$3 &amp; ""'!$C:$F""),""SELECT C WHERE F = '"" &amp; $A177 &amp; ""'""))))"),"")</f>
        <v/>
      </c>
      <c r="R177" s="94">
        <f t="shared" ref="R177:W177" si="175">IF(ISBLANK(IFERROR(VLOOKUP($A177,INDIRECT("'(OCDS) " &amp; R$3 &amp; "'!$F:$F"),1,FALSE))),0,1)</f>
        <v>0</v>
      </c>
      <c r="S177" s="94">
        <f t="shared" si="175"/>
        <v>0</v>
      </c>
      <c r="T177" s="94">
        <f t="shared" si="175"/>
        <v>0</v>
      </c>
      <c r="U177" s="94">
        <f t="shared" si="175"/>
        <v>0</v>
      </c>
      <c r="V177" s="94">
        <f t="shared" si="175"/>
        <v>0</v>
      </c>
      <c r="W177" s="94">
        <f t="shared" si="175"/>
        <v>0</v>
      </c>
    </row>
    <row r="178">
      <c r="A178" s="83" t="str">
        <f t="shared" si="1"/>
        <v> ()</v>
      </c>
      <c r="B178" s="99"/>
      <c r="C178" s="99"/>
      <c r="D178" s="100"/>
      <c r="E178" s="100"/>
      <c r="F178" s="101"/>
      <c r="G178" s="100"/>
      <c r="H178" s="99"/>
      <c r="I178" s="100"/>
      <c r="J178" s="90" t="str">
        <f t="shared" si="3"/>
        <v>no</v>
      </c>
      <c r="K178" s="91" t="str">
        <f>IFERROR(__xludf.DUMMYFUNCTION("IFERROR(JOIN("", "",FILTER(L178:Q178,LEN(L178:Q178))))"),"")</f>
        <v/>
      </c>
      <c r="L178" s="92" t="str">
        <f>IFERROR(__xludf.DUMMYFUNCTION("IF(ISBLANK($D178),"""",IFERROR(JOIN("", "",QUERY(INDIRECT(""'(OCDS) "" &amp; L$3 &amp; ""'!$C:$F""),""SELECT C WHERE F = '"" &amp; $A178 &amp; ""'""))))"),"")</f>
        <v/>
      </c>
      <c r="M178" s="93" t="str">
        <f>IFERROR(__xludf.DUMMYFUNCTION("IF(ISBLANK($D178),"""",IFERROR(JOIN("", "",QUERY(INDIRECT(""'(OCDS) "" &amp; M$3 &amp; ""'!$C:$F""),""SELECT C WHERE F = '"" &amp; $A178 &amp; ""'""))))"),"")</f>
        <v/>
      </c>
      <c r="N178" s="93" t="str">
        <f>IFERROR(__xludf.DUMMYFUNCTION("IF(ISBLANK($D178),"""",IFERROR(JOIN("", "",QUERY(INDIRECT(""'(OCDS) "" &amp; N$3 &amp; ""'!$C:$F""),""SELECT C WHERE F = '"" &amp; $A178 &amp; ""'""))))"),"")</f>
        <v/>
      </c>
      <c r="O178" s="93" t="str">
        <f>IFERROR(__xludf.DUMMYFUNCTION("IF(ISBLANK($D178),"""",IFERROR(JOIN("", "",QUERY(INDIRECT(""'(OCDS) "" &amp; O$3 &amp; ""'!$C:$F""),""SELECT C WHERE F = '"" &amp; $A178 &amp; ""'""))))"),"")</f>
        <v/>
      </c>
      <c r="P178" s="93" t="str">
        <f>IFERROR(__xludf.DUMMYFUNCTION("IF(ISBLANK($D178),"""",IFERROR(JOIN("", "",QUERY(INDIRECT(""'(OCDS) "" &amp; P$3 &amp; ""'!$C:$F""),""SELECT C WHERE F = '"" &amp; $A178 &amp; ""'""))))"),"")</f>
        <v/>
      </c>
      <c r="Q178" s="93" t="str">
        <f>IFERROR(__xludf.DUMMYFUNCTION("IF(ISBLANK($D178),"""",IFERROR(JOIN("", "",QUERY(INDIRECT(""'(OCDS) "" &amp; Q$3 &amp; ""'!$C:$F""),""SELECT C WHERE F = '"" &amp; $A178 &amp; ""'""))))"),"")</f>
        <v/>
      </c>
      <c r="R178" s="94">
        <f t="shared" ref="R178:W178" si="176">IF(ISBLANK(IFERROR(VLOOKUP($A178,INDIRECT("'(OCDS) " &amp; R$3 &amp; "'!$F:$F"),1,FALSE))),0,1)</f>
        <v>0</v>
      </c>
      <c r="S178" s="94">
        <f t="shared" si="176"/>
        <v>0</v>
      </c>
      <c r="T178" s="94">
        <f t="shared" si="176"/>
        <v>0</v>
      </c>
      <c r="U178" s="94">
        <f t="shared" si="176"/>
        <v>0</v>
      </c>
      <c r="V178" s="94">
        <f t="shared" si="176"/>
        <v>0</v>
      </c>
      <c r="W178" s="94">
        <f t="shared" si="176"/>
        <v>0</v>
      </c>
    </row>
    <row r="179">
      <c r="A179" s="83" t="str">
        <f t="shared" si="1"/>
        <v> ()</v>
      </c>
      <c r="B179" s="99"/>
      <c r="C179" s="99"/>
      <c r="D179" s="100"/>
      <c r="E179" s="100"/>
      <c r="F179" s="101"/>
      <c r="G179" s="100"/>
      <c r="H179" s="99"/>
      <c r="I179" s="100"/>
      <c r="J179" s="90" t="str">
        <f t="shared" si="3"/>
        <v>no</v>
      </c>
      <c r="K179" s="91" t="str">
        <f>IFERROR(__xludf.DUMMYFUNCTION("IFERROR(JOIN("", "",FILTER(L179:Q179,LEN(L179:Q179))))"),"")</f>
        <v/>
      </c>
      <c r="L179" s="92" t="str">
        <f>IFERROR(__xludf.DUMMYFUNCTION("IF(ISBLANK($D179),"""",IFERROR(JOIN("", "",QUERY(INDIRECT(""'(OCDS) "" &amp; L$3 &amp; ""'!$C:$F""),""SELECT C WHERE F = '"" &amp; $A179 &amp; ""'""))))"),"")</f>
        <v/>
      </c>
      <c r="M179" s="93" t="str">
        <f>IFERROR(__xludf.DUMMYFUNCTION("IF(ISBLANK($D179),"""",IFERROR(JOIN("", "",QUERY(INDIRECT(""'(OCDS) "" &amp; M$3 &amp; ""'!$C:$F""),""SELECT C WHERE F = '"" &amp; $A179 &amp; ""'""))))"),"")</f>
        <v/>
      </c>
      <c r="N179" s="93" t="str">
        <f>IFERROR(__xludf.DUMMYFUNCTION("IF(ISBLANK($D179),"""",IFERROR(JOIN("", "",QUERY(INDIRECT(""'(OCDS) "" &amp; N$3 &amp; ""'!$C:$F""),""SELECT C WHERE F = '"" &amp; $A179 &amp; ""'""))))"),"")</f>
        <v/>
      </c>
      <c r="O179" s="93" t="str">
        <f>IFERROR(__xludf.DUMMYFUNCTION("IF(ISBLANK($D179),"""",IFERROR(JOIN("", "",QUERY(INDIRECT(""'(OCDS) "" &amp; O$3 &amp; ""'!$C:$F""),""SELECT C WHERE F = '"" &amp; $A179 &amp; ""'""))))"),"")</f>
        <v/>
      </c>
      <c r="P179" s="93" t="str">
        <f>IFERROR(__xludf.DUMMYFUNCTION("IF(ISBLANK($D179),"""",IFERROR(JOIN("", "",QUERY(INDIRECT(""'(OCDS) "" &amp; P$3 &amp; ""'!$C:$F""),""SELECT C WHERE F = '"" &amp; $A179 &amp; ""'""))))"),"")</f>
        <v/>
      </c>
      <c r="Q179" s="93" t="str">
        <f>IFERROR(__xludf.DUMMYFUNCTION("IF(ISBLANK($D179),"""",IFERROR(JOIN("", "",QUERY(INDIRECT(""'(OCDS) "" &amp; Q$3 &amp; ""'!$C:$F""),""SELECT C WHERE F = '"" &amp; $A179 &amp; ""'""))))"),"")</f>
        <v/>
      </c>
      <c r="R179" s="94">
        <f t="shared" ref="R179:W179" si="177">IF(ISBLANK(IFERROR(VLOOKUP($A179,INDIRECT("'(OCDS) " &amp; R$3 &amp; "'!$F:$F"),1,FALSE))),0,1)</f>
        <v>0</v>
      </c>
      <c r="S179" s="94">
        <f t="shared" si="177"/>
        <v>0</v>
      </c>
      <c r="T179" s="94">
        <f t="shared" si="177"/>
        <v>0</v>
      </c>
      <c r="U179" s="94">
        <f t="shared" si="177"/>
        <v>0</v>
      </c>
      <c r="V179" s="94">
        <f t="shared" si="177"/>
        <v>0</v>
      </c>
      <c r="W179" s="94">
        <f t="shared" si="177"/>
        <v>0</v>
      </c>
    </row>
    <row r="180">
      <c r="A180" s="83" t="str">
        <f t="shared" si="1"/>
        <v> ()</v>
      </c>
      <c r="B180" s="99"/>
      <c r="C180" s="99"/>
      <c r="D180" s="100"/>
      <c r="E180" s="100"/>
      <c r="F180" s="101"/>
      <c r="G180" s="100"/>
      <c r="H180" s="99"/>
      <c r="I180" s="100"/>
      <c r="J180" s="90" t="str">
        <f t="shared" si="3"/>
        <v>no</v>
      </c>
      <c r="K180" s="91" t="str">
        <f>IFERROR(__xludf.DUMMYFUNCTION("IFERROR(JOIN("", "",FILTER(L180:Q180,LEN(L180:Q180))))"),"")</f>
        <v/>
      </c>
      <c r="L180" s="92" t="str">
        <f>IFERROR(__xludf.DUMMYFUNCTION("IF(ISBLANK($D180),"""",IFERROR(JOIN("", "",QUERY(INDIRECT(""'(OCDS) "" &amp; L$3 &amp; ""'!$C:$F""),""SELECT C WHERE F = '"" &amp; $A180 &amp; ""'""))))"),"")</f>
        <v/>
      </c>
      <c r="M180" s="93" t="str">
        <f>IFERROR(__xludf.DUMMYFUNCTION("IF(ISBLANK($D180),"""",IFERROR(JOIN("", "",QUERY(INDIRECT(""'(OCDS) "" &amp; M$3 &amp; ""'!$C:$F""),""SELECT C WHERE F = '"" &amp; $A180 &amp; ""'""))))"),"")</f>
        <v/>
      </c>
      <c r="N180" s="93" t="str">
        <f>IFERROR(__xludf.DUMMYFUNCTION("IF(ISBLANK($D180),"""",IFERROR(JOIN("", "",QUERY(INDIRECT(""'(OCDS) "" &amp; N$3 &amp; ""'!$C:$F""),""SELECT C WHERE F = '"" &amp; $A180 &amp; ""'""))))"),"")</f>
        <v/>
      </c>
      <c r="O180" s="93" t="str">
        <f>IFERROR(__xludf.DUMMYFUNCTION("IF(ISBLANK($D180),"""",IFERROR(JOIN("", "",QUERY(INDIRECT(""'(OCDS) "" &amp; O$3 &amp; ""'!$C:$F""),""SELECT C WHERE F = '"" &amp; $A180 &amp; ""'""))))"),"")</f>
        <v/>
      </c>
      <c r="P180" s="93" t="str">
        <f>IFERROR(__xludf.DUMMYFUNCTION("IF(ISBLANK($D180),"""",IFERROR(JOIN("", "",QUERY(INDIRECT(""'(OCDS) "" &amp; P$3 &amp; ""'!$C:$F""),""SELECT C WHERE F = '"" &amp; $A180 &amp; ""'""))))"),"")</f>
        <v/>
      </c>
      <c r="Q180" s="93" t="str">
        <f>IFERROR(__xludf.DUMMYFUNCTION("IF(ISBLANK($D180),"""",IFERROR(JOIN("", "",QUERY(INDIRECT(""'(OCDS) "" &amp; Q$3 &amp; ""'!$C:$F""),""SELECT C WHERE F = '"" &amp; $A180 &amp; ""'""))))"),"")</f>
        <v/>
      </c>
      <c r="R180" s="94">
        <f t="shared" ref="R180:W180" si="178">IF(ISBLANK(IFERROR(VLOOKUP($A180,INDIRECT("'(OCDS) " &amp; R$3 &amp; "'!$F:$F"),1,FALSE))),0,1)</f>
        <v>0</v>
      </c>
      <c r="S180" s="94">
        <f t="shared" si="178"/>
        <v>0</v>
      </c>
      <c r="T180" s="94">
        <f t="shared" si="178"/>
        <v>0</v>
      </c>
      <c r="U180" s="94">
        <f t="shared" si="178"/>
        <v>0</v>
      </c>
      <c r="V180" s="94">
        <f t="shared" si="178"/>
        <v>0</v>
      </c>
      <c r="W180" s="94">
        <f t="shared" si="178"/>
        <v>0</v>
      </c>
    </row>
    <row r="181">
      <c r="A181" s="83" t="str">
        <f t="shared" si="1"/>
        <v> ()</v>
      </c>
      <c r="B181" s="99"/>
      <c r="C181" s="99"/>
      <c r="D181" s="100"/>
      <c r="E181" s="100"/>
      <c r="F181" s="101"/>
      <c r="G181" s="100"/>
      <c r="H181" s="99"/>
      <c r="I181" s="100"/>
      <c r="J181" s="90" t="str">
        <f t="shared" si="3"/>
        <v>no</v>
      </c>
      <c r="K181" s="91" t="str">
        <f>IFERROR(__xludf.DUMMYFUNCTION("IFERROR(JOIN("", "",FILTER(L181:Q181,LEN(L181:Q181))))"),"")</f>
        <v/>
      </c>
      <c r="L181" s="92" t="str">
        <f>IFERROR(__xludf.DUMMYFUNCTION("IF(ISBLANK($D181),"""",IFERROR(JOIN("", "",QUERY(INDIRECT(""'(OCDS) "" &amp; L$3 &amp; ""'!$C:$F""),""SELECT C WHERE F = '"" &amp; $A181 &amp; ""'""))))"),"")</f>
        <v/>
      </c>
      <c r="M181" s="93" t="str">
        <f>IFERROR(__xludf.DUMMYFUNCTION("IF(ISBLANK($D181),"""",IFERROR(JOIN("", "",QUERY(INDIRECT(""'(OCDS) "" &amp; M$3 &amp; ""'!$C:$F""),""SELECT C WHERE F = '"" &amp; $A181 &amp; ""'""))))"),"")</f>
        <v/>
      </c>
      <c r="N181" s="93" t="str">
        <f>IFERROR(__xludf.DUMMYFUNCTION("IF(ISBLANK($D181),"""",IFERROR(JOIN("", "",QUERY(INDIRECT(""'(OCDS) "" &amp; N$3 &amp; ""'!$C:$F""),""SELECT C WHERE F = '"" &amp; $A181 &amp; ""'""))))"),"")</f>
        <v/>
      </c>
      <c r="O181" s="93" t="str">
        <f>IFERROR(__xludf.DUMMYFUNCTION("IF(ISBLANK($D181),"""",IFERROR(JOIN("", "",QUERY(INDIRECT(""'(OCDS) "" &amp; O$3 &amp; ""'!$C:$F""),""SELECT C WHERE F = '"" &amp; $A181 &amp; ""'""))))"),"")</f>
        <v/>
      </c>
      <c r="P181" s="93" t="str">
        <f>IFERROR(__xludf.DUMMYFUNCTION("IF(ISBLANK($D181),"""",IFERROR(JOIN("", "",QUERY(INDIRECT(""'(OCDS) "" &amp; P$3 &amp; ""'!$C:$F""),""SELECT C WHERE F = '"" &amp; $A181 &amp; ""'""))))"),"")</f>
        <v/>
      </c>
      <c r="Q181" s="93" t="str">
        <f>IFERROR(__xludf.DUMMYFUNCTION("IF(ISBLANK($D181),"""",IFERROR(JOIN("", "",QUERY(INDIRECT(""'(OCDS) "" &amp; Q$3 &amp; ""'!$C:$F""),""SELECT C WHERE F = '"" &amp; $A181 &amp; ""'""))))"),"")</f>
        <v/>
      </c>
      <c r="R181" s="94">
        <f t="shared" ref="R181:W181" si="179">IF(ISBLANK(IFERROR(VLOOKUP($A181,INDIRECT("'(OCDS) " &amp; R$3 &amp; "'!$F:$F"),1,FALSE))),0,1)</f>
        <v>0</v>
      </c>
      <c r="S181" s="94">
        <f t="shared" si="179"/>
        <v>0</v>
      </c>
      <c r="T181" s="94">
        <f t="shared" si="179"/>
        <v>0</v>
      </c>
      <c r="U181" s="94">
        <f t="shared" si="179"/>
        <v>0</v>
      </c>
      <c r="V181" s="94">
        <f t="shared" si="179"/>
        <v>0</v>
      </c>
      <c r="W181" s="94">
        <f t="shared" si="179"/>
        <v>0</v>
      </c>
    </row>
    <row r="182">
      <c r="A182" s="83" t="str">
        <f t="shared" si="1"/>
        <v> ()</v>
      </c>
      <c r="B182" s="99"/>
      <c r="C182" s="99"/>
      <c r="D182" s="100"/>
      <c r="E182" s="100"/>
      <c r="F182" s="101"/>
      <c r="G182" s="100"/>
      <c r="H182" s="99"/>
      <c r="I182" s="100"/>
      <c r="J182" s="90" t="str">
        <f t="shared" si="3"/>
        <v>no</v>
      </c>
      <c r="K182" s="91" t="str">
        <f>IFERROR(__xludf.DUMMYFUNCTION("IFERROR(JOIN("", "",FILTER(L182:Q182,LEN(L182:Q182))))"),"")</f>
        <v/>
      </c>
      <c r="L182" s="92" t="str">
        <f>IFERROR(__xludf.DUMMYFUNCTION("IF(ISBLANK($D182),"""",IFERROR(JOIN("", "",QUERY(INDIRECT(""'(OCDS) "" &amp; L$3 &amp; ""'!$C:$F""),""SELECT C WHERE F = '"" &amp; $A182 &amp; ""'""))))"),"")</f>
        <v/>
      </c>
      <c r="M182" s="93" t="str">
        <f>IFERROR(__xludf.DUMMYFUNCTION("IF(ISBLANK($D182),"""",IFERROR(JOIN("", "",QUERY(INDIRECT(""'(OCDS) "" &amp; M$3 &amp; ""'!$C:$F""),""SELECT C WHERE F = '"" &amp; $A182 &amp; ""'""))))"),"")</f>
        <v/>
      </c>
      <c r="N182" s="93" t="str">
        <f>IFERROR(__xludf.DUMMYFUNCTION("IF(ISBLANK($D182),"""",IFERROR(JOIN("", "",QUERY(INDIRECT(""'(OCDS) "" &amp; N$3 &amp; ""'!$C:$F""),""SELECT C WHERE F = '"" &amp; $A182 &amp; ""'""))))"),"")</f>
        <v/>
      </c>
      <c r="O182" s="93" t="str">
        <f>IFERROR(__xludf.DUMMYFUNCTION("IF(ISBLANK($D182),"""",IFERROR(JOIN("", "",QUERY(INDIRECT(""'(OCDS) "" &amp; O$3 &amp; ""'!$C:$F""),""SELECT C WHERE F = '"" &amp; $A182 &amp; ""'""))))"),"")</f>
        <v/>
      </c>
      <c r="P182" s="93" t="str">
        <f>IFERROR(__xludf.DUMMYFUNCTION("IF(ISBLANK($D182),"""",IFERROR(JOIN("", "",QUERY(INDIRECT(""'(OCDS) "" &amp; P$3 &amp; ""'!$C:$F""),""SELECT C WHERE F = '"" &amp; $A182 &amp; ""'""))))"),"")</f>
        <v/>
      </c>
      <c r="Q182" s="93" t="str">
        <f>IFERROR(__xludf.DUMMYFUNCTION("IF(ISBLANK($D182),"""",IFERROR(JOIN("", "",QUERY(INDIRECT(""'(OCDS) "" &amp; Q$3 &amp; ""'!$C:$F""),""SELECT C WHERE F = '"" &amp; $A182 &amp; ""'""))))"),"")</f>
        <v/>
      </c>
      <c r="R182" s="94">
        <f t="shared" ref="R182:W182" si="180">IF(ISBLANK(IFERROR(VLOOKUP($A182,INDIRECT("'(OCDS) " &amp; R$3 &amp; "'!$F:$F"),1,FALSE))),0,1)</f>
        <v>0</v>
      </c>
      <c r="S182" s="94">
        <f t="shared" si="180"/>
        <v>0</v>
      </c>
      <c r="T182" s="94">
        <f t="shared" si="180"/>
        <v>0</v>
      </c>
      <c r="U182" s="94">
        <f t="shared" si="180"/>
        <v>0</v>
      </c>
      <c r="V182" s="94">
        <f t="shared" si="180"/>
        <v>0</v>
      </c>
      <c r="W182" s="94">
        <f t="shared" si="180"/>
        <v>0</v>
      </c>
    </row>
    <row r="183">
      <c r="A183" s="83" t="str">
        <f t="shared" si="1"/>
        <v> ()</v>
      </c>
      <c r="B183" s="99"/>
      <c r="C183" s="99"/>
      <c r="D183" s="100"/>
      <c r="E183" s="100"/>
      <c r="F183" s="101"/>
      <c r="G183" s="100"/>
      <c r="H183" s="99"/>
      <c r="I183" s="100"/>
      <c r="J183" s="90" t="str">
        <f t="shared" si="3"/>
        <v>no</v>
      </c>
      <c r="K183" s="91" t="str">
        <f>IFERROR(__xludf.DUMMYFUNCTION("IFERROR(JOIN("", "",FILTER(L183:Q183,LEN(L183:Q183))))"),"")</f>
        <v/>
      </c>
      <c r="L183" s="92" t="str">
        <f>IFERROR(__xludf.DUMMYFUNCTION("IF(ISBLANK($D183),"""",IFERROR(JOIN("", "",QUERY(INDIRECT(""'(OCDS) "" &amp; L$3 &amp; ""'!$C:$F""),""SELECT C WHERE F = '"" &amp; $A183 &amp; ""'""))))"),"")</f>
        <v/>
      </c>
      <c r="M183" s="93" t="str">
        <f>IFERROR(__xludf.DUMMYFUNCTION("IF(ISBLANK($D183),"""",IFERROR(JOIN("", "",QUERY(INDIRECT(""'(OCDS) "" &amp; M$3 &amp; ""'!$C:$F""),""SELECT C WHERE F = '"" &amp; $A183 &amp; ""'""))))"),"")</f>
        <v/>
      </c>
      <c r="N183" s="93" t="str">
        <f>IFERROR(__xludf.DUMMYFUNCTION("IF(ISBLANK($D183),"""",IFERROR(JOIN("", "",QUERY(INDIRECT(""'(OCDS) "" &amp; N$3 &amp; ""'!$C:$F""),""SELECT C WHERE F = '"" &amp; $A183 &amp; ""'""))))"),"")</f>
        <v/>
      </c>
      <c r="O183" s="93" t="str">
        <f>IFERROR(__xludf.DUMMYFUNCTION("IF(ISBLANK($D183),"""",IFERROR(JOIN("", "",QUERY(INDIRECT(""'(OCDS) "" &amp; O$3 &amp; ""'!$C:$F""),""SELECT C WHERE F = '"" &amp; $A183 &amp; ""'""))))"),"")</f>
        <v/>
      </c>
      <c r="P183" s="93" t="str">
        <f>IFERROR(__xludf.DUMMYFUNCTION("IF(ISBLANK($D183),"""",IFERROR(JOIN("", "",QUERY(INDIRECT(""'(OCDS) "" &amp; P$3 &amp; ""'!$C:$F""),""SELECT C WHERE F = '"" &amp; $A183 &amp; ""'""))))"),"")</f>
        <v/>
      </c>
      <c r="Q183" s="93" t="str">
        <f>IFERROR(__xludf.DUMMYFUNCTION("IF(ISBLANK($D183),"""",IFERROR(JOIN("", "",QUERY(INDIRECT(""'(OCDS) "" &amp; Q$3 &amp; ""'!$C:$F""),""SELECT C WHERE F = '"" &amp; $A183 &amp; ""'""))))"),"")</f>
        <v/>
      </c>
      <c r="R183" s="94">
        <f t="shared" ref="R183:W183" si="181">IF(ISBLANK(IFERROR(VLOOKUP($A183,INDIRECT("'(OCDS) " &amp; R$3 &amp; "'!$F:$F"),1,FALSE))),0,1)</f>
        <v>0</v>
      </c>
      <c r="S183" s="94">
        <f t="shared" si="181"/>
        <v>0</v>
      </c>
      <c r="T183" s="94">
        <f t="shared" si="181"/>
        <v>0</v>
      </c>
      <c r="U183" s="94">
        <f t="shared" si="181"/>
        <v>0</v>
      </c>
      <c r="V183" s="94">
        <f t="shared" si="181"/>
        <v>0</v>
      </c>
      <c r="W183" s="94">
        <f t="shared" si="181"/>
        <v>0</v>
      </c>
    </row>
    <row r="184">
      <c r="A184" s="83" t="str">
        <f t="shared" si="1"/>
        <v> ()</v>
      </c>
      <c r="B184" s="99"/>
      <c r="C184" s="99"/>
      <c r="D184" s="100"/>
      <c r="E184" s="100"/>
      <c r="F184" s="101"/>
      <c r="G184" s="100"/>
      <c r="H184" s="99"/>
      <c r="I184" s="100"/>
      <c r="J184" s="90" t="str">
        <f t="shared" si="3"/>
        <v>no</v>
      </c>
      <c r="K184" s="91" t="str">
        <f>IFERROR(__xludf.DUMMYFUNCTION("IFERROR(JOIN("", "",FILTER(L184:Q184,LEN(L184:Q184))))"),"")</f>
        <v/>
      </c>
      <c r="L184" s="92" t="str">
        <f>IFERROR(__xludf.DUMMYFUNCTION("IF(ISBLANK($D184),"""",IFERROR(JOIN("", "",QUERY(INDIRECT(""'(OCDS) "" &amp; L$3 &amp; ""'!$C:$F""),""SELECT C WHERE F = '"" &amp; $A184 &amp; ""'""))))"),"")</f>
        <v/>
      </c>
      <c r="M184" s="93" t="str">
        <f>IFERROR(__xludf.DUMMYFUNCTION("IF(ISBLANK($D184),"""",IFERROR(JOIN("", "",QUERY(INDIRECT(""'(OCDS) "" &amp; M$3 &amp; ""'!$C:$F""),""SELECT C WHERE F = '"" &amp; $A184 &amp; ""'""))))"),"")</f>
        <v/>
      </c>
      <c r="N184" s="93" t="str">
        <f>IFERROR(__xludf.DUMMYFUNCTION("IF(ISBLANK($D184),"""",IFERROR(JOIN("", "",QUERY(INDIRECT(""'(OCDS) "" &amp; N$3 &amp; ""'!$C:$F""),""SELECT C WHERE F = '"" &amp; $A184 &amp; ""'""))))"),"")</f>
        <v/>
      </c>
      <c r="O184" s="93" t="str">
        <f>IFERROR(__xludf.DUMMYFUNCTION("IF(ISBLANK($D184),"""",IFERROR(JOIN("", "",QUERY(INDIRECT(""'(OCDS) "" &amp; O$3 &amp; ""'!$C:$F""),""SELECT C WHERE F = '"" &amp; $A184 &amp; ""'""))))"),"")</f>
        <v/>
      </c>
      <c r="P184" s="93" t="str">
        <f>IFERROR(__xludf.DUMMYFUNCTION("IF(ISBLANK($D184),"""",IFERROR(JOIN("", "",QUERY(INDIRECT(""'(OCDS) "" &amp; P$3 &amp; ""'!$C:$F""),""SELECT C WHERE F = '"" &amp; $A184 &amp; ""'""))))"),"")</f>
        <v/>
      </c>
      <c r="Q184" s="93" t="str">
        <f>IFERROR(__xludf.DUMMYFUNCTION("IF(ISBLANK($D184),"""",IFERROR(JOIN("", "",QUERY(INDIRECT(""'(OCDS) "" &amp; Q$3 &amp; ""'!$C:$F""),""SELECT C WHERE F = '"" &amp; $A184 &amp; ""'""))))"),"")</f>
        <v/>
      </c>
      <c r="R184" s="94">
        <f t="shared" ref="R184:W184" si="182">IF(ISBLANK(IFERROR(VLOOKUP($A184,INDIRECT("'(OCDS) " &amp; R$3 &amp; "'!$F:$F"),1,FALSE))),0,1)</f>
        <v>0</v>
      </c>
      <c r="S184" s="94">
        <f t="shared" si="182"/>
        <v>0</v>
      </c>
      <c r="T184" s="94">
        <f t="shared" si="182"/>
        <v>0</v>
      </c>
      <c r="U184" s="94">
        <f t="shared" si="182"/>
        <v>0</v>
      </c>
      <c r="V184" s="94">
        <f t="shared" si="182"/>
        <v>0</v>
      </c>
      <c r="W184" s="94">
        <f t="shared" si="182"/>
        <v>0</v>
      </c>
    </row>
    <row r="185">
      <c r="A185" s="83" t="str">
        <f t="shared" si="1"/>
        <v> ()</v>
      </c>
      <c r="B185" s="99"/>
      <c r="C185" s="99"/>
      <c r="D185" s="100"/>
      <c r="E185" s="100"/>
      <c r="F185" s="101"/>
      <c r="G185" s="100"/>
      <c r="H185" s="99"/>
      <c r="I185" s="100"/>
      <c r="J185" s="90" t="str">
        <f t="shared" si="3"/>
        <v>no</v>
      </c>
      <c r="K185" s="91" t="str">
        <f>IFERROR(__xludf.DUMMYFUNCTION("IFERROR(JOIN("", "",FILTER(L185:Q185,LEN(L185:Q185))))"),"")</f>
        <v/>
      </c>
      <c r="L185" s="92" t="str">
        <f>IFERROR(__xludf.DUMMYFUNCTION("IF(ISBLANK($D185),"""",IFERROR(JOIN("", "",QUERY(INDIRECT(""'(OCDS) "" &amp; L$3 &amp; ""'!$C:$F""),""SELECT C WHERE F = '"" &amp; $A185 &amp; ""'""))))"),"")</f>
        <v/>
      </c>
      <c r="M185" s="93" t="str">
        <f>IFERROR(__xludf.DUMMYFUNCTION("IF(ISBLANK($D185),"""",IFERROR(JOIN("", "",QUERY(INDIRECT(""'(OCDS) "" &amp; M$3 &amp; ""'!$C:$F""),""SELECT C WHERE F = '"" &amp; $A185 &amp; ""'""))))"),"")</f>
        <v/>
      </c>
      <c r="N185" s="93" t="str">
        <f>IFERROR(__xludf.DUMMYFUNCTION("IF(ISBLANK($D185),"""",IFERROR(JOIN("", "",QUERY(INDIRECT(""'(OCDS) "" &amp; N$3 &amp; ""'!$C:$F""),""SELECT C WHERE F = '"" &amp; $A185 &amp; ""'""))))"),"")</f>
        <v/>
      </c>
      <c r="O185" s="93" t="str">
        <f>IFERROR(__xludf.DUMMYFUNCTION("IF(ISBLANK($D185),"""",IFERROR(JOIN("", "",QUERY(INDIRECT(""'(OCDS) "" &amp; O$3 &amp; ""'!$C:$F""),""SELECT C WHERE F = '"" &amp; $A185 &amp; ""'""))))"),"")</f>
        <v/>
      </c>
      <c r="P185" s="93" t="str">
        <f>IFERROR(__xludf.DUMMYFUNCTION("IF(ISBLANK($D185),"""",IFERROR(JOIN("", "",QUERY(INDIRECT(""'(OCDS) "" &amp; P$3 &amp; ""'!$C:$F""),""SELECT C WHERE F = '"" &amp; $A185 &amp; ""'""))))"),"")</f>
        <v/>
      </c>
      <c r="Q185" s="93" t="str">
        <f>IFERROR(__xludf.DUMMYFUNCTION("IF(ISBLANK($D185),"""",IFERROR(JOIN("", "",QUERY(INDIRECT(""'(OCDS) "" &amp; Q$3 &amp; ""'!$C:$F""),""SELECT C WHERE F = '"" &amp; $A185 &amp; ""'""))))"),"")</f>
        <v/>
      </c>
      <c r="R185" s="94">
        <f t="shared" ref="R185:W185" si="183">IF(ISBLANK(IFERROR(VLOOKUP($A185,INDIRECT("'(OCDS) " &amp; R$3 &amp; "'!$F:$F"),1,FALSE))),0,1)</f>
        <v>0</v>
      </c>
      <c r="S185" s="94">
        <f t="shared" si="183"/>
        <v>0</v>
      </c>
      <c r="T185" s="94">
        <f t="shared" si="183"/>
        <v>0</v>
      </c>
      <c r="U185" s="94">
        <f t="shared" si="183"/>
        <v>0</v>
      </c>
      <c r="V185" s="94">
        <f t="shared" si="183"/>
        <v>0</v>
      </c>
      <c r="W185" s="94">
        <f t="shared" si="183"/>
        <v>0</v>
      </c>
    </row>
    <row r="186">
      <c r="A186" s="83" t="str">
        <f t="shared" si="1"/>
        <v> ()</v>
      </c>
      <c r="B186" s="99"/>
      <c r="C186" s="99"/>
      <c r="D186" s="100"/>
      <c r="E186" s="100"/>
      <c r="F186" s="101"/>
      <c r="G186" s="100"/>
      <c r="H186" s="99"/>
      <c r="I186" s="100"/>
      <c r="J186" s="90" t="str">
        <f t="shared" si="3"/>
        <v>no</v>
      </c>
      <c r="K186" s="91" t="str">
        <f>IFERROR(__xludf.DUMMYFUNCTION("IFERROR(JOIN("", "",FILTER(L186:Q186,LEN(L186:Q186))))"),"")</f>
        <v/>
      </c>
      <c r="L186" s="92" t="str">
        <f>IFERROR(__xludf.DUMMYFUNCTION("IF(ISBLANK($D186),"""",IFERROR(JOIN("", "",QUERY(INDIRECT(""'(OCDS) "" &amp; L$3 &amp; ""'!$C:$F""),""SELECT C WHERE F = '"" &amp; $A186 &amp; ""'""))))"),"")</f>
        <v/>
      </c>
      <c r="M186" s="93" t="str">
        <f>IFERROR(__xludf.DUMMYFUNCTION("IF(ISBLANK($D186),"""",IFERROR(JOIN("", "",QUERY(INDIRECT(""'(OCDS) "" &amp; M$3 &amp; ""'!$C:$F""),""SELECT C WHERE F = '"" &amp; $A186 &amp; ""'""))))"),"")</f>
        <v/>
      </c>
      <c r="N186" s="93" t="str">
        <f>IFERROR(__xludf.DUMMYFUNCTION("IF(ISBLANK($D186),"""",IFERROR(JOIN("", "",QUERY(INDIRECT(""'(OCDS) "" &amp; N$3 &amp; ""'!$C:$F""),""SELECT C WHERE F = '"" &amp; $A186 &amp; ""'""))))"),"")</f>
        <v/>
      </c>
      <c r="O186" s="93" t="str">
        <f>IFERROR(__xludf.DUMMYFUNCTION("IF(ISBLANK($D186),"""",IFERROR(JOIN("", "",QUERY(INDIRECT(""'(OCDS) "" &amp; O$3 &amp; ""'!$C:$F""),""SELECT C WHERE F = '"" &amp; $A186 &amp; ""'""))))"),"")</f>
        <v/>
      </c>
      <c r="P186" s="93" t="str">
        <f>IFERROR(__xludf.DUMMYFUNCTION("IF(ISBLANK($D186),"""",IFERROR(JOIN("", "",QUERY(INDIRECT(""'(OCDS) "" &amp; P$3 &amp; ""'!$C:$F""),""SELECT C WHERE F = '"" &amp; $A186 &amp; ""'""))))"),"")</f>
        <v/>
      </c>
      <c r="Q186" s="93" t="str">
        <f>IFERROR(__xludf.DUMMYFUNCTION("IF(ISBLANK($D186),"""",IFERROR(JOIN("", "",QUERY(INDIRECT(""'(OCDS) "" &amp; Q$3 &amp; ""'!$C:$F""),""SELECT C WHERE F = '"" &amp; $A186 &amp; ""'""))))"),"")</f>
        <v/>
      </c>
      <c r="R186" s="94">
        <f t="shared" ref="R186:W186" si="184">IF(ISBLANK(IFERROR(VLOOKUP($A186,INDIRECT("'(OCDS) " &amp; R$3 &amp; "'!$F:$F"),1,FALSE))),0,1)</f>
        <v>0</v>
      </c>
      <c r="S186" s="94">
        <f t="shared" si="184"/>
        <v>0</v>
      </c>
      <c r="T186" s="94">
        <f t="shared" si="184"/>
        <v>0</v>
      </c>
      <c r="U186" s="94">
        <f t="shared" si="184"/>
        <v>0</v>
      </c>
      <c r="V186" s="94">
        <f t="shared" si="184"/>
        <v>0</v>
      </c>
      <c r="W186" s="94">
        <f t="shared" si="184"/>
        <v>0</v>
      </c>
    </row>
    <row r="187">
      <c r="A187" s="83" t="str">
        <f t="shared" si="1"/>
        <v> ()</v>
      </c>
      <c r="B187" s="99"/>
      <c r="C187" s="99"/>
      <c r="D187" s="100"/>
      <c r="E187" s="100"/>
      <c r="F187" s="101"/>
      <c r="G187" s="100"/>
      <c r="H187" s="99"/>
      <c r="I187" s="100"/>
      <c r="J187" s="90" t="str">
        <f t="shared" si="3"/>
        <v>no</v>
      </c>
      <c r="K187" s="91" t="str">
        <f>IFERROR(__xludf.DUMMYFUNCTION("IFERROR(JOIN("", "",FILTER(L187:Q187,LEN(L187:Q187))))"),"")</f>
        <v/>
      </c>
      <c r="L187" s="92" t="str">
        <f>IFERROR(__xludf.DUMMYFUNCTION("IF(ISBLANK($D187),"""",IFERROR(JOIN("", "",QUERY(INDIRECT(""'(OCDS) "" &amp; L$3 &amp; ""'!$C:$F""),""SELECT C WHERE F = '"" &amp; $A187 &amp; ""'""))))"),"")</f>
        <v/>
      </c>
      <c r="M187" s="93" t="str">
        <f>IFERROR(__xludf.DUMMYFUNCTION("IF(ISBLANK($D187),"""",IFERROR(JOIN("", "",QUERY(INDIRECT(""'(OCDS) "" &amp; M$3 &amp; ""'!$C:$F""),""SELECT C WHERE F = '"" &amp; $A187 &amp; ""'""))))"),"")</f>
        <v/>
      </c>
      <c r="N187" s="93" t="str">
        <f>IFERROR(__xludf.DUMMYFUNCTION("IF(ISBLANK($D187),"""",IFERROR(JOIN("", "",QUERY(INDIRECT(""'(OCDS) "" &amp; N$3 &amp; ""'!$C:$F""),""SELECT C WHERE F = '"" &amp; $A187 &amp; ""'""))))"),"")</f>
        <v/>
      </c>
      <c r="O187" s="93" t="str">
        <f>IFERROR(__xludf.DUMMYFUNCTION("IF(ISBLANK($D187),"""",IFERROR(JOIN("", "",QUERY(INDIRECT(""'(OCDS) "" &amp; O$3 &amp; ""'!$C:$F""),""SELECT C WHERE F = '"" &amp; $A187 &amp; ""'""))))"),"")</f>
        <v/>
      </c>
      <c r="P187" s="93" t="str">
        <f>IFERROR(__xludf.DUMMYFUNCTION("IF(ISBLANK($D187),"""",IFERROR(JOIN("", "",QUERY(INDIRECT(""'(OCDS) "" &amp; P$3 &amp; ""'!$C:$F""),""SELECT C WHERE F = '"" &amp; $A187 &amp; ""'""))))"),"")</f>
        <v/>
      </c>
      <c r="Q187" s="93" t="str">
        <f>IFERROR(__xludf.DUMMYFUNCTION("IF(ISBLANK($D187),"""",IFERROR(JOIN("", "",QUERY(INDIRECT(""'(OCDS) "" &amp; Q$3 &amp; ""'!$C:$F""),""SELECT C WHERE F = '"" &amp; $A187 &amp; ""'""))))"),"")</f>
        <v/>
      </c>
      <c r="R187" s="94">
        <f t="shared" ref="R187:W187" si="185">IF(ISBLANK(IFERROR(VLOOKUP($A187,INDIRECT("'(OCDS) " &amp; R$3 &amp; "'!$F:$F"),1,FALSE))),0,1)</f>
        <v>0</v>
      </c>
      <c r="S187" s="94">
        <f t="shared" si="185"/>
        <v>0</v>
      </c>
      <c r="T187" s="94">
        <f t="shared" si="185"/>
        <v>0</v>
      </c>
      <c r="U187" s="94">
        <f t="shared" si="185"/>
        <v>0</v>
      </c>
      <c r="V187" s="94">
        <f t="shared" si="185"/>
        <v>0</v>
      </c>
      <c r="W187" s="94">
        <f t="shared" si="185"/>
        <v>0</v>
      </c>
    </row>
    <row r="188">
      <c r="A188" s="83" t="str">
        <f t="shared" si="1"/>
        <v> ()</v>
      </c>
      <c r="B188" s="99"/>
      <c r="C188" s="99"/>
      <c r="D188" s="100"/>
      <c r="E188" s="100"/>
      <c r="F188" s="101"/>
      <c r="G188" s="100"/>
      <c r="H188" s="99"/>
      <c r="I188" s="100"/>
      <c r="J188" s="90" t="str">
        <f t="shared" si="3"/>
        <v>no</v>
      </c>
      <c r="K188" s="91" t="str">
        <f>IFERROR(__xludf.DUMMYFUNCTION("IFERROR(JOIN("", "",FILTER(L188:Q188,LEN(L188:Q188))))"),"")</f>
        <v/>
      </c>
      <c r="L188" s="92" t="str">
        <f>IFERROR(__xludf.DUMMYFUNCTION("IF(ISBLANK($D188),"""",IFERROR(JOIN("", "",QUERY(INDIRECT(""'(OCDS) "" &amp; L$3 &amp; ""'!$C:$F""),""SELECT C WHERE F = '"" &amp; $A188 &amp; ""'""))))"),"")</f>
        <v/>
      </c>
      <c r="M188" s="93" t="str">
        <f>IFERROR(__xludf.DUMMYFUNCTION("IF(ISBLANK($D188),"""",IFERROR(JOIN("", "",QUERY(INDIRECT(""'(OCDS) "" &amp; M$3 &amp; ""'!$C:$F""),""SELECT C WHERE F = '"" &amp; $A188 &amp; ""'""))))"),"")</f>
        <v/>
      </c>
      <c r="N188" s="93" t="str">
        <f>IFERROR(__xludf.DUMMYFUNCTION("IF(ISBLANK($D188),"""",IFERROR(JOIN("", "",QUERY(INDIRECT(""'(OCDS) "" &amp; N$3 &amp; ""'!$C:$F""),""SELECT C WHERE F = '"" &amp; $A188 &amp; ""'""))))"),"")</f>
        <v/>
      </c>
      <c r="O188" s="93" t="str">
        <f>IFERROR(__xludf.DUMMYFUNCTION("IF(ISBLANK($D188),"""",IFERROR(JOIN("", "",QUERY(INDIRECT(""'(OCDS) "" &amp; O$3 &amp; ""'!$C:$F""),""SELECT C WHERE F = '"" &amp; $A188 &amp; ""'""))))"),"")</f>
        <v/>
      </c>
      <c r="P188" s="93" t="str">
        <f>IFERROR(__xludf.DUMMYFUNCTION("IF(ISBLANK($D188),"""",IFERROR(JOIN("", "",QUERY(INDIRECT(""'(OCDS) "" &amp; P$3 &amp; ""'!$C:$F""),""SELECT C WHERE F = '"" &amp; $A188 &amp; ""'""))))"),"")</f>
        <v/>
      </c>
      <c r="Q188" s="93" t="str">
        <f>IFERROR(__xludf.DUMMYFUNCTION("IF(ISBLANK($D188),"""",IFERROR(JOIN("", "",QUERY(INDIRECT(""'(OCDS) "" &amp; Q$3 &amp; ""'!$C:$F""),""SELECT C WHERE F = '"" &amp; $A188 &amp; ""'""))))"),"")</f>
        <v/>
      </c>
      <c r="R188" s="94">
        <f t="shared" ref="R188:W188" si="186">IF(ISBLANK(IFERROR(VLOOKUP($A188,INDIRECT("'(OCDS) " &amp; R$3 &amp; "'!$F:$F"),1,FALSE))),0,1)</f>
        <v>0</v>
      </c>
      <c r="S188" s="94">
        <f t="shared" si="186"/>
        <v>0</v>
      </c>
      <c r="T188" s="94">
        <f t="shared" si="186"/>
        <v>0</v>
      </c>
      <c r="U188" s="94">
        <f t="shared" si="186"/>
        <v>0</v>
      </c>
      <c r="V188" s="94">
        <f t="shared" si="186"/>
        <v>0</v>
      </c>
      <c r="W188" s="94">
        <f t="shared" si="186"/>
        <v>0</v>
      </c>
    </row>
    <row r="189">
      <c r="A189" s="83" t="str">
        <f t="shared" si="1"/>
        <v> ()</v>
      </c>
      <c r="B189" s="99"/>
      <c r="C189" s="99"/>
      <c r="D189" s="100"/>
      <c r="E189" s="100"/>
      <c r="F189" s="101"/>
      <c r="G189" s="100"/>
      <c r="H189" s="99"/>
      <c r="I189" s="100"/>
      <c r="J189" s="90" t="str">
        <f t="shared" si="3"/>
        <v>no</v>
      </c>
      <c r="K189" s="91" t="str">
        <f>IFERROR(__xludf.DUMMYFUNCTION("IFERROR(JOIN("", "",FILTER(L189:Q189,LEN(L189:Q189))))"),"")</f>
        <v/>
      </c>
      <c r="L189" s="92" t="str">
        <f>IFERROR(__xludf.DUMMYFUNCTION("IF(ISBLANK($D189),"""",IFERROR(JOIN("", "",QUERY(INDIRECT(""'(OCDS) "" &amp; L$3 &amp; ""'!$C:$F""),""SELECT C WHERE F = '"" &amp; $A189 &amp; ""'""))))"),"")</f>
        <v/>
      </c>
      <c r="M189" s="93" t="str">
        <f>IFERROR(__xludf.DUMMYFUNCTION("IF(ISBLANK($D189),"""",IFERROR(JOIN("", "",QUERY(INDIRECT(""'(OCDS) "" &amp; M$3 &amp; ""'!$C:$F""),""SELECT C WHERE F = '"" &amp; $A189 &amp; ""'""))))"),"")</f>
        <v/>
      </c>
      <c r="N189" s="93" t="str">
        <f>IFERROR(__xludf.DUMMYFUNCTION("IF(ISBLANK($D189),"""",IFERROR(JOIN("", "",QUERY(INDIRECT(""'(OCDS) "" &amp; N$3 &amp; ""'!$C:$F""),""SELECT C WHERE F = '"" &amp; $A189 &amp; ""'""))))"),"")</f>
        <v/>
      </c>
      <c r="O189" s="93" t="str">
        <f>IFERROR(__xludf.DUMMYFUNCTION("IF(ISBLANK($D189),"""",IFERROR(JOIN("", "",QUERY(INDIRECT(""'(OCDS) "" &amp; O$3 &amp; ""'!$C:$F""),""SELECT C WHERE F = '"" &amp; $A189 &amp; ""'""))))"),"")</f>
        <v/>
      </c>
      <c r="P189" s="93" t="str">
        <f>IFERROR(__xludf.DUMMYFUNCTION("IF(ISBLANK($D189),"""",IFERROR(JOIN("", "",QUERY(INDIRECT(""'(OCDS) "" &amp; P$3 &amp; ""'!$C:$F""),""SELECT C WHERE F = '"" &amp; $A189 &amp; ""'""))))"),"")</f>
        <v/>
      </c>
      <c r="Q189" s="93" t="str">
        <f>IFERROR(__xludf.DUMMYFUNCTION("IF(ISBLANK($D189),"""",IFERROR(JOIN("", "",QUERY(INDIRECT(""'(OCDS) "" &amp; Q$3 &amp; ""'!$C:$F""),""SELECT C WHERE F = '"" &amp; $A189 &amp; ""'""))))"),"")</f>
        <v/>
      </c>
      <c r="R189" s="94">
        <f t="shared" ref="R189:W189" si="187">IF(ISBLANK(IFERROR(VLOOKUP($A189,INDIRECT("'(OCDS) " &amp; R$3 &amp; "'!$F:$F"),1,FALSE))),0,1)</f>
        <v>0</v>
      </c>
      <c r="S189" s="94">
        <f t="shared" si="187"/>
        <v>0</v>
      </c>
      <c r="T189" s="94">
        <f t="shared" si="187"/>
        <v>0</v>
      </c>
      <c r="U189" s="94">
        <f t="shared" si="187"/>
        <v>0</v>
      </c>
      <c r="V189" s="94">
        <f t="shared" si="187"/>
        <v>0</v>
      </c>
      <c r="W189" s="94">
        <f t="shared" si="187"/>
        <v>0</v>
      </c>
    </row>
    <row r="190">
      <c r="A190" s="83" t="str">
        <f t="shared" si="1"/>
        <v> ()</v>
      </c>
      <c r="B190" s="99"/>
      <c r="C190" s="99"/>
      <c r="D190" s="100"/>
      <c r="E190" s="100"/>
      <c r="F190" s="101"/>
      <c r="G190" s="100"/>
      <c r="H190" s="99"/>
      <c r="I190" s="100"/>
      <c r="J190" s="90" t="str">
        <f t="shared" si="3"/>
        <v>no</v>
      </c>
      <c r="K190" s="91" t="str">
        <f>IFERROR(__xludf.DUMMYFUNCTION("IFERROR(JOIN("", "",FILTER(L190:Q190,LEN(L190:Q190))))"),"")</f>
        <v/>
      </c>
      <c r="L190" s="92" t="str">
        <f>IFERROR(__xludf.DUMMYFUNCTION("IF(ISBLANK($D190),"""",IFERROR(JOIN("", "",QUERY(INDIRECT(""'(OCDS) "" &amp; L$3 &amp; ""'!$C:$F""),""SELECT C WHERE F = '"" &amp; $A190 &amp; ""'""))))"),"")</f>
        <v/>
      </c>
      <c r="M190" s="93" t="str">
        <f>IFERROR(__xludf.DUMMYFUNCTION("IF(ISBLANK($D190),"""",IFERROR(JOIN("", "",QUERY(INDIRECT(""'(OCDS) "" &amp; M$3 &amp; ""'!$C:$F""),""SELECT C WHERE F = '"" &amp; $A190 &amp; ""'""))))"),"")</f>
        <v/>
      </c>
      <c r="N190" s="93" t="str">
        <f>IFERROR(__xludf.DUMMYFUNCTION("IF(ISBLANK($D190),"""",IFERROR(JOIN("", "",QUERY(INDIRECT(""'(OCDS) "" &amp; N$3 &amp; ""'!$C:$F""),""SELECT C WHERE F = '"" &amp; $A190 &amp; ""'""))))"),"")</f>
        <v/>
      </c>
      <c r="O190" s="93" t="str">
        <f>IFERROR(__xludf.DUMMYFUNCTION("IF(ISBLANK($D190),"""",IFERROR(JOIN("", "",QUERY(INDIRECT(""'(OCDS) "" &amp; O$3 &amp; ""'!$C:$F""),""SELECT C WHERE F = '"" &amp; $A190 &amp; ""'""))))"),"")</f>
        <v/>
      </c>
      <c r="P190" s="93" t="str">
        <f>IFERROR(__xludf.DUMMYFUNCTION("IF(ISBLANK($D190),"""",IFERROR(JOIN("", "",QUERY(INDIRECT(""'(OCDS) "" &amp; P$3 &amp; ""'!$C:$F""),""SELECT C WHERE F = '"" &amp; $A190 &amp; ""'""))))"),"")</f>
        <v/>
      </c>
      <c r="Q190" s="93" t="str">
        <f>IFERROR(__xludf.DUMMYFUNCTION("IF(ISBLANK($D190),"""",IFERROR(JOIN("", "",QUERY(INDIRECT(""'(OCDS) "" &amp; Q$3 &amp; ""'!$C:$F""),""SELECT C WHERE F = '"" &amp; $A190 &amp; ""'""))))"),"")</f>
        <v/>
      </c>
      <c r="R190" s="94">
        <f t="shared" ref="R190:W190" si="188">IF(ISBLANK(IFERROR(VLOOKUP($A190,INDIRECT("'(OCDS) " &amp; R$3 &amp; "'!$F:$F"),1,FALSE))),0,1)</f>
        <v>0</v>
      </c>
      <c r="S190" s="94">
        <f t="shared" si="188"/>
        <v>0</v>
      </c>
      <c r="T190" s="94">
        <f t="shared" si="188"/>
        <v>0</v>
      </c>
      <c r="U190" s="94">
        <f t="shared" si="188"/>
        <v>0</v>
      </c>
      <c r="V190" s="94">
        <f t="shared" si="188"/>
        <v>0</v>
      </c>
      <c r="W190" s="94">
        <f t="shared" si="188"/>
        <v>0</v>
      </c>
    </row>
    <row r="191">
      <c r="A191" s="83" t="str">
        <f t="shared" si="1"/>
        <v> ()</v>
      </c>
      <c r="B191" s="99"/>
      <c r="C191" s="99"/>
      <c r="D191" s="100"/>
      <c r="E191" s="100"/>
      <c r="F191" s="101"/>
      <c r="G191" s="100"/>
      <c r="H191" s="99"/>
      <c r="I191" s="100"/>
      <c r="J191" s="90" t="str">
        <f t="shared" si="3"/>
        <v>no</v>
      </c>
      <c r="K191" s="91" t="str">
        <f>IFERROR(__xludf.DUMMYFUNCTION("IFERROR(JOIN("", "",FILTER(L191:Q191,LEN(L191:Q191))))"),"")</f>
        <v/>
      </c>
      <c r="L191" s="92" t="str">
        <f>IFERROR(__xludf.DUMMYFUNCTION("IF(ISBLANK($D191),"""",IFERROR(JOIN("", "",QUERY(INDIRECT(""'(OCDS) "" &amp; L$3 &amp; ""'!$C:$F""),""SELECT C WHERE F = '"" &amp; $A191 &amp; ""'""))))"),"")</f>
        <v/>
      </c>
      <c r="M191" s="93" t="str">
        <f>IFERROR(__xludf.DUMMYFUNCTION("IF(ISBLANK($D191),"""",IFERROR(JOIN("", "",QUERY(INDIRECT(""'(OCDS) "" &amp; M$3 &amp; ""'!$C:$F""),""SELECT C WHERE F = '"" &amp; $A191 &amp; ""'""))))"),"")</f>
        <v/>
      </c>
      <c r="N191" s="93" t="str">
        <f>IFERROR(__xludf.DUMMYFUNCTION("IF(ISBLANK($D191),"""",IFERROR(JOIN("", "",QUERY(INDIRECT(""'(OCDS) "" &amp; N$3 &amp; ""'!$C:$F""),""SELECT C WHERE F = '"" &amp; $A191 &amp; ""'""))))"),"")</f>
        <v/>
      </c>
      <c r="O191" s="93" t="str">
        <f>IFERROR(__xludf.DUMMYFUNCTION("IF(ISBLANK($D191),"""",IFERROR(JOIN("", "",QUERY(INDIRECT(""'(OCDS) "" &amp; O$3 &amp; ""'!$C:$F""),""SELECT C WHERE F = '"" &amp; $A191 &amp; ""'""))))"),"")</f>
        <v/>
      </c>
      <c r="P191" s="93" t="str">
        <f>IFERROR(__xludf.DUMMYFUNCTION("IF(ISBLANK($D191),"""",IFERROR(JOIN("", "",QUERY(INDIRECT(""'(OCDS) "" &amp; P$3 &amp; ""'!$C:$F""),""SELECT C WHERE F = '"" &amp; $A191 &amp; ""'""))))"),"")</f>
        <v/>
      </c>
      <c r="Q191" s="93" t="str">
        <f>IFERROR(__xludf.DUMMYFUNCTION("IF(ISBLANK($D191),"""",IFERROR(JOIN("", "",QUERY(INDIRECT(""'(OCDS) "" &amp; Q$3 &amp; ""'!$C:$F""),""SELECT C WHERE F = '"" &amp; $A191 &amp; ""'""))))"),"")</f>
        <v/>
      </c>
      <c r="R191" s="94">
        <f t="shared" ref="R191:W191" si="189">IF(ISBLANK(IFERROR(VLOOKUP($A191,INDIRECT("'(OCDS) " &amp; R$3 &amp; "'!$F:$F"),1,FALSE))),0,1)</f>
        <v>0</v>
      </c>
      <c r="S191" s="94">
        <f t="shared" si="189"/>
        <v>0</v>
      </c>
      <c r="T191" s="94">
        <f t="shared" si="189"/>
        <v>0</v>
      </c>
      <c r="U191" s="94">
        <f t="shared" si="189"/>
        <v>0</v>
      </c>
      <c r="V191" s="94">
        <f t="shared" si="189"/>
        <v>0</v>
      </c>
      <c r="W191" s="94">
        <f t="shared" si="189"/>
        <v>0</v>
      </c>
    </row>
    <row r="192">
      <c r="A192" s="83" t="str">
        <f t="shared" si="1"/>
        <v> ()</v>
      </c>
      <c r="B192" s="99"/>
      <c r="C192" s="99"/>
      <c r="D192" s="100"/>
      <c r="E192" s="100"/>
      <c r="F192" s="101"/>
      <c r="G192" s="100"/>
      <c r="H192" s="99"/>
      <c r="I192" s="100"/>
      <c r="J192" s="90" t="str">
        <f t="shared" si="3"/>
        <v>no</v>
      </c>
      <c r="K192" s="91" t="str">
        <f>IFERROR(__xludf.DUMMYFUNCTION("IFERROR(JOIN("", "",FILTER(L192:Q192,LEN(L192:Q192))))"),"")</f>
        <v/>
      </c>
      <c r="L192" s="92" t="str">
        <f>IFERROR(__xludf.DUMMYFUNCTION("IF(ISBLANK($D192),"""",IFERROR(JOIN("", "",QUERY(INDIRECT(""'(OCDS) "" &amp; L$3 &amp; ""'!$C:$F""),""SELECT C WHERE F = '"" &amp; $A192 &amp; ""'""))))"),"")</f>
        <v/>
      </c>
      <c r="M192" s="93" t="str">
        <f>IFERROR(__xludf.DUMMYFUNCTION("IF(ISBLANK($D192),"""",IFERROR(JOIN("", "",QUERY(INDIRECT(""'(OCDS) "" &amp; M$3 &amp; ""'!$C:$F""),""SELECT C WHERE F = '"" &amp; $A192 &amp; ""'""))))"),"")</f>
        <v/>
      </c>
      <c r="N192" s="93" t="str">
        <f>IFERROR(__xludf.DUMMYFUNCTION("IF(ISBLANK($D192),"""",IFERROR(JOIN("", "",QUERY(INDIRECT(""'(OCDS) "" &amp; N$3 &amp; ""'!$C:$F""),""SELECT C WHERE F = '"" &amp; $A192 &amp; ""'""))))"),"")</f>
        <v/>
      </c>
      <c r="O192" s="93" t="str">
        <f>IFERROR(__xludf.DUMMYFUNCTION("IF(ISBLANK($D192),"""",IFERROR(JOIN("", "",QUERY(INDIRECT(""'(OCDS) "" &amp; O$3 &amp; ""'!$C:$F""),""SELECT C WHERE F = '"" &amp; $A192 &amp; ""'""))))"),"")</f>
        <v/>
      </c>
      <c r="P192" s="93" t="str">
        <f>IFERROR(__xludf.DUMMYFUNCTION("IF(ISBLANK($D192),"""",IFERROR(JOIN("", "",QUERY(INDIRECT(""'(OCDS) "" &amp; P$3 &amp; ""'!$C:$F""),""SELECT C WHERE F = '"" &amp; $A192 &amp; ""'""))))"),"")</f>
        <v/>
      </c>
      <c r="Q192" s="93" t="str">
        <f>IFERROR(__xludf.DUMMYFUNCTION("IF(ISBLANK($D192),"""",IFERROR(JOIN("", "",QUERY(INDIRECT(""'(OCDS) "" &amp; Q$3 &amp; ""'!$C:$F""),""SELECT C WHERE F = '"" &amp; $A192 &amp; ""'""))))"),"")</f>
        <v/>
      </c>
      <c r="R192" s="94">
        <f t="shared" ref="R192:W192" si="190">IF(ISBLANK(IFERROR(VLOOKUP($A192,INDIRECT("'(OCDS) " &amp; R$3 &amp; "'!$F:$F"),1,FALSE))),0,1)</f>
        <v>0</v>
      </c>
      <c r="S192" s="94">
        <f t="shared" si="190"/>
        <v>0</v>
      </c>
      <c r="T192" s="94">
        <f t="shared" si="190"/>
        <v>0</v>
      </c>
      <c r="U192" s="94">
        <f t="shared" si="190"/>
        <v>0</v>
      </c>
      <c r="V192" s="94">
        <f t="shared" si="190"/>
        <v>0</v>
      </c>
      <c r="W192" s="94">
        <f t="shared" si="190"/>
        <v>0</v>
      </c>
    </row>
    <row r="193">
      <c r="A193" s="83" t="str">
        <f t="shared" si="1"/>
        <v> ()</v>
      </c>
      <c r="B193" s="99"/>
      <c r="C193" s="99"/>
      <c r="D193" s="100"/>
      <c r="E193" s="100"/>
      <c r="F193" s="101"/>
      <c r="G193" s="100"/>
      <c r="H193" s="99"/>
      <c r="I193" s="100"/>
      <c r="J193" s="90" t="str">
        <f t="shared" si="3"/>
        <v>no</v>
      </c>
      <c r="K193" s="91" t="str">
        <f>IFERROR(__xludf.DUMMYFUNCTION("IFERROR(JOIN("", "",FILTER(L193:Q193,LEN(L193:Q193))))"),"")</f>
        <v/>
      </c>
      <c r="L193" s="92" t="str">
        <f>IFERROR(__xludf.DUMMYFUNCTION("IF(ISBLANK($D193),"""",IFERROR(JOIN("", "",QUERY(INDIRECT(""'(OCDS) "" &amp; L$3 &amp; ""'!$C:$F""),""SELECT C WHERE F = '"" &amp; $A193 &amp; ""'""))))"),"")</f>
        <v/>
      </c>
      <c r="M193" s="93" t="str">
        <f>IFERROR(__xludf.DUMMYFUNCTION("IF(ISBLANK($D193),"""",IFERROR(JOIN("", "",QUERY(INDIRECT(""'(OCDS) "" &amp; M$3 &amp; ""'!$C:$F""),""SELECT C WHERE F = '"" &amp; $A193 &amp; ""'""))))"),"")</f>
        <v/>
      </c>
      <c r="N193" s="93" t="str">
        <f>IFERROR(__xludf.DUMMYFUNCTION("IF(ISBLANK($D193),"""",IFERROR(JOIN("", "",QUERY(INDIRECT(""'(OCDS) "" &amp; N$3 &amp; ""'!$C:$F""),""SELECT C WHERE F = '"" &amp; $A193 &amp; ""'""))))"),"")</f>
        <v/>
      </c>
      <c r="O193" s="93" t="str">
        <f>IFERROR(__xludf.DUMMYFUNCTION("IF(ISBLANK($D193),"""",IFERROR(JOIN("", "",QUERY(INDIRECT(""'(OCDS) "" &amp; O$3 &amp; ""'!$C:$F""),""SELECT C WHERE F = '"" &amp; $A193 &amp; ""'""))))"),"")</f>
        <v/>
      </c>
      <c r="P193" s="93" t="str">
        <f>IFERROR(__xludf.DUMMYFUNCTION("IF(ISBLANK($D193),"""",IFERROR(JOIN("", "",QUERY(INDIRECT(""'(OCDS) "" &amp; P$3 &amp; ""'!$C:$F""),""SELECT C WHERE F = '"" &amp; $A193 &amp; ""'""))))"),"")</f>
        <v/>
      </c>
      <c r="Q193" s="93" t="str">
        <f>IFERROR(__xludf.DUMMYFUNCTION("IF(ISBLANK($D193),"""",IFERROR(JOIN("", "",QUERY(INDIRECT(""'(OCDS) "" &amp; Q$3 &amp; ""'!$C:$F""),""SELECT C WHERE F = '"" &amp; $A193 &amp; ""'""))))"),"")</f>
        <v/>
      </c>
      <c r="R193" s="94">
        <f t="shared" ref="R193:W193" si="191">IF(ISBLANK(IFERROR(VLOOKUP($A193,INDIRECT("'(OCDS) " &amp; R$3 &amp; "'!$F:$F"),1,FALSE))),0,1)</f>
        <v>0</v>
      </c>
      <c r="S193" s="94">
        <f t="shared" si="191"/>
        <v>0</v>
      </c>
      <c r="T193" s="94">
        <f t="shared" si="191"/>
        <v>0</v>
      </c>
      <c r="U193" s="94">
        <f t="shared" si="191"/>
        <v>0</v>
      </c>
      <c r="V193" s="94">
        <f t="shared" si="191"/>
        <v>0</v>
      </c>
      <c r="W193" s="94">
        <f t="shared" si="191"/>
        <v>0</v>
      </c>
    </row>
    <row r="194">
      <c r="A194" s="83" t="str">
        <f t="shared" si="1"/>
        <v> ()</v>
      </c>
      <c r="B194" s="99"/>
      <c r="C194" s="99"/>
      <c r="D194" s="100"/>
      <c r="E194" s="100"/>
      <c r="F194" s="101"/>
      <c r="G194" s="100"/>
      <c r="H194" s="99"/>
      <c r="I194" s="100"/>
      <c r="J194" s="90" t="str">
        <f t="shared" si="3"/>
        <v>no</v>
      </c>
      <c r="K194" s="91" t="str">
        <f>IFERROR(__xludf.DUMMYFUNCTION("IFERROR(JOIN("", "",FILTER(L194:Q194,LEN(L194:Q194))))"),"")</f>
        <v/>
      </c>
      <c r="L194" s="92" t="str">
        <f>IFERROR(__xludf.DUMMYFUNCTION("IF(ISBLANK($D194),"""",IFERROR(JOIN("", "",QUERY(INDIRECT(""'(OCDS) "" &amp; L$3 &amp; ""'!$C:$F""),""SELECT C WHERE F = '"" &amp; $A194 &amp; ""'""))))"),"")</f>
        <v/>
      </c>
      <c r="M194" s="93" t="str">
        <f>IFERROR(__xludf.DUMMYFUNCTION("IF(ISBLANK($D194),"""",IFERROR(JOIN("", "",QUERY(INDIRECT(""'(OCDS) "" &amp; M$3 &amp; ""'!$C:$F""),""SELECT C WHERE F = '"" &amp; $A194 &amp; ""'""))))"),"")</f>
        <v/>
      </c>
      <c r="N194" s="93" t="str">
        <f>IFERROR(__xludf.DUMMYFUNCTION("IF(ISBLANK($D194),"""",IFERROR(JOIN("", "",QUERY(INDIRECT(""'(OCDS) "" &amp; N$3 &amp; ""'!$C:$F""),""SELECT C WHERE F = '"" &amp; $A194 &amp; ""'""))))"),"")</f>
        <v/>
      </c>
      <c r="O194" s="93" t="str">
        <f>IFERROR(__xludf.DUMMYFUNCTION("IF(ISBLANK($D194),"""",IFERROR(JOIN("", "",QUERY(INDIRECT(""'(OCDS) "" &amp; O$3 &amp; ""'!$C:$F""),""SELECT C WHERE F = '"" &amp; $A194 &amp; ""'""))))"),"")</f>
        <v/>
      </c>
      <c r="P194" s="93" t="str">
        <f>IFERROR(__xludf.DUMMYFUNCTION("IF(ISBLANK($D194),"""",IFERROR(JOIN("", "",QUERY(INDIRECT(""'(OCDS) "" &amp; P$3 &amp; ""'!$C:$F""),""SELECT C WHERE F = '"" &amp; $A194 &amp; ""'""))))"),"")</f>
        <v/>
      </c>
      <c r="Q194" s="93" t="str">
        <f>IFERROR(__xludf.DUMMYFUNCTION("IF(ISBLANK($D194),"""",IFERROR(JOIN("", "",QUERY(INDIRECT(""'(OCDS) "" &amp; Q$3 &amp; ""'!$C:$F""),""SELECT C WHERE F = '"" &amp; $A194 &amp; ""'""))))"),"")</f>
        <v/>
      </c>
      <c r="R194" s="94">
        <f t="shared" ref="R194:W194" si="192">IF(ISBLANK(IFERROR(VLOOKUP($A194,INDIRECT("'(OCDS) " &amp; R$3 &amp; "'!$F:$F"),1,FALSE))),0,1)</f>
        <v>0</v>
      </c>
      <c r="S194" s="94">
        <f t="shared" si="192"/>
        <v>0</v>
      </c>
      <c r="T194" s="94">
        <f t="shared" si="192"/>
        <v>0</v>
      </c>
      <c r="U194" s="94">
        <f t="shared" si="192"/>
        <v>0</v>
      </c>
      <c r="V194" s="94">
        <f t="shared" si="192"/>
        <v>0</v>
      </c>
      <c r="W194" s="94">
        <f t="shared" si="192"/>
        <v>0</v>
      </c>
    </row>
    <row r="195">
      <c r="A195" s="83" t="str">
        <f t="shared" si="1"/>
        <v> ()</v>
      </c>
      <c r="B195" s="99"/>
      <c r="C195" s="99"/>
      <c r="D195" s="100"/>
      <c r="E195" s="100"/>
      <c r="F195" s="101"/>
      <c r="G195" s="100"/>
      <c r="H195" s="99"/>
      <c r="I195" s="100"/>
      <c r="J195" s="90" t="str">
        <f t="shared" si="3"/>
        <v>no</v>
      </c>
      <c r="K195" s="91" t="str">
        <f>IFERROR(__xludf.DUMMYFUNCTION("IFERROR(JOIN("", "",FILTER(L195:Q195,LEN(L195:Q195))))"),"")</f>
        <v/>
      </c>
      <c r="L195" s="92" t="str">
        <f>IFERROR(__xludf.DUMMYFUNCTION("IF(ISBLANK($D195),"""",IFERROR(JOIN("", "",QUERY(INDIRECT(""'(OCDS) "" &amp; L$3 &amp; ""'!$C:$F""),""SELECT C WHERE F = '"" &amp; $A195 &amp; ""'""))))"),"")</f>
        <v/>
      </c>
      <c r="M195" s="93" t="str">
        <f>IFERROR(__xludf.DUMMYFUNCTION("IF(ISBLANK($D195),"""",IFERROR(JOIN("", "",QUERY(INDIRECT(""'(OCDS) "" &amp; M$3 &amp; ""'!$C:$F""),""SELECT C WHERE F = '"" &amp; $A195 &amp; ""'""))))"),"")</f>
        <v/>
      </c>
      <c r="N195" s="93" t="str">
        <f>IFERROR(__xludf.DUMMYFUNCTION("IF(ISBLANK($D195),"""",IFERROR(JOIN("", "",QUERY(INDIRECT(""'(OCDS) "" &amp; N$3 &amp; ""'!$C:$F""),""SELECT C WHERE F = '"" &amp; $A195 &amp; ""'""))))"),"")</f>
        <v/>
      </c>
      <c r="O195" s="93" t="str">
        <f>IFERROR(__xludf.DUMMYFUNCTION("IF(ISBLANK($D195),"""",IFERROR(JOIN("", "",QUERY(INDIRECT(""'(OCDS) "" &amp; O$3 &amp; ""'!$C:$F""),""SELECT C WHERE F = '"" &amp; $A195 &amp; ""'""))))"),"")</f>
        <v/>
      </c>
      <c r="P195" s="93" t="str">
        <f>IFERROR(__xludf.DUMMYFUNCTION("IF(ISBLANK($D195),"""",IFERROR(JOIN("", "",QUERY(INDIRECT(""'(OCDS) "" &amp; P$3 &amp; ""'!$C:$F""),""SELECT C WHERE F = '"" &amp; $A195 &amp; ""'""))))"),"")</f>
        <v/>
      </c>
      <c r="Q195" s="93" t="str">
        <f>IFERROR(__xludf.DUMMYFUNCTION("IF(ISBLANK($D195),"""",IFERROR(JOIN("", "",QUERY(INDIRECT(""'(OCDS) "" &amp; Q$3 &amp; ""'!$C:$F""),""SELECT C WHERE F = '"" &amp; $A195 &amp; ""'""))))"),"")</f>
        <v/>
      </c>
      <c r="R195" s="94">
        <f t="shared" ref="R195:W195" si="193">IF(ISBLANK(IFERROR(VLOOKUP($A195,INDIRECT("'(OCDS) " &amp; R$3 &amp; "'!$F:$F"),1,FALSE))),0,1)</f>
        <v>0</v>
      </c>
      <c r="S195" s="94">
        <f t="shared" si="193"/>
        <v>0</v>
      </c>
      <c r="T195" s="94">
        <f t="shared" si="193"/>
        <v>0</v>
      </c>
      <c r="U195" s="94">
        <f t="shared" si="193"/>
        <v>0</v>
      </c>
      <c r="V195" s="94">
        <f t="shared" si="193"/>
        <v>0</v>
      </c>
      <c r="W195" s="94">
        <f t="shared" si="193"/>
        <v>0</v>
      </c>
    </row>
    <row r="196">
      <c r="A196" s="83" t="str">
        <f t="shared" si="1"/>
        <v> ()</v>
      </c>
      <c r="B196" s="99"/>
      <c r="C196" s="99"/>
      <c r="D196" s="100"/>
      <c r="E196" s="100"/>
      <c r="F196" s="101"/>
      <c r="G196" s="100"/>
      <c r="H196" s="99"/>
      <c r="I196" s="100"/>
      <c r="J196" s="90" t="str">
        <f t="shared" si="3"/>
        <v>no</v>
      </c>
      <c r="K196" s="91" t="str">
        <f>IFERROR(__xludf.DUMMYFUNCTION("IFERROR(JOIN("", "",FILTER(L196:Q196,LEN(L196:Q196))))"),"")</f>
        <v/>
      </c>
      <c r="L196" s="92" t="str">
        <f>IFERROR(__xludf.DUMMYFUNCTION("IF(ISBLANK($D196),"""",IFERROR(JOIN("", "",QUERY(INDIRECT(""'(OCDS) "" &amp; L$3 &amp; ""'!$C:$F""),""SELECT C WHERE F = '"" &amp; $A196 &amp; ""'""))))"),"")</f>
        <v/>
      </c>
      <c r="M196" s="93" t="str">
        <f>IFERROR(__xludf.DUMMYFUNCTION("IF(ISBLANK($D196),"""",IFERROR(JOIN("", "",QUERY(INDIRECT(""'(OCDS) "" &amp; M$3 &amp; ""'!$C:$F""),""SELECT C WHERE F = '"" &amp; $A196 &amp; ""'""))))"),"")</f>
        <v/>
      </c>
      <c r="N196" s="93" t="str">
        <f>IFERROR(__xludf.DUMMYFUNCTION("IF(ISBLANK($D196),"""",IFERROR(JOIN("", "",QUERY(INDIRECT(""'(OCDS) "" &amp; N$3 &amp; ""'!$C:$F""),""SELECT C WHERE F = '"" &amp; $A196 &amp; ""'""))))"),"")</f>
        <v/>
      </c>
      <c r="O196" s="93" t="str">
        <f>IFERROR(__xludf.DUMMYFUNCTION("IF(ISBLANK($D196),"""",IFERROR(JOIN("", "",QUERY(INDIRECT(""'(OCDS) "" &amp; O$3 &amp; ""'!$C:$F""),""SELECT C WHERE F = '"" &amp; $A196 &amp; ""'""))))"),"")</f>
        <v/>
      </c>
      <c r="P196" s="93" t="str">
        <f>IFERROR(__xludf.DUMMYFUNCTION("IF(ISBLANK($D196),"""",IFERROR(JOIN("", "",QUERY(INDIRECT(""'(OCDS) "" &amp; P$3 &amp; ""'!$C:$F""),""SELECT C WHERE F = '"" &amp; $A196 &amp; ""'""))))"),"")</f>
        <v/>
      </c>
      <c r="Q196" s="93" t="str">
        <f>IFERROR(__xludf.DUMMYFUNCTION("IF(ISBLANK($D196),"""",IFERROR(JOIN("", "",QUERY(INDIRECT(""'(OCDS) "" &amp; Q$3 &amp; ""'!$C:$F""),""SELECT C WHERE F = '"" &amp; $A196 &amp; ""'""))))"),"")</f>
        <v/>
      </c>
      <c r="R196" s="94">
        <f t="shared" ref="R196:W196" si="194">IF(ISBLANK(IFERROR(VLOOKUP($A196,INDIRECT("'(OCDS) " &amp; R$3 &amp; "'!$F:$F"),1,FALSE))),0,1)</f>
        <v>0</v>
      </c>
      <c r="S196" s="94">
        <f t="shared" si="194"/>
        <v>0</v>
      </c>
      <c r="T196" s="94">
        <f t="shared" si="194"/>
        <v>0</v>
      </c>
      <c r="U196" s="94">
        <f t="shared" si="194"/>
        <v>0</v>
      </c>
      <c r="V196" s="94">
        <f t="shared" si="194"/>
        <v>0</v>
      </c>
      <c r="W196" s="94">
        <f t="shared" si="194"/>
        <v>0</v>
      </c>
    </row>
    <row r="197">
      <c r="A197" s="83" t="str">
        <f t="shared" si="1"/>
        <v> ()</v>
      </c>
      <c r="B197" s="99"/>
      <c r="C197" s="99"/>
      <c r="D197" s="100"/>
      <c r="E197" s="100"/>
      <c r="F197" s="101"/>
      <c r="G197" s="100"/>
      <c r="H197" s="99"/>
      <c r="I197" s="100"/>
      <c r="J197" s="90" t="str">
        <f t="shared" si="3"/>
        <v>no</v>
      </c>
      <c r="K197" s="91" t="str">
        <f>IFERROR(__xludf.DUMMYFUNCTION("IFERROR(JOIN("", "",FILTER(L197:Q197,LEN(L197:Q197))))"),"")</f>
        <v/>
      </c>
      <c r="L197" s="92" t="str">
        <f>IFERROR(__xludf.DUMMYFUNCTION("IF(ISBLANK($D197),"""",IFERROR(JOIN("", "",QUERY(INDIRECT(""'(OCDS) "" &amp; L$3 &amp; ""'!$C:$F""),""SELECT C WHERE F = '"" &amp; $A197 &amp; ""'""))))"),"")</f>
        <v/>
      </c>
      <c r="M197" s="93" t="str">
        <f>IFERROR(__xludf.DUMMYFUNCTION("IF(ISBLANK($D197),"""",IFERROR(JOIN("", "",QUERY(INDIRECT(""'(OCDS) "" &amp; M$3 &amp; ""'!$C:$F""),""SELECT C WHERE F = '"" &amp; $A197 &amp; ""'""))))"),"")</f>
        <v/>
      </c>
      <c r="N197" s="93" t="str">
        <f>IFERROR(__xludf.DUMMYFUNCTION("IF(ISBLANK($D197),"""",IFERROR(JOIN("", "",QUERY(INDIRECT(""'(OCDS) "" &amp; N$3 &amp; ""'!$C:$F""),""SELECT C WHERE F = '"" &amp; $A197 &amp; ""'""))))"),"")</f>
        <v/>
      </c>
      <c r="O197" s="93" t="str">
        <f>IFERROR(__xludf.DUMMYFUNCTION("IF(ISBLANK($D197),"""",IFERROR(JOIN("", "",QUERY(INDIRECT(""'(OCDS) "" &amp; O$3 &amp; ""'!$C:$F""),""SELECT C WHERE F = '"" &amp; $A197 &amp; ""'""))))"),"")</f>
        <v/>
      </c>
      <c r="P197" s="93" t="str">
        <f>IFERROR(__xludf.DUMMYFUNCTION("IF(ISBLANK($D197),"""",IFERROR(JOIN("", "",QUERY(INDIRECT(""'(OCDS) "" &amp; P$3 &amp; ""'!$C:$F""),""SELECT C WHERE F = '"" &amp; $A197 &amp; ""'""))))"),"")</f>
        <v/>
      </c>
      <c r="Q197" s="93" t="str">
        <f>IFERROR(__xludf.DUMMYFUNCTION("IF(ISBLANK($D197),"""",IFERROR(JOIN("", "",QUERY(INDIRECT(""'(OCDS) "" &amp; Q$3 &amp; ""'!$C:$F""),""SELECT C WHERE F = '"" &amp; $A197 &amp; ""'""))))"),"")</f>
        <v/>
      </c>
      <c r="R197" s="94">
        <f t="shared" ref="R197:W197" si="195">IF(ISBLANK(IFERROR(VLOOKUP($A197,INDIRECT("'(OCDS) " &amp; R$3 &amp; "'!$F:$F"),1,FALSE))),0,1)</f>
        <v>0</v>
      </c>
      <c r="S197" s="94">
        <f t="shared" si="195"/>
        <v>0</v>
      </c>
      <c r="T197" s="94">
        <f t="shared" si="195"/>
        <v>0</v>
      </c>
      <c r="U197" s="94">
        <f t="shared" si="195"/>
        <v>0</v>
      </c>
      <c r="V197" s="94">
        <f t="shared" si="195"/>
        <v>0</v>
      </c>
      <c r="W197" s="94">
        <f t="shared" si="195"/>
        <v>0</v>
      </c>
    </row>
    <row r="198">
      <c r="A198" s="83" t="str">
        <f t="shared" si="1"/>
        <v> ()</v>
      </c>
      <c r="B198" s="99"/>
      <c r="C198" s="99"/>
      <c r="D198" s="100"/>
      <c r="E198" s="100"/>
      <c r="F198" s="101"/>
      <c r="G198" s="100"/>
      <c r="H198" s="99"/>
      <c r="I198" s="100"/>
      <c r="J198" s="90" t="str">
        <f t="shared" si="3"/>
        <v>no</v>
      </c>
      <c r="K198" s="91" t="str">
        <f>IFERROR(__xludf.DUMMYFUNCTION("IFERROR(JOIN("", "",FILTER(L198:Q198,LEN(L198:Q198))))"),"")</f>
        <v/>
      </c>
      <c r="L198" s="92" t="str">
        <f>IFERROR(__xludf.DUMMYFUNCTION("IF(ISBLANK($D198),"""",IFERROR(JOIN("", "",QUERY(INDIRECT(""'(OCDS) "" &amp; L$3 &amp; ""'!$C:$F""),""SELECT C WHERE F = '"" &amp; $A198 &amp; ""'""))))"),"")</f>
        <v/>
      </c>
      <c r="M198" s="93" t="str">
        <f>IFERROR(__xludf.DUMMYFUNCTION("IF(ISBLANK($D198),"""",IFERROR(JOIN("", "",QUERY(INDIRECT(""'(OCDS) "" &amp; M$3 &amp; ""'!$C:$F""),""SELECT C WHERE F = '"" &amp; $A198 &amp; ""'""))))"),"")</f>
        <v/>
      </c>
      <c r="N198" s="93" t="str">
        <f>IFERROR(__xludf.DUMMYFUNCTION("IF(ISBLANK($D198),"""",IFERROR(JOIN("", "",QUERY(INDIRECT(""'(OCDS) "" &amp; N$3 &amp; ""'!$C:$F""),""SELECT C WHERE F = '"" &amp; $A198 &amp; ""'""))))"),"")</f>
        <v/>
      </c>
      <c r="O198" s="93" t="str">
        <f>IFERROR(__xludf.DUMMYFUNCTION("IF(ISBLANK($D198),"""",IFERROR(JOIN("", "",QUERY(INDIRECT(""'(OCDS) "" &amp; O$3 &amp; ""'!$C:$F""),""SELECT C WHERE F = '"" &amp; $A198 &amp; ""'""))))"),"")</f>
        <v/>
      </c>
      <c r="P198" s="93" t="str">
        <f>IFERROR(__xludf.DUMMYFUNCTION("IF(ISBLANK($D198),"""",IFERROR(JOIN("", "",QUERY(INDIRECT(""'(OCDS) "" &amp; P$3 &amp; ""'!$C:$F""),""SELECT C WHERE F = '"" &amp; $A198 &amp; ""'""))))"),"")</f>
        <v/>
      </c>
      <c r="Q198" s="93" t="str">
        <f>IFERROR(__xludf.DUMMYFUNCTION("IF(ISBLANK($D198),"""",IFERROR(JOIN("", "",QUERY(INDIRECT(""'(OCDS) "" &amp; Q$3 &amp; ""'!$C:$F""),""SELECT C WHERE F = '"" &amp; $A198 &amp; ""'""))))"),"")</f>
        <v/>
      </c>
      <c r="R198" s="94">
        <f t="shared" ref="R198:W198" si="196">IF(ISBLANK(IFERROR(VLOOKUP($A198,INDIRECT("'(OCDS) " &amp; R$3 &amp; "'!$F:$F"),1,FALSE))),0,1)</f>
        <v>0</v>
      </c>
      <c r="S198" s="94">
        <f t="shared" si="196"/>
        <v>0</v>
      </c>
      <c r="T198" s="94">
        <f t="shared" si="196"/>
        <v>0</v>
      </c>
      <c r="U198" s="94">
        <f t="shared" si="196"/>
        <v>0</v>
      </c>
      <c r="V198" s="94">
        <f t="shared" si="196"/>
        <v>0</v>
      </c>
      <c r="W198" s="94">
        <f t="shared" si="196"/>
        <v>0</v>
      </c>
    </row>
    <row r="199">
      <c r="A199" s="83" t="str">
        <f t="shared" si="1"/>
        <v> ()</v>
      </c>
      <c r="B199" s="99"/>
      <c r="C199" s="99"/>
      <c r="D199" s="100"/>
      <c r="E199" s="100"/>
      <c r="F199" s="101"/>
      <c r="G199" s="100"/>
      <c r="H199" s="99"/>
      <c r="I199" s="100"/>
      <c r="J199" s="90" t="str">
        <f t="shared" si="3"/>
        <v>no</v>
      </c>
      <c r="K199" s="91" t="str">
        <f>IFERROR(__xludf.DUMMYFUNCTION("IFERROR(JOIN("", "",FILTER(L199:Q199,LEN(L199:Q199))))"),"")</f>
        <v/>
      </c>
      <c r="L199" s="92" t="str">
        <f>IFERROR(__xludf.DUMMYFUNCTION("IF(ISBLANK($D199),"""",IFERROR(JOIN("", "",QUERY(INDIRECT(""'(OCDS) "" &amp; L$3 &amp; ""'!$C:$F""),""SELECT C WHERE F = '"" &amp; $A199 &amp; ""'""))))"),"")</f>
        <v/>
      </c>
      <c r="M199" s="93" t="str">
        <f>IFERROR(__xludf.DUMMYFUNCTION("IF(ISBLANK($D199),"""",IFERROR(JOIN("", "",QUERY(INDIRECT(""'(OCDS) "" &amp; M$3 &amp; ""'!$C:$F""),""SELECT C WHERE F = '"" &amp; $A199 &amp; ""'""))))"),"")</f>
        <v/>
      </c>
      <c r="N199" s="93" t="str">
        <f>IFERROR(__xludf.DUMMYFUNCTION("IF(ISBLANK($D199),"""",IFERROR(JOIN("", "",QUERY(INDIRECT(""'(OCDS) "" &amp; N$3 &amp; ""'!$C:$F""),""SELECT C WHERE F = '"" &amp; $A199 &amp; ""'""))))"),"")</f>
        <v/>
      </c>
      <c r="O199" s="93" t="str">
        <f>IFERROR(__xludf.DUMMYFUNCTION("IF(ISBLANK($D199),"""",IFERROR(JOIN("", "",QUERY(INDIRECT(""'(OCDS) "" &amp; O$3 &amp; ""'!$C:$F""),""SELECT C WHERE F = '"" &amp; $A199 &amp; ""'""))))"),"")</f>
        <v/>
      </c>
      <c r="P199" s="93" t="str">
        <f>IFERROR(__xludf.DUMMYFUNCTION("IF(ISBLANK($D199),"""",IFERROR(JOIN("", "",QUERY(INDIRECT(""'(OCDS) "" &amp; P$3 &amp; ""'!$C:$F""),""SELECT C WHERE F = '"" &amp; $A199 &amp; ""'""))))"),"")</f>
        <v/>
      </c>
      <c r="Q199" s="93" t="str">
        <f>IFERROR(__xludf.DUMMYFUNCTION("IF(ISBLANK($D199),"""",IFERROR(JOIN("", "",QUERY(INDIRECT(""'(OCDS) "" &amp; Q$3 &amp; ""'!$C:$F""),""SELECT C WHERE F = '"" &amp; $A199 &amp; ""'""))))"),"")</f>
        <v/>
      </c>
      <c r="R199" s="94">
        <f t="shared" ref="R199:W199" si="197">IF(ISBLANK(IFERROR(VLOOKUP($A199,INDIRECT("'(OCDS) " &amp; R$3 &amp; "'!$F:$F"),1,FALSE))),0,1)</f>
        <v>0</v>
      </c>
      <c r="S199" s="94">
        <f t="shared" si="197"/>
        <v>0</v>
      </c>
      <c r="T199" s="94">
        <f t="shared" si="197"/>
        <v>0</v>
      </c>
      <c r="U199" s="94">
        <f t="shared" si="197"/>
        <v>0</v>
      </c>
      <c r="V199" s="94">
        <f t="shared" si="197"/>
        <v>0</v>
      </c>
      <c r="W199" s="94">
        <f t="shared" si="197"/>
        <v>0</v>
      </c>
    </row>
    <row r="200">
      <c r="A200" s="83" t="str">
        <f t="shared" si="1"/>
        <v> ()</v>
      </c>
      <c r="B200" s="99"/>
      <c r="C200" s="99"/>
      <c r="D200" s="100"/>
      <c r="E200" s="100"/>
      <c r="F200" s="101"/>
      <c r="G200" s="100"/>
      <c r="H200" s="99"/>
      <c r="I200" s="100"/>
      <c r="J200" s="90" t="str">
        <f t="shared" si="3"/>
        <v>no</v>
      </c>
      <c r="K200" s="91" t="str">
        <f>IFERROR(__xludf.DUMMYFUNCTION("IFERROR(JOIN("", "",FILTER(L200:Q200,LEN(L200:Q200))))"),"")</f>
        <v/>
      </c>
      <c r="L200" s="92" t="str">
        <f>IFERROR(__xludf.DUMMYFUNCTION("IF(ISBLANK($D200),"""",IFERROR(JOIN("", "",QUERY(INDIRECT(""'(OCDS) "" &amp; L$3 &amp; ""'!$C:$F""),""SELECT C WHERE F = '"" &amp; $A200 &amp; ""'""))))"),"")</f>
        <v/>
      </c>
      <c r="M200" s="93" t="str">
        <f>IFERROR(__xludf.DUMMYFUNCTION("IF(ISBLANK($D200),"""",IFERROR(JOIN("", "",QUERY(INDIRECT(""'(OCDS) "" &amp; M$3 &amp; ""'!$C:$F""),""SELECT C WHERE F = '"" &amp; $A200 &amp; ""'""))))"),"")</f>
        <v/>
      </c>
      <c r="N200" s="93" t="str">
        <f>IFERROR(__xludf.DUMMYFUNCTION("IF(ISBLANK($D200),"""",IFERROR(JOIN("", "",QUERY(INDIRECT(""'(OCDS) "" &amp; N$3 &amp; ""'!$C:$F""),""SELECT C WHERE F = '"" &amp; $A200 &amp; ""'""))))"),"")</f>
        <v/>
      </c>
      <c r="O200" s="93" t="str">
        <f>IFERROR(__xludf.DUMMYFUNCTION("IF(ISBLANK($D200),"""",IFERROR(JOIN("", "",QUERY(INDIRECT(""'(OCDS) "" &amp; O$3 &amp; ""'!$C:$F""),""SELECT C WHERE F = '"" &amp; $A200 &amp; ""'""))))"),"")</f>
        <v/>
      </c>
      <c r="P200" s="93" t="str">
        <f>IFERROR(__xludf.DUMMYFUNCTION("IF(ISBLANK($D200),"""",IFERROR(JOIN("", "",QUERY(INDIRECT(""'(OCDS) "" &amp; P$3 &amp; ""'!$C:$F""),""SELECT C WHERE F = '"" &amp; $A200 &amp; ""'""))))"),"")</f>
        <v/>
      </c>
      <c r="Q200" s="93" t="str">
        <f>IFERROR(__xludf.DUMMYFUNCTION("IF(ISBLANK($D200),"""",IFERROR(JOIN("", "",QUERY(INDIRECT(""'(OCDS) "" &amp; Q$3 &amp; ""'!$C:$F""),""SELECT C WHERE F = '"" &amp; $A200 &amp; ""'""))))"),"")</f>
        <v/>
      </c>
      <c r="R200" s="94">
        <f t="shared" ref="R200:W200" si="198">IF(ISBLANK(IFERROR(VLOOKUP($A200,INDIRECT("'(OCDS) " &amp; R$3 &amp; "'!$F:$F"),1,FALSE))),0,1)</f>
        <v>0</v>
      </c>
      <c r="S200" s="94">
        <f t="shared" si="198"/>
        <v>0</v>
      </c>
      <c r="T200" s="94">
        <f t="shared" si="198"/>
        <v>0</v>
      </c>
      <c r="U200" s="94">
        <f t="shared" si="198"/>
        <v>0</v>
      </c>
      <c r="V200" s="94">
        <f t="shared" si="198"/>
        <v>0</v>
      </c>
      <c r="W200" s="94">
        <f t="shared" si="198"/>
        <v>0</v>
      </c>
    </row>
    <row r="201">
      <c r="A201" s="83" t="str">
        <f t="shared" si="1"/>
        <v> ()</v>
      </c>
      <c r="B201" s="99"/>
      <c r="C201" s="99"/>
      <c r="D201" s="100"/>
      <c r="E201" s="100"/>
      <c r="F201" s="101"/>
      <c r="G201" s="100"/>
      <c r="H201" s="99"/>
      <c r="I201" s="100"/>
      <c r="J201" s="90" t="str">
        <f t="shared" si="3"/>
        <v>no</v>
      </c>
      <c r="K201" s="91" t="str">
        <f>IFERROR(__xludf.DUMMYFUNCTION("IFERROR(JOIN("", "",FILTER(L201:Q201,LEN(L201:Q201))))"),"")</f>
        <v/>
      </c>
      <c r="L201" s="92" t="str">
        <f>IFERROR(__xludf.DUMMYFUNCTION("IF(ISBLANK($D201),"""",IFERROR(JOIN("", "",QUERY(INDIRECT(""'(OCDS) "" &amp; L$3 &amp; ""'!$C:$F""),""SELECT C WHERE F = '"" &amp; $A201 &amp; ""'""))))"),"")</f>
        <v/>
      </c>
      <c r="M201" s="93" t="str">
        <f>IFERROR(__xludf.DUMMYFUNCTION("IF(ISBLANK($D201),"""",IFERROR(JOIN("", "",QUERY(INDIRECT(""'(OCDS) "" &amp; M$3 &amp; ""'!$C:$F""),""SELECT C WHERE F = '"" &amp; $A201 &amp; ""'""))))"),"")</f>
        <v/>
      </c>
      <c r="N201" s="93" t="str">
        <f>IFERROR(__xludf.DUMMYFUNCTION("IF(ISBLANK($D201),"""",IFERROR(JOIN("", "",QUERY(INDIRECT(""'(OCDS) "" &amp; N$3 &amp; ""'!$C:$F""),""SELECT C WHERE F = '"" &amp; $A201 &amp; ""'""))))"),"")</f>
        <v/>
      </c>
      <c r="O201" s="93" t="str">
        <f>IFERROR(__xludf.DUMMYFUNCTION("IF(ISBLANK($D201),"""",IFERROR(JOIN("", "",QUERY(INDIRECT(""'(OCDS) "" &amp; O$3 &amp; ""'!$C:$F""),""SELECT C WHERE F = '"" &amp; $A201 &amp; ""'""))))"),"")</f>
        <v/>
      </c>
      <c r="P201" s="93" t="str">
        <f>IFERROR(__xludf.DUMMYFUNCTION("IF(ISBLANK($D201),"""",IFERROR(JOIN("", "",QUERY(INDIRECT(""'(OCDS) "" &amp; P$3 &amp; ""'!$C:$F""),""SELECT C WHERE F = '"" &amp; $A201 &amp; ""'""))))"),"")</f>
        <v/>
      </c>
      <c r="Q201" s="93" t="str">
        <f>IFERROR(__xludf.DUMMYFUNCTION("IF(ISBLANK($D201),"""",IFERROR(JOIN("", "",QUERY(INDIRECT(""'(OCDS) "" &amp; Q$3 &amp; ""'!$C:$F""),""SELECT C WHERE F = '"" &amp; $A201 &amp; ""'""))))"),"")</f>
        <v/>
      </c>
      <c r="R201" s="94">
        <f t="shared" ref="R201:W201" si="199">IF(ISBLANK(IFERROR(VLOOKUP($A201,INDIRECT("'(OCDS) " &amp; R$3 &amp; "'!$F:$F"),1,FALSE))),0,1)</f>
        <v>0</v>
      </c>
      <c r="S201" s="94">
        <f t="shared" si="199"/>
        <v>0</v>
      </c>
      <c r="T201" s="94">
        <f t="shared" si="199"/>
        <v>0</v>
      </c>
      <c r="U201" s="94">
        <f t="shared" si="199"/>
        <v>0</v>
      </c>
      <c r="V201" s="94">
        <f t="shared" si="199"/>
        <v>0</v>
      </c>
      <c r="W201" s="94">
        <f t="shared" si="199"/>
        <v>0</v>
      </c>
    </row>
    <row r="202">
      <c r="A202" s="83" t="str">
        <f t="shared" si="1"/>
        <v> ()</v>
      </c>
      <c r="B202" s="99"/>
      <c r="C202" s="99"/>
      <c r="D202" s="100"/>
      <c r="E202" s="100"/>
      <c r="F202" s="101"/>
      <c r="G202" s="100"/>
      <c r="H202" s="99"/>
      <c r="I202" s="100"/>
      <c r="J202" s="90" t="str">
        <f t="shared" si="3"/>
        <v>no</v>
      </c>
      <c r="K202" s="91" t="str">
        <f>IFERROR(__xludf.DUMMYFUNCTION("IFERROR(JOIN("", "",FILTER(L202:Q202,LEN(L202:Q202))))"),"")</f>
        <v/>
      </c>
      <c r="L202" s="92" t="str">
        <f>IFERROR(__xludf.DUMMYFUNCTION("IF(ISBLANK($D202),"""",IFERROR(JOIN("", "",QUERY(INDIRECT(""'(OCDS) "" &amp; L$3 &amp; ""'!$C:$F""),""SELECT C WHERE F = '"" &amp; $A202 &amp; ""'""))))"),"")</f>
        <v/>
      </c>
      <c r="M202" s="93" t="str">
        <f>IFERROR(__xludf.DUMMYFUNCTION("IF(ISBLANK($D202),"""",IFERROR(JOIN("", "",QUERY(INDIRECT(""'(OCDS) "" &amp; M$3 &amp; ""'!$C:$F""),""SELECT C WHERE F = '"" &amp; $A202 &amp; ""'""))))"),"")</f>
        <v/>
      </c>
      <c r="N202" s="93" t="str">
        <f>IFERROR(__xludf.DUMMYFUNCTION("IF(ISBLANK($D202),"""",IFERROR(JOIN("", "",QUERY(INDIRECT(""'(OCDS) "" &amp; N$3 &amp; ""'!$C:$F""),""SELECT C WHERE F = '"" &amp; $A202 &amp; ""'""))))"),"")</f>
        <v/>
      </c>
      <c r="O202" s="93" t="str">
        <f>IFERROR(__xludf.DUMMYFUNCTION("IF(ISBLANK($D202),"""",IFERROR(JOIN("", "",QUERY(INDIRECT(""'(OCDS) "" &amp; O$3 &amp; ""'!$C:$F""),""SELECT C WHERE F = '"" &amp; $A202 &amp; ""'""))))"),"")</f>
        <v/>
      </c>
      <c r="P202" s="93" t="str">
        <f>IFERROR(__xludf.DUMMYFUNCTION("IF(ISBLANK($D202),"""",IFERROR(JOIN("", "",QUERY(INDIRECT(""'(OCDS) "" &amp; P$3 &amp; ""'!$C:$F""),""SELECT C WHERE F = '"" &amp; $A202 &amp; ""'""))))"),"")</f>
        <v/>
      </c>
      <c r="Q202" s="93" t="str">
        <f>IFERROR(__xludf.DUMMYFUNCTION("IF(ISBLANK($D202),"""",IFERROR(JOIN("", "",QUERY(INDIRECT(""'(OCDS) "" &amp; Q$3 &amp; ""'!$C:$F""),""SELECT C WHERE F = '"" &amp; $A202 &amp; ""'""))))"),"")</f>
        <v/>
      </c>
      <c r="R202" s="94">
        <f t="shared" ref="R202:W202" si="200">IF(ISBLANK(IFERROR(VLOOKUP($A202,INDIRECT("'(OCDS) " &amp; R$3 &amp; "'!$F:$F"),1,FALSE))),0,1)</f>
        <v>0</v>
      </c>
      <c r="S202" s="94">
        <f t="shared" si="200"/>
        <v>0</v>
      </c>
      <c r="T202" s="94">
        <f t="shared" si="200"/>
        <v>0</v>
      </c>
      <c r="U202" s="94">
        <f t="shared" si="200"/>
        <v>0</v>
      </c>
      <c r="V202" s="94">
        <f t="shared" si="200"/>
        <v>0</v>
      </c>
      <c r="W202" s="94">
        <f t="shared" si="200"/>
        <v>0</v>
      </c>
    </row>
    <row r="203">
      <c r="A203" s="83" t="str">
        <f t="shared" si="1"/>
        <v> ()</v>
      </c>
      <c r="B203" s="99"/>
      <c r="C203" s="99"/>
      <c r="D203" s="100"/>
      <c r="E203" s="100"/>
      <c r="F203" s="101"/>
      <c r="G203" s="100"/>
      <c r="H203" s="99"/>
      <c r="I203" s="100"/>
      <c r="J203" s="90" t="str">
        <f t="shared" si="3"/>
        <v>no</v>
      </c>
      <c r="K203" s="91" t="str">
        <f>IFERROR(__xludf.DUMMYFUNCTION("IFERROR(JOIN("", "",FILTER(L203:Q203,LEN(L203:Q203))))"),"")</f>
        <v/>
      </c>
      <c r="L203" s="92" t="str">
        <f>IFERROR(__xludf.DUMMYFUNCTION("IF(ISBLANK($D203),"""",IFERROR(JOIN("", "",QUERY(INDIRECT(""'(OCDS) "" &amp; L$3 &amp; ""'!$C:$F""),""SELECT C WHERE F = '"" &amp; $A203 &amp; ""'""))))"),"")</f>
        <v/>
      </c>
      <c r="M203" s="93" t="str">
        <f>IFERROR(__xludf.DUMMYFUNCTION("IF(ISBLANK($D203),"""",IFERROR(JOIN("", "",QUERY(INDIRECT(""'(OCDS) "" &amp; M$3 &amp; ""'!$C:$F""),""SELECT C WHERE F = '"" &amp; $A203 &amp; ""'""))))"),"")</f>
        <v/>
      </c>
      <c r="N203" s="93" t="str">
        <f>IFERROR(__xludf.DUMMYFUNCTION("IF(ISBLANK($D203),"""",IFERROR(JOIN("", "",QUERY(INDIRECT(""'(OCDS) "" &amp; N$3 &amp; ""'!$C:$F""),""SELECT C WHERE F = '"" &amp; $A203 &amp; ""'""))))"),"")</f>
        <v/>
      </c>
      <c r="O203" s="93" t="str">
        <f>IFERROR(__xludf.DUMMYFUNCTION("IF(ISBLANK($D203),"""",IFERROR(JOIN("", "",QUERY(INDIRECT(""'(OCDS) "" &amp; O$3 &amp; ""'!$C:$F""),""SELECT C WHERE F = '"" &amp; $A203 &amp; ""'""))))"),"")</f>
        <v/>
      </c>
      <c r="P203" s="93" t="str">
        <f>IFERROR(__xludf.DUMMYFUNCTION("IF(ISBLANK($D203),"""",IFERROR(JOIN("", "",QUERY(INDIRECT(""'(OCDS) "" &amp; P$3 &amp; ""'!$C:$F""),""SELECT C WHERE F = '"" &amp; $A203 &amp; ""'""))))"),"")</f>
        <v/>
      </c>
      <c r="Q203" s="93" t="str">
        <f>IFERROR(__xludf.DUMMYFUNCTION("IF(ISBLANK($D203),"""",IFERROR(JOIN("", "",QUERY(INDIRECT(""'(OCDS) "" &amp; Q$3 &amp; ""'!$C:$F""),""SELECT C WHERE F = '"" &amp; $A203 &amp; ""'""))))"),"")</f>
        <v/>
      </c>
      <c r="R203" s="94">
        <f t="shared" ref="R203:W203" si="201">IF(ISBLANK(IFERROR(VLOOKUP($A203,INDIRECT("'(OCDS) " &amp; R$3 &amp; "'!$F:$F"),1,FALSE))),0,1)</f>
        <v>0</v>
      </c>
      <c r="S203" s="94">
        <f t="shared" si="201"/>
        <v>0</v>
      </c>
      <c r="T203" s="94">
        <f t="shared" si="201"/>
        <v>0</v>
      </c>
      <c r="U203" s="94">
        <f t="shared" si="201"/>
        <v>0</v>
      </c>
      <c r="V203" s="94">
        <f t="shared" si="201"/>
        <v>0</v>
      </c>
      <c r="W203" s="94">
        <f t="shared" si="201"/>
        <v>0</v>
      </c>
    </row>
    <row r="204">
      <c r="A204" s="83" t="str">
        <f t="shared" si="1"/>
        <v> ()</v>
      </c>
      <c r="B204" s="99"/>
      <c r="C204" s="99"/>
      <c r="D204" s="100"/>
      <c r="E204" s="100"/>
      <c r="F204" s="101"/>
      <c r="G204" s="100"/>
      <c r="H204" s="99"/>
      <c r="I204" s="100"/>
      <c r="J204" s="90" t="str">
        <f t="shared" si="3"/>
        <v>no</v>
      </c>
      <c r="K204" s="91" t="str">
        <f>IFERROR(__xludf.DUMMYFUNCTION("IFERROR(JOIN("", "",FILTER(L204:Q204,LEN(L204:Q204))))"),"")</f>
        <v/>
      </c>
      <c r="L204" s="92" t="str">
        <f>IFERROR(__xludf.DUMMYFUNCTION("IF(ISBLANK($D204),"""",IFERROR(JOIN("", "",QUERY(INDIRECT(""'(OCDS) "" &amp; L$3 &amp; ""'!$C:$F""),""SELECT C WHERE F = '"" &amp; $A204 &amp; ""'""))))"),"")</f>
        <v/>
      </c>
      <c r="M204" s="93" t="str">
        <f>IFERROR(__xludf.DUMMYFUNCTION("IF(ISBLANK($D204),"""",IFERROR(JOIN("", "",QUERY(INDIRECT(""'(OCDS) "" &amp; M$3 &amp; ""'!$C:$F""),""SELECT C WHERE F = '"" &amp; $A204 &amp; ""'""))))"),"")</f>
        <v/>
      </c>
      <c r="N204" s="93" t="str">
        <f>IFERROR(__xludf.DUMMYFUNCTION("IF(ISBLANK($D204),"""",IFERROR(JOIN("", "",QUERY(INDIRECT(""'(OCDS) "" &amp; N$3 &amp; ""'!$C:$F""),""SELECT C WHERE F = '"" &amp; $A204 &amp; ""'""))))"),"")</f>
        <v/>
      </c>
      <c r="O204" s="93" t="str">
        <f>IFERROR(__xludf.DUMMYFUNCTION("IF(ISBLANK($D204),"""",IFERROR(JOIN("", "",QUERY(INDIRECT(""'(OCDS) "" &amp; O$3 &amp; ""'!$C:$F""),""SELECT C WHERE F = '"" &amp; $A204 &amp; ""'""))))"),"")</f>
        <v/>
      </c>
      <c r="P204" s="93" t="str">
        <f>IFERROR(__xludf.DUMMYFUNCTION("IF(ISBLANK($D204),"""",IFERROR(JOIN("", "",QUERY(INDIRECT(""'(OCDS) "" &amp; P$3 &amp; ""'!$C:$F""),""SELECT C WHERE F = '"" &amp; $A204 &amp; ""'""))))"),"")</f>
        <v/>
      </c>
      <c r="Q204" s="93" t="str">
        <f>IFERROR(__xludf.DUMMYFUNCTION("IF(ISBLANK($D204),"""",IFERROR(JOIN("", "",QUERY(INDIRECT(""'(OCDS) "" &amp; Q$3 &amp; ""'!$C:$F""),""SELECT C WHERE F = '"" &amp; $A204 &amp; ""'""))))"),"")</f>
        <v/>
      </c>
      <c r="R204" s="94">
        <f t="shared" ref="R204:W204" si="202">IF(ISBLANK(IFERROR(VLOOKUP($A204,INDIRECT("'(OCDS) " &amp; R$3 &amp; "'!$F:$F"),1,FALSE))),0,1)</f>
        <v>0</v>
      </c>
      <c r="S204" s="94">
        <f t="shared" si="202"/>
        <v>0</v>
      </c>
      <c r="T204" s="94">
        <f t="shared" si="202"/>
        <v>0</v>
      </c>
      <c r="U204" s="94">
        <f t="shared" si="202"/>
        <v>0</v>
      </c>
      <c r="V204" s="94">
        <f t="shared" si="202"/>
        <v>0</v>
      </c>
      <c r="W204" s="94">
        <f t="shared" si="202"/>
        <v>0</v>
      </c>
    </row>
    <row r="205">
      <c r="A205" s="83" t="str">
        <f t="shared" si="1"/>
        <v> ()</v>
      </c>
      <c r="B205" s="99"/>
      <c r="C205" s="99"/>
      <c r="D205" s="100"/>
      <c r="E205" s="100"/>
      <c r="F205" s="101"/>
      <c r="G205" s="100"/>
      <c r="H205" s="99"/>
      <c r="I205" s="100"/>
      <c r="J205" s="90" t="str">
        <f t="shared" si="3"/>
        <v>no</v>
      </c>
      <c r="K205" s="91" t="str">
        <f>IFERROR(__xludf.DUMMYFUNCTION("IFERROR(JOIN("", "",FILTER(L205:Q205,LEN(L205:Q205))))"),"")</f>
        <v/>
      </c>
      <c r="L205" s="92" t="str">
        <f>IFERROR(__xludf.DUMMYFUNCTION("IF(ISBLANK($D205),"""",IFERROR(JOIN("", "",QUERY(INDIRECT(""'(OCDS) "" &amp; L$3 &amp; ""'!$C:$F""),""SELECT C WHERE F = '"" &amp; $A205 &amp; ""'""))))"),"")</f>
        <v/>
      </c>
      <c r="M205" s="93" t="str">
        <f>IFERROR(__xludf.DUMMYFUNCTION("IF(ISBLANK($D205),"""",IFERROR(JOIN("", "",QUERY(INDIRECT(""'(OCDS) "" &amp; M$3 &amp; ""'!$C:$F""),""SELECT C WHERE F = '"" &amp; $A205 &amp; ""'""))))"),"")</f>
        <v/>
      </c>
      <c r="N205" s="93" t="str">
        <f>IFERROR(__xludf.DUMMYFUNCTION("IF(ISBLANK($D205),"""",IFERROR(JOIN("", "",QUERY(INDIRECT(""'(OCDS) "" &amp; N$3 &amp; ""'!$C:$F""),""SELECT C WHERE F = '"" &amp; $A205 &amp; ""'""))))"),"")</f>
        <v/>
      </c>
      <c r="O205" s="93" t="str">
        <f>IFERROR(__xludf.DUMMYFUNCTION("IF(ISBLANK($D205),"""",IFERROR(JOIN("", "",QUERY(INDIRECT(""'(OCDS) "" &amp; O$3 &amp; ""'!$C:$F""),""SELECT C WHERE F = '"" &amp; $A205 &amp; ""'""))))"),"")</f>
        <v/>
      </c>
      <c r="P205" s="93" t="str">
        <f>IFERROR(__xludf.DUMMYFUNCTION("IF(ISBLANK($D205),"""",IFERROR(JOIN("", "",QUERY(INDIRECT(""'(OCDS) "" &amp; P$3 &amp; ""'!$C:$F""),""SELECT C WHERE F = '"" &amp; $A205 &amp; ""'""))))"),"")</f>
        <v/>
      </c>
      <c r="Q205" s="93" t="str">
        <f>IFERROR(__xludf.DUMMYFUNCTION("IF(ISBLANK($D205),"""",IFERROR(JOIN("", "",QUERY(INDIRECT(""'(OCDS) "" &amp; Q$3 &amp; ""'!$C:$F""),""SELECT C WHERE F = '"" &amp; $A205 &amp; ""'""))))"),"")</f>
        <v/>
      </c>
      <c r="R205" s="94">
        <f t="shared" ref="R205:W205" si="203">IF(ISBLANK(IFERROR(VLOOKUP($A205,INDIRECT("'(OCDS) " &amp; R$3 &amp; "'!$F:$F"),1,FALSE))),0,1)</f>
        <v>0</v>
      </c>
      <c r="S205" s="94">
        <f t="shared" si="203"/>
        <v>0</v>
      </c>
      <c r="T205" s="94">
        <f t="shared" si="203"/>
        <v>0</v>
      </c>
      <c r="U205" s="94">
        <f t="shared" si="203"/>
        <v>0</v>
      </c>
      <c r="V205" s="94">
        <f t="shared" si="203"/>
        <v>0</v>
      </c>
      <c r="W205" s="94">
        <f t="shared" si="203"/>
        <v>0</v>
      </c>
    </row>
    <row r="206">
      <c r="A206" s="83" t="str">
        <f t="shared" si="1"/>
        <v> ()</v>
      </c>
      <c r="B206" s="99"/>
      <c r="C206" s="99"/>
      <c r="D206" s="100"/>
      <c r="E206" s="100"/>
      <c r="F206" s="101"/>
      <c r="G206" s="100"/>
      <c r="H206" s="99"/>
      <c r="I206" s="100"/>
      <c r="J206" s="90" t="str">
        <f t="shared" si="3"/>
        <v>no</v>
      </c>
      <c r="K206" s="91" t="str">
        <f>IFERROR(__xludf.DUMMYFUNCTION("IFERROR(JOIN("", "",FILTER(L206:Q206,LEN(L206:Q206))))"),"")</f>
        <v/>
      </c>
      <c r="L206" s="92" t="str">
        <f>IFERROR(__xludf.DUMMYFUNCTION("IF(ISBLANK($D206),"""",IFERROR(JOIN("", "",QUERY(INDIRECT(""'(OCDS) "" &amp; L$3 &amp; ""'!$C:$F""),""SELECT C WHERE F = '"" &amp; $A206 &amp; ""'""))))"),"")</f>
        <v/>
      </c>
      <c r="M206" s="93" t="str">
        <f>IFERROR(__xludf.DUMMYFUNCTION("IF(ISBLANK($D206),"""",IFERROR(JOIN("", "",QUERY(INDIRECT(""'(OCDS) "" &amp; M$3 &amp; ""'!$C:$F""),""SELECT C WHERE F = '"" &amp; $A206 &amp; ""'""))))"),"")</f>
        <v/>
      </c>
      <c r="N206" s="93" t="str">
        <f>IFERROR(__xludf.DUMMYFUNCTION("IF(ISBLANK($D206),"""",IFERROR(JOIN("", "",QUERY(INDIRECT(""'(OCDS) "" &amp; N$3 &amp; ""'!$C:$F""),""SELECT C WHERE F = '"" &amp; $A206 &amp; ""'""))))"),"")</f>
        <v/>
      </c>
      <c r="O206" s="93" t="str">
        <f>IFERROR(__xludf.DUMMYFUNCTION("IF(ISBLANK($D206),"""",IFERROR(JOIN("", "",QUERY(INDIRECT(""'(OCDS) "" &amp; O$3 &amp; ""'!$C:$F""),""SELECT C WHERE F = '"" &amp; $A206 &amp; ""'""))))"),"")</f>
        <v/>
      </c>
      <c r="P206" s="93" t="str">
        <f>IFERROR(__xludf.DUMMYFUNCTION("IF(ISBLANK($D206),"""",IFERROR(JOIN("", "",QUERY(INDIRECT(""'(OCDS) "" &amp; P$3 &amp; ""'!$C:$F""),""SELECT C WHERE F = '"" &amp; $A206 &amp; ""'""))))"),"")</f>
        <v/>
      </c>
      <c r="Q206" s="93" t="str">
        <f>IFERROR(__xludf.DUMMYFUNCTION("IF(ISBLANK($D206),"""",IFERROR(JOIN("", "",QUERY(INDIRECT(""'(OCDS) "" &amp; Q$3 &amp; ""'!$C:$F""),""SELECT C WHERE F = '"" &amp; $A206 &amp; ""'""))))"),"")</f>
        <v/>
      </c>
      <c r="R206" s="94">
        <f t="shared" ref="R206:W206" si="204">IF(ISBLANK(IFERROR(VLOOKUP($A206,INDIRECT("'(OCDS) " &amp; R$3 &amp; "'!$F:$F"),1,FALSE))),0,1)</f>
        <v>0</v>
      </c>
      <c r="S206" s="94">
        <f t="shared" si="204"/>
        <v>0</v>
      </c>
      <c r="T206" s="94">
        <f t="shared" si="204"/>
        <v>0</v>
      </c>
      <c r="U206" s="94">
        <f t="shared" si="204"/>
        <v>0</v>
      </c>
      <c r="V206" s="94">
        <f t="shared" si="204"/>
        <v>0</v>
      </c>
      <c r="W206" s="94">
        <f t="shared" si="204"/>
        <v>0</v>
      </c>
    </row>
    <row r="207">
      <c r="A207" s="83" t="str">
        <f t="shared" si="1"/>
        <v> ()</v>
      </c>
      <c r="B207" s="99"/>
      <c r="C207" s="99"/>
      <c r="D207" s="100"/>
      <c r="E207" s="100"/>
      <c r="F207" s="101"/>
      <c r="G207" s="100"/>
      <c r="H207" s="99"/>
      <c r="I207" s="100"/>
      <c r="J207" s="90" t="str">
        <f t="shared" si="3"/>
        <v>no</v>
      </c>
      <c r="K207" s="91" t="str">
        <f>IFERROR(__xludf.DUMMYFUNCTION("IFERROR(JOIN("", "",FILTER(L207:Q207,LEN(L207:Q207))))"),"")</f>
        <v/>
      </c>
      <c r="L207" s="92" t="str">
        <f>IFERROR(__xludf.DUMMYFUNCTION("IF(ISBLANK($D207),"""",IFERROR(JOIN("", "",QUERY(INDIRECT(""'(OCDS) "" &amp; L$3 &amp; ""'!$C:$F""),""SELECT C WHERE F = '"" &amp; $A207 &amp; ""'""))))"),"")</f>
        <v/>
      </c>
      <c r="M207" s="93" t="str">
        <f>IFERROR(__xludf.DUMMYFUNCTION("IF(ISBLANK($D207),"""",IFERROR(JOIN("", "",QUERY(INDIRECT(""'(OCDS) "" &amp; M$3 &amp; ""'!$C:$F""),""SELECT C WHERE F = '"" &amp; $A207 &amp; ""'""))))"),"")</f>
        <v/>
      </c>
      <c r="N207" s="93" t="str">
        <f>IFERROR(__xludf.DUMMYFUNCTION("IF(ISBLANK($D207),"""",IFERROR(JOIN("", "",QUERY(INDIRECT(""'(OCDS) "" &amp; N$3 &amp; ""'!$C:$F""),""SELECT C WHERE F = '"" &amp; $A207 &amp; ""'""))))"),"")</f>
        <v/>
      </c>
      <c r="O207" s="93" t="str">
        <f>IFERROR(__xludf.DUMMYFUNCTION("IF(ISBLANK($D207),"""",IFERROR(JOIN("", "",QUERY(INDIRECT(""'(OCDS) "" &amp; O$3 &amp; ""'!$C:$F""),""SELECT C WHERE F = '"" &amp; $A207 &amp; ""'""))))"),"")</f>
        <v/>
      </c>
      <c r="P207" s="93" t="str">
        <f>IFERROR(__xludf.DUMMYFUNCTION("IF(ISBLANK($D207),"""",IFERROR(JOIN("", "",QUERY(INDIRECT(""'(OCDS) "" &amp; P$3 &amp; ""'!$C:$F""),""SELECT C WHERE F = '"" &amp; $A207 &amp; ""'""))))"),"")</f>
        <v/>
      </c>
      <c r="Q207" s="93" t="str">
        <f>IFERROR(__xludf.DUMMYFUNCTION("IF(ISBLANK($D207),"""",IFERROR(JOIN("", "",QUERY(INDIRECT(""'(OCDS) "" &amp; Q$3 &amp; ""'!$C:$F""),""SELECT C WHERE F = '"" &amp; $A207 &amp; ""'""))))"),"")</f>
        <v/>
      </c>
      <c r="R207" s="94">
        <f t="shared" ref="R207:W207" si="205">IF(ISBLANK(IFERROR(VLOOKUP($A207,INDIRECT("'(OCDS) " &amp; R$3 &amp; "'!$F:$F"),1,FALSE))),0,1)</f>
        <v>0</v>
      </c>
      <c r="S207" s="94">
        <f t="shared" si="205"/>
        <v>0</v>
      </c>
      <c r="T207" s="94">
        <f t="shared" si="205"/>
        <v>0</v>
      </c>
      <c r="U207" s="94">
        <f t="shared" si="205"/>
        <v>0</v>
      </c>
      <c r="V207" s="94">
        <f t="shared" si="205"/>
        <v>0</v>
      </c>
      <c r="W207" s="94">
        <f t="shared" si="205"/>
        <v>0</v>
      </c>
    </row>
    <row r="208">
      <c r="A208" s="83" t="str">
        <f t="shared" si="1"/>
        <v> ()</v>
      </c>
      <c r="B208" s="99"/>
      <c r="C208" s="99"/>
      <c r="D208" s="100"/>
      <c r="E208" s="100"/>
      <c r="F208" s="101"/>
      <c r="G208" s="100"/>
      <c r="H208" s="99"/>
      <c r="I208" s="100"/>
      <c r="J208" s="90" t="str">
        <f t="shared" si="3"/>
        <v>no</v>
      </c>
      <c r="K208" s="91" t="str">
        <f>IFERROR(__xludf.DUMMYFUNCTION("IFERROR(JOIN("", "",FILTER(L208:Q208,LEN(L208:Q208))))"),"")</f>
        <v/>
      </c>
      <c r="L208" s="92" t="str">
        <f>IFERROR(__xludf.DUMMYFUNCTION("IF(ISBLANK($D208),"""",IFERROR(JOIN("", "",QUERY(INDIRECT(""'(OCDS) "" &amp; L$3 &amp; ""'!$C:$F""),""SELECT C WHERE F = '"" &amp; $A208 &amp; ""'""))))"),"")</f>
        <v/>
      </c>
      <c r="M208" s="93" t="str">
        <f>IFERROR(__xludf.DUMMYFUNCTION("IF(ISBLANK($D208),"""",IFERROR(JOIN("", "",QUERY(INDIRECT(""'(OCDS) "" &amp; M$3 &amp; ""'!$C:$F""),""SELECT C WHERE F = '"" &amp; $A208 &amp; ""'""))))"),"")</f>
        <v/>
      </c>
      <c r="N208" s="93" t="str">
        <f>IFERROR(__xludf.DUMMYFUNCTION("IF(ISBLANK($D208),"""",IFERROR(JOIN("", "",QUERY(INDIRECT(""'(OCDS) "" &amp; N$3 &amp; ""'!$C:$F""),""SELECT C WHERE F = '"" &amp; $A208 &amp; ""'""))))"),"")</f>
        <v/>
      </c>
      <c r="O208" s="93" t="str">
        <f>IFERROR(__xludf.DUMMYFUNCTION("IF(ISBLANK($D208),"""",IFERROR(JOIN("", "",QUERY(INDIRECT(""'(OCDS) "" &amp; O$3 &amp; ""'!$C:$F""),""SELECT C WHERE F = '"" &amp; $A208 &amp; ""'""))))"),"")</f>
        <v/>
      </c>
      <c r="P208" s="93" t="str">
        <f>IFERROR(__xludf.DUMMYFUNCTION("IF(ISBLANK($D208),"""",IFERROR(JOIN("", "",QUERY(INDIRECT(""'(OCDS) "" &amp; P$3 &amp; ""'!$C:$F""),""SELECT C WHERE F = '"" &amp; $A208 &amp; ""'""))))"),"")</f>
        <v/>
      </c>
      <c r="Q208" s="93" t="str">
        <f>IFERROR(__xludf.DUMMYFUNCTION("IF(ISBLANK($D208),"""",IFERROR(JOIN("", "",QUERY(INDIRECT(""'(OCDS) "" &amp; Q$3 &amp; ""'!$C:$F""),""SELECT C WHERE F = '"" &amp; $A208 &amp; ""'""))))"),"")</f>
        <v/>
      </c>
      <c r="R208" s="94">
        <f t="shared" ref="R208:W208" si="206">IF(ISBLANK(IFERROR(VLOOKUP($A208,INDIRECT("'(OCDS) " &amp; R$3 &amp; "'!$F:$F"),1,FALSE))),0,1)</f>
        <v>0</v>
      </c>
      <c r="S208" s="94">
        <f t="shared" si="206"/>
        <v>0</v>
      </c>
      <c r="T208" s="94">
        <f t="shared" si="206"/>
        <v>0</v>
      </c>
      <c r="U208" s="94">
        <f t="shared" si="206"/>
        <v>0</v>
      </c>
      <c r="V208" s="94">
        <f t="shared" si="206"/>
        <v>0</v>
      </c>
      <c r="W208" s="94">
        <f t="shared" si="206"/>
        <v>0</v>
      </c>
    </row>
    <row r="209">
      <c r="A209" s="83" t="str">
        <f t="shared" si="1"/>
        <v> ()</v>
      </c>
      <c r="B209" s="99"/>
      <c r="C209" s="99"/>
      <c r="D209" s="100"/>
      <c r="E209" s="100"/>
      <c r="F209" s="101"/>
      <c r="G209" s="100"/>
      <c r="H209" s="99"/>
      <c r="I209" s="100"/>
      <c r="J209" s="90" t="str">
        <f t="shared" si="3"/>
        <v>no</v>
      </c>
      <c r="K209" s="91" t="str">
        <f>IFERROR(__xludf.DUMMYFUNCTION("IFERROR(JOIN("", "",FILTER(L209:Q209,LEN(L209:Q209))))"),"")</f>
        <v/>
      </c>
      <c r="L209" s="92" t="str">
        <f>IFERROR(__xludf.DUMMYFUNCTION("IF(ISBLANK($D209),"""",IFERROR(JOIN("", "",QUERY(INDIRECT(""'(OCDS) "" &amp; L$3 &amp; ""'!$C:$F""),""SELECT C WHERE F = '"" &amp; $A209 &amp; ""'""))))"),"")</f>
        <v/>
      </c>
      <c r="M209" s="93" t="str">
        <f>IFERROR(__xludf.DUMMYFUNCTION("IF(ISBLANK($D209),"""",IFERROR(JOIN("", "",QUERY(INDIRECT(""'(OCDS) "" &amp; M$3 &amp; ""'!$C:$F""),""SELECT C WHERE F = '"" &amp; $A209 &amp; ""'""))))"),"")</f>
        <v/>
      </c>
      <c r="N209" s="93" t="str">
        <f>IFERROR(__xludf.DUMMYFUNCTION("IF(ISBLANK($D209),"""",IFERROR(JOIN("", "",QUERY(INDIRECT(""'(OCDS) "" &amp; N$3 &amp; ""'!$C:$F""),""SELECT C WHERE F = '"" &amp; $A209 &amp; ""'""))))"),"")</f>
        <v/>
      </c>
      <c r="O209" s="93" t="str">
        <f>IFERROR(__xludf.DUMMYFUNCTION("IF(ISBLANK($D209),"""",IFERROR(JOIN("", "",QUERY(INDIRECT(""'(OCDS) "" &amp; O$3 &amp; ""'!$C:$F""),""SELECT C WHERE F = '"" &amp; $A209 &amp; ""'""))))"),"")</f>
        <v/>
      </c>
      <c r="P209" s="93" t="str">
        <f>IFERROR(__xludf.DUMMYFUNCTION("IF(ISBLANK($D209),"""",IFERROR(JOIN("", "",QUERY(INDIRECT(""'(OCDS) "" &amp; P$3 &amp; ""'!$C:$F""),""SELECT C WHERE F = '"" &amp; $A209 &amp; ""'""))))"),"")</f>
        <v/>
      </c>
      <c r="Q209" s="93" t="str">
        <f>IFERROR(__xludf.DUMMYFUNCTION("IF(ISBLANK($D209),"""",IFERROR(JOIN("", "",QUERY(INDIRECT(""'(OCDS) "" &amp; Q$3 &amp; ""'!$C:$F""),""SELECT C WHERE F = '"" &amp; $A209 &amp; ""'""))))"),"")</f>
        <v/>
      </c>
      <c r="R209" s="94">
        <f t="shared" ref="R209:W209" si="207">IF(ISBLANK(IFERROR(VLOOKUP($A209,INDIRECT("'(OCDS) " &amp; R$3 &amp; "'!$F:$F"),1,FALSE))),0,1)</f>
        <v>0</v>
      </c>
      <c r="S209" s="94">
        <f t="shared" si="207"/>
        <v>0</v>
      </c>
      <c r="T209" s="94">
        <f t="shared" si="207"/>
        <v>0</v>
      </c>
      <c r="U209" s="94">
        <f t="shared" si="207"/>
        <v>0</v>
      </c>
      <c r="V209" s="94">
        <f t="shared" si="207"/>
        <v>0</v>
      </c>
      <c r="W209" s="94">
        <f t="shared" si="207"/>
        <v>0</v>
      </c>
    </row>
    <row r="210">
      <c r="A210" s="83" t="str">
        <f t="shared" si="1"/>
        <v> ()</v>
      </c>
      <c r="B210" s="99"/>
      <c r="C210" s="99"/>
      <c r="D210" s="100"/>
      <c r="E210" s="100"/>
      <c r="F210" s="101"/>
      <c r="G210" s="100"/>
      <c r="H210" s="99"/>
      <c r="I210" s="100"/>
      <c r="J210" s="90" t="str">
        <f t="shared" si="3"/>
        <v>no</v>
      </c>
      <c r="K210" s="91" t="str">
        <f>IFERROR(__xludf.DUMMYFUNCTION("IFERROR(JOIN("", "",FILTER(L210:Q210,LEN(L210:Q210))))"),"")</f>
        <v/>
      </c>
      <c r="L210" s="92" t="str">
        <f>IFERROR(__xludf.DUMMYFUNCTION("IF(ISBLANK($D210),"""",IFERROR(JOIN("", "",QUERY(INDIRECT(""'(OCDS) "" &amp; L$3 &amp; ""'!$C:$F""),""SELECT C WHERE F = '"" &amp; $A210 &amp; ""'""))))"),"")</f>
        <v/>
      </c>
      <c r="M210" s="93" t="str">
        <f>IFERROR(__xludf.DUMMYFUNCTION("IF(ISBLANK($D210),"""",IFERROR(JOIN("", "",QUERY(INDIRECT(""'(OCDS) "" &amp; M$3 &amp; ""'!$C:$F""),""SELECT C WHERE F = '"" &amp; $A210 &amp; ""'""))))"),"")</f>
        <v/>
      </c>
      <c r="N210" s="93" t="str">
        <f>IFERROR(__xludf.DUMMYFUNCTION("IF(ISBLANK($D210),"""",IFERROR(JOIN("", "",QUERY(INDIRECT(""'(OCDS) "" &amp; N$3 &amp; ""'!$C:$F""),""SELECT C WHERE F = '"" &amp; $A210 &amp; ""'""))))"),"")</f>
        <v/>
      </c>
      <c r="O210" s="93" t="str">
        <f>IFERROR(__xludf.DUMMYFUNCTION("IF(ISBLANK($D210),"""",IFERROR(JOIN("", "",QUERY(INDIRECT(""'(OCDS) "" &amp; O$3 &amp; ""'!$C:$F""),""SELECT C WHERE F = '"" &amp; $A210 &amp; ""'""))))"),"")</f>
        <v/>
      </c>
      <c r="P210" s="93" t="str">
        <f>IFERROR(__xludf.DUMMYFUNCTION("IF(ISBLANK($D210),"""",IFERROR(JOIN("", "",QUERY(INDIRECT(""'(OCDS) "" &amp; P$3 &amp; ""'!$C:$F""),""SELECT C WHERE F = '"" &amp; $A210 &amp; ""'""))))"),"")</f>
        <v/>
      </c>
      <c r="Q210" s="93" t="str">
        <f>IFERROR(__xludf.DUMMYFUNCTION("IF(ISBLANK($D210),"""",IFERROR(JOIN("", "",QUERY(INDIRECT(""'(OCDS) "" &amp; Q$3 &amp; ""'!$C:$F""),""SELECT C WHERE F = '"" &amp; $A210 &amp; ""'""))))"),"")</f>
        <v/>
      </c>
      <c r="R210" s="94">
        <f t="shared" ref="R210:W210" si="208">IF(ISBLANK(IFERROR(VLOOKUP($A210,INDIRECT("'(OCDS) " &amp; R$3 &amp; "'!$F:$F"),1,FALSE))),0,1)</f>
        <v>0</v>
      </c>
      <c r="S210" s="94">
        <f t="shared" si="208"/>
        <v>0</v>
      </c>
      <c r="T210" s="94">
        <f t="shared" si="208"/>
        <v>0</v>
      </c>
      <c r="U210" s="94">
        <f t="shared" si="208"/>
        <v>0</v>
      </c>
      <c r="V210" s="94">
        <f t="shared" si="208"/>
        <v>0</v>
      </c>
      <c r="W210" s="94">
        <f t="shared" si="208"/>
        <v>0</v>
      </c>
    </row>
    <row r="211">
      <c r="A211" s="83" t="str">
        <f t="shared" si="1"/>
        <v> ()</v>
      </c>
      <c r="B211" s="99"/>
      <c r="C211" s="99"/>
      <c r="D211" s="100"/>
      <c r="E211" s="100"/>
      <c r="F211" s="101"/>
      <c r="G211" s="100"/>
      <c r="H211" s="99"/>
      <c r="I211" s="100"/>
      <c r="J211" s="90" t="str">
        <f t="shared" si="3"/>
        <v>no</v>
      </c>
      <c r="K211" s="91" t="str">
        <f>IFERROR(__xludf.DUMMYFUNCTION("IFERROR(JOIN("", "",FILTER(L211:Q211,LEN(L211:Q211))))"),"")</f>
        <v/>
      </c>
      <c r="L211" s="92" t="str">
        <f>IFERROR(__xludf.DUMMYFUNCTION("IF(ISBLANK($D211),"""",IFERROR(JOIN("", "",QUERY(INDIRECT(""'(OCDS) "" &amp; L$3 &amp; ""'!$C:$F""),""SELECT C WHERE F = '"" &amp; $A211 &amp; ""'""))))"),"")</f>
        <v/>
      </c>
      <c r="M211" s="93" t="str">
        <f>IFERROR(__xludf.DUMMYFUNCTION("IF(ISBLANK($D211),"""",IFERROR(JOIN("", "",QUERY(INDIRECT(""'(OCDS) "" &amp; M$3 &amp; ""'!$C:$F""),""SELECT C WHERE F = '"" &amp; $A211 &amp; ""'""))))"),"")</f>
        <v/>
      </c>
      <c r="N211" s="93" t="str">
        <f>IFERROR(__xludf.DUMMYFUNCTION("IF(ISBLANK($D211),"""",IFERROR(JOIN("", "",QUERY(INDIRECT(""'(OCDS) "" &amp; N$3 &amp; ""'!$C:$F""),""SELECT C WHERE F = '"" &amp; $A211 &amp; ""'""))))"),"")</f>
        <v/>
      </c>
      <c r="O211" s="93" t="str">
        <f>IFERROR(__xludf.DUMMYFUNCTION("IF(ISBLANK($D211),"""",IFERROR(JOIN("", "",QUERY(INDIRECT(""'(OCDS) "" &amp; O$3 &amp; ""'!$C:$F""),""SELECT C WHERE F = '"" &amp; $A211 &amp; ""'""))))"),"")</f>
        <v/>
      </c>
      <c r="P211" s="93" t="str">
        <f>IFERROR(__xludf.DUMMYFUNCTION("IF(ISBLANK($D211),"""",IFERROR(JOIN("", "",QUERY(INDIRECT(""'(OCDS) "" &amp; P$3 &amp; ""'!$C:$F""),""SELECT C WHERE F = '"" &amp; $A211 &amp; ""'""))))"),"")</f>
        <v/>
      </c>
      <c r="Q211" s="93" t="str">
        <f>IFERROR(__xludf.DUMMYFUNCTION("IF(ISBLANK($D211),"""",IFERROR(JOIN("", "",QUERY(INDIRECT(""'(OCDS) "" &amp; Q$3 &amp; ""'!$C:$F""),""SELECT C WHERE F = '"" &amp; $A211 &amp; ""'""))))"),"")</f>
        <v/>
      </c>
      <c r="R211" s="94">
        <f t="shared" ref="R211:W211" si="209">IF(ISBLANK(IFERROR(VLOOKUP($A211,INDIRECT("'(OCDS) " &amp; R$3 &amp; "'!$F:$F"),1,FALSE))),0,1)</f>
        <v>0</v>
      </c>
      <c r="S211" s="94">
        <f t="shared" si="209"/>
        <v>0</v>
      </c>
      <c r="T211" s="94">
        <f t="shared" si="209"/>
        <v>0</v>
      </c>
      <c r="U211" s="94">
        <f t="shared" si="209"/>
        <v>0</v>
      </c>
      <c r="V211" s="94">
        <f t="shared" si="209"/>
        <v>0</v>
      </c>
      <c r="W211" s="94">
        <f t="shared" si="209"/>
        <v>0</v>
      </c>
    </row>
    <row r="212">
      <c r="A212" s="83" t="str">
        <f t="shared" si="1"/>
        <v> ()</v>
      </c>
      <c r="B212" s="99"/>
      <c r="C212" s="99"/>
      <c r="D212" s="100"/>
      <c r="E212" s="100"/>
      <c r="F212" s="101"/>
      <c r="G212" s="100"/>
      <c r="H212" s="99"/>
      <c r="I212" s="100"/>
      <c r="J212" s="90" t="str">
        <f t="shared" si="3"/>
        <v>no</v>
      </c>
      <c r="K212" s="91" t="str">
        <f>IFERROR(__xludf.DUMMYFUNCTION("IFERROR(JOIN("", "",FILTER(L212:Q212,LEN(L212:Q212))))"),"")</f>
        <v/>
      </c>
      <c r="L212" s="92" t="str">
        <f>IFERROR(__xludf.DUMMYFUNCTION("IF(ISBLANK($D212),"""",IFERROR(JOIN("", "",QUERY(INDIRECT(""'(OCDS) "" &amp; L$3 &amp; ""'!$C:$F""),""SELECT C WHERE F = '"" &amp; $A212 &amp; ""'""))))"),"")</f>
        <v/>
      </c>
      <c r="M212" s="93" t="str">
        <f>IFERROR(__xludf.DUMMYFUNCTION("IF(ISBLANK($D212),"""",IFERROR(JOIN("", "",QUERY(INDIRECT(""'(OCDS) "" &amp; M$3 &amp; ""'!$C:$F""),""SELECT C WHERE F = '"" &amp; $A212 &amp; ""'""))))"),"")</f>
        <v/>
      </c>
      <c r="N212" s="93" t="str">
        <f>IFERROR(__xludf.DUMMYFUNCTION("IF(ISBLANK($D212),"""",IFERROR(JOIN("", "",QUERY(INDIRECT(""'(OCDS) "" &amp; N$3 &amp; ""'!$C:$F""),""SELECT C WHERE F = '"" &amp; $A212 &amp; ""'""))))"),"")</f>
        <v/>
      </c>
      <c r="O212" s="93" t="str">
        <f>IFERROR(__xludf.DUMMYFUNCTION("IF(ISBLANK($D212),"""",IFERROR(JOIN("", "",QUERY(INDIRECT(""'(OCDS) "" &amp; O$3 &amp; ""'!$C:$F""),""SELECT C WHERE F = '"" &amp; $A212 &amp; ""'""))))"),"")</f>
        <v/>
      </c>
      <c r="P212" s="93" t="str">
        <f>IFERROR(__xludf.DUMMYFUNCTION("IF(ISBLANK($D212),"""",IFERROR(JOIN("", "",QUERY(INDIRECT(""'(OCDS) "" &amp; P$3 &amp; ""'!$C:$F""),""SELECT C WHERE F = '"" &amp; $A212 &amp; ""'""))))"),"")</f>
        <v/>
      </c>
      <c r="Q212" s="93" t="str">
        <f>IFERROR(__xludf.DUMMYFUNCTION("IF(ISBLANK($D212),"""",IFERROR(JOIN("", "",QUERY(INDIRECT(""'(OCDS) "" &amp; Q$3 &amp; ""'!$C:$F""),""SELECT C WHERE F = '"" &amp; $A212 &amp; ""'""))))"),"")</f>
        <v/>
      </c>
      <c r="R212" s="94">
        <f t="shared" ref="R212:W212" si="210">IF(ISBLANK(IFERROR(VLOOKUP($A212,INDIRECT("'(OCDS) " &amp; R$3 &amp; "'!$F:$F"),1,FALSE))),0,1)</f>
        <v>0</v>
      </c>
      <c r="S212" s="94">
        <f t="shared" si="210"/>
        <v>0</v>
      </c>
      <c r="T212" s="94">
        <f t="shared" si="210"/>
        <v>0</v>
      </c>
      <c r="U212" s="94">
        <f t="shared" si="210"/>
        <v>0</v>
      </c>
      <c r="V212" s="94">
        <f t="shared" si="210"/>
        <v>0</v>
      </c>
      <c r="W212" s="94">
        <f t="shared" si="210"/>
        <v>0</v>
      </c>
    </row>
    <row r="213">
      <c r="A213" s="83" t="str">
        <f t="shared" si="1"/>
        <v> ()</v>
      </c>
      <c r="B213" s="99"/>
      <c r="C213" s="99"/>
      <c r="D213" s="100"/>
      <c r="E213" s="100"/>
      <c r="F213" s="101"/>
      <c r="G213" s="100"/>
      <c r="H213" s="99"/>
      <c r="I213" s="100"/>
      <c r="J213" s="90" t="str">
        <f t="shared" si="3"/>
        <v>no</v>
      </c>
      <c r="K213" s="91" t="str">
        <f>IFERROR(__xludf.DUMMYFUNCTION("IFERROR(JOIN("", "",FILTER(L213:Q213,LEN(L213:Q213))))"),"")</f>
        <v/>
      </c>
      <c r="L213" s="92" t="str">
        <f>IFERROR(__xludf.DUMMYFUNCTION("IF(ISBLANK($D213),"""",IFERROR(JOIN("", "",QUERY(INDIRECT(""'(OCDS) "" &amp; L$3 &amp; ""'!$C:$F""),""SELECT C WHERE F = '"" &amp; $A213 &amp; ""'""))))"),"")</f>
        <v/>
      </c>
      <c r="M213" s="93" t="str">
        <f>IFERROR(__xludf.DUMMYFUNCTION("IF(ISBLANK($D213),"""",IFERROR(JOIN("", "",QUERY(INDIRECT(""'(OCDS) "" &amp; M$3 &amp; ""'!$C:$F""),""SELECT C WHERE F = '"" &amp; $A213 &amp; ""'""))))"),"")</f>
        <v/>
      </c>
      <c r="N213" s="93" t="str">
        <f>IFERROR(__xludf.DUMMYFUNCTION("IF(ISBLANK($D213),"""",IFERROR(JOIN("", "",QUERY(INDIRECT(""'(OCDS) "" &amp; N$3 &amp; ""'!$C:$F""),""SELECT C WHERE F = '"" &amp; $A213 &amp; ""'""))))"),"")</f>
        <v/>
      </c>
      <c r="O213" s="93" t="str">
        <f>IFERROR(__xludf.DUMMYFUNCTION("IF(ISBLANK($D213),"""",IFERROR(JOIN("", "",QUERY(INDIRECT(""'(OCDS) "" &amp; O$3 &amp; ""'!$C:$F""),""SELECT C WHERE F = '"" &amp; $A213 &amp; ""'""))))"),"")</f>
        <v/>
      </c>
      <c r="P213" s="93" t="str">
        <f>IFERROR(__xludf.DUMMYFUNCTION("IF(ISBLANK($D213),"""",IFERROR(JOIN("", "",QUERY(INDIRECT(""'(OCDS) "" &amp; P$3 &amp; ""'!$C:$F""),""SELECT C WHERE F = '"" &amp; $A213 &amp; ""'""))))"),"")</f>
        <v/>
      </c>
      <c r="Q213" s="93" t="str">
        <f>IFERROR(__xludf.DUMMYFUNCTION("IF(ISBLANK($D213),"""",IFERROR(JOIN("", "",QUERY(INDIRECT(""'(OCDS) "" &amp; Q$3 &amp; ""'!$C:$F""),""SELECT C WHERE F = '"" &amp; $A213 &amp; ""'""))))"),"")</f>
        <v/>
      </c>
      <c r="R213" s="94">
        <f t="shared" ref="R213:W213" si="211">IF(ISBLANK(IFERROR(VLOOKUP($A213,INDIRECT("'(OCDS) " &amp; R$3 &amp; "'!$F:$F"),1,FALSE))),0,1)</f>
        <v>0</v>
      </c>
      <c r="S213" s="94">
        <f t="shared" si="211"/>
        <v>0</v>
      </c>
      <c r="T213" s="94">
        <f t="shared" si="211"/>
        <v>0</v>
      </c>
      <c r="U213" s="94">
        <f t="shared" si="211"/>
        <v>0</v>
      </c>
      <c r="V213" s="94">
        <f t="shared" si="211"/>
        <v>0</v>
      </c>
      <c r="W213" s="94">
        <f t="shared" si="211"/>
        <v>0</v>
      </c>
    </row>
    <row r="214">
      <c r="A214" s="83" t="str">
        <f t="shared" si="1"/>
        <v> ()</v>
      </c>
      <c r="B214" s="99"/>
      <c r="C214" s="99"/>
      <c r="D214" s="100"/>
      <c r="E214" s="100"/>
      <c r="F214" s="101"/>
      <c r="G214" s="100"/>
      <c r="H214" s="99"/>
      <c r="I214" s="100"/>
      <c r="J214" s="90" t="str">
        <f t="shared" si="3"/>
        <v>no</v>
      </c>
      <c r="K214" s="91" t="str">
        <f>IFERROR(__xludf.DUMMYFUNCTION("IFERROR(JOIN("", "",FILTER(L214:Q214,LEN(L214:Q214))))"),"")</f>
        <v/>
      </c>
      <c r="L214" s="92" t="str">
        <f>IFERROR(__xludf.DUMMYFUNCTION("IF(ISBLANK($D214),"""",IFERROR(JOIN("", "",QUERY(INDIRECT(""'(OCDS) "" &amp; L$3 &amp; ""'!$C:$F""),""SELECT C WHERE F = '"" &amp; $A214 &amp; ""'""))))"),"")</f>
        <v/>
      </c>
      <c r="M214" s="93" t="str">
        <f>IFERROR(__xludf.DUMMYFUNCTION("IF(ISBLANK($D214),"""",IFERROR(JOIN("", "",QUERY(INDIRECT(""'(OCDS) "" &amp; M$3 &amp; ""'!$C:$F""),""SELECT C WHERE F = '"" &amp; $A214 &amp; ""'""))))"),"")</f>
        <v/>
      </c>
      <c r="N214" s="93" t="str">
        <f>IFERROR(__xludf.DUMMYFUNCTION("IF(ISBLANK($D214),"""",IFERROR(JOIN("", "",QUERY(INDIRECT(""'(OCDS) "" &amp; N$3 &amp; ""'!$C:$F""),""SELECT C WHERE F = '"" &amp; $A214 &amp; ""'""))))"),"")</f>
        <v/>
      </c>
      <c r="O214" s="93" t="str">
        <f>IFERROR(__xludf.DUMMYFUNCTION("IF(ISBLANK($D214),"""",IFERROR(JOIN("", "",QUERY(INDIRECT(""'(OCDS) "" &amp; O$3 &amp; ""'!$C:$F""),""SELECT C WHERE F = '"" &amp; $A214 &amp; ""'""))))"),"")</f>
        <v/>
      </c>
      <c r="P214" s="93" t="str">
        <f>IFERROR(__xludf.DUMMYFUNCTION("IF(ISBLANK($D214),"""",IFERROR(JOIN("", "",QUERY(INDIRECT(""'(OCDS) "" &amp; P$3 &amp; ""'!$C:$F""),""SELECT C WHERE F = '"" &amp; $A214 &amp; ""'""))))"),"")</f>
        <v/>
      </c>
      <c r="Q214" s="93" t="str">
        <f>IFERROR(__xludf.DUMMYFUNCTION("IF(ISBLANK($D214),"""",IFERROR(JOIN("", "",QUERY(INDIRECT(""'(OCDS) "" &amp; Q$3 &amp; ""'!$C:$F""),""SELECT C WHERE F = '"" &amp; $A214 &amp; ""'""))))"),"")</f>
        <v/>
      </c>
      <c r="R214" s="94">
        <f t="shared" ref="R214:W214" si="212">IF(ISBLANK(IFERROR(VLOOKUP($A214,INDIRECT("'(OCDS) " &amp; R$3 &amp; "'!$F:$F"),1,FALSE))),0,1)</f>
        <v>0</v>
      </c>
      <c r="S214" s="94">
        <f t="shared" si="212"/>
        <v>0</v>
      </c>
      <c r="T214" s="94">
        <f t="shared" si="212"/>
        <v>0</v>
      </c>
      <c r="U214" s="94">
        <f t="shared" si="212"/>
        <v>0</v>
      </c>
      <c r="V214" s="94">
        <f t="shared" si="212"/>
        <v>0</v>
      </c>
      <c r="W214" s="94">
        <f t="shared" si="212"/>
        <v>0</v>
      </c>
    </row>
    <row r="215">
      <c r="A215" s="83" t="str">
        <f t="shared" si="1"/>
        <v> ()</v>
      </c>
      <c r="B215" s="99"/>
      <c r="C215" s="99"/>
      <c r="D215" s="100"/>
      <c r="E215" s="100"/>
      <c r="F215" s="101"/>
      <c r="G215" s="100"/>
      <c r="H215" s="99"/>
      <c r="I215" s="100"/>
      <c r="J215" s="90" t="str">
        <f t="shared" si="3"/>
        <v>no</v>
      </c>
      <c r="K215" s="91" t="str">
        <f>IFERROR(__xludf.DUMMYFUNCTION("IFERROR(JOIN("", "",FILTER(L215:Q215,LEN(L215:Q215))))"),"")</f>
        <v/>
      </c>
      <c r="L215" s="92" t="str">
        <f>IFERROR(__xludf.DUMMYFUNCTION("IF(ISBLANK($D215),"""",IFERROR(JOIN("", "",QUERY(INDIRECT(""'(OCDS) "" &amp; L$3 &amp; ""'!$C:$F""),""SELECT C WHERE F = '"" &amp; $A215 &amp; ""'""))))"),"")</f>
        <v/>
      </c>
      <c r="M215" s="93" t="str">
        <f>IFERROR(__xludf.DUMMYFUNCTION("IF(ISBLANK($D215),"""",IFERROR(JOIN("", "",QUERY(INDIRECT(""'(OCDS) "" &amp; M$3 &amp; ""'!$C:$F""),""SELECT C WHERE F = '"" &amp; $A215 &amp; ""'""))))"),"")</f>
        <v/>
      </c>
      <c r="N215" s="93" t="str">
        <f>IFERROR(__xludf.DUMMYFUNCTION("IF(ISBLANK($D215),"""",IFERROR(JOIN("", "",QUERY(INDIRECT(""'(OCDS) "" &amp; N$3 &amp; ""'!$C:$F""),""SELECT C WHERE F = '"" &amp; $A215 &amp; ""'""))))"),"")</f>
        <v/>
      </c>
      <c r="O215" s="93" t="str">
        <f>IFERROR(__xludf.DUMMYFUNCTION("IF(ISBLANK($D215),"""",IFERROR(JOIN("", "",QUERY(INDIRECT(""'(OCDS) "" &amp; O$3 &amp; ""'!$C:$F""),""SELECT C WHERE F = '"" &amp; $A215 &amp; ""'""))))"),"")</f>
        <v/>
      </c>
      <c r="P215" s="93" t="str">
        <f>IFERROR(__xludf.DUMMYFUNCTION("IF(ISBLANK($D215),"""",IFERROR(JOIN("", "",QUERY(INDIRECT(""'(OCDS) "" &amp; P$3 &amp; ""'!$C:$F""),""SELECT C WHERE F = '"" &amp; $A215 &amp; ""'""))))"),"")</f>
        <v/>
      </c>
      <c r="Q215" s="93" t="str">
        <f>IFERROR(__xludf.DUMMYFUNCTION("IF(ISBLANK($D215),"""",IFERROR(JOIN("", "",QUERY(INDIRECT(""'(OCDS) "" &amp; Q$3 &amp; ""'!$C:$F""),""SELECT C WHERE F = '"" &amp; $A215 &amp; ""'""))))"),"")</f>
        <v/>
      </c>
      <c r="R215" s="94">
        <f t="shared" ref="R215:W215" si="213">IF(ISBLANK(IFERROR(VLOOKUP($A215,INDIRECT("'(OCDS) " &amp; R$3 &amp; "'!$F:$F"),1,FALSE))),0,1)</f>
        <v>0</v>
      </c>
      <c r="S215" s="94">
        <f t="shared" si="213"/>
        <v>0</v>
      </c>
      <c r="T215" s="94">
        <f t="shared" si="213"/>
        <v>0</v>
      </c>
      <c r="U215" s="94">
        <f t="shared" si="213"/>
        <v>0</v>
      </c>
      <c r="V215" s="94">
        <f t="shared" si="213"/>
        <v>0</v>
      </c>
      <c r="W215" s="94">
        <f t="shared" si="213"/>
        <v>0</v>
      </c>
    </row>
    <row r="216">
      <c r="A216" s="83" t="str">
        <f t="shared" si="1"/>
        <v> ()</v>
      </c>
      <c r="B216" s="99"/>
      <c r="C216" s="99"/>
      <c r="D216" s="100"/>
      <c r="E216" s="100"/>
      <c r="F216" s="101"/>
      <c r="G216" s="100"/>
      <c r="H216" s="99"/>
      <c r="I216" s="100"/>
      <c r="J216" s="90" t="str">
        <f t="shared" si="3"/>
        <v>no</v>
      </c>
      <c r="K216" s="91" t="str">
        <f>IFERROR(__xludf.DUMMYFUNCTION("IFERROR(JOIN("", "",FILTER(L216:Q216,LEN(L216:Q216))))"),"")</f>
        <v/>
      </c>
      <c r="L216" s="92" t="str">
        <f>IFERROR(__xludf.DUMMYFUNCTION("IF(ISBLANK($D216),"""",IFERROR(JOIN("", "",QUERY(INDIRECT(""'(OCDS) "" &amp; L$3 &amp; ""'!$C:$F""),""SELECT C WHERE F = '"" &amp; $A216 &amp; ""'""))))"),"")</f>
        <v/>
      </c>
      <c r="M216" s="93" t="str">
        <f>IFERROR(__xludf.DUMMYFUNCTION("IF(ISBLANK($D216),"""",IFERROR(JOIN("", "",QUERY(INDIRECT(""'(OCDS) "" &amp; M$3 &amp; ""'!$C:$F""),""SELECT C WHERE F = '"" &amp; $A216 &amp; ""'""))))"),"")</f>
        <v/>
      </c>
      <c r="N216" s="93" t="str">
        <f>IFERROR(__xludf.DUMMYFUNCTION("IF(ISBLANK($D216),"""",IFERROR(JOIN("", "",QUERY(INDIRECT(""'(OCDS) "" &amp; N$3 &amp; ""'!$C:$F""),""SELECT C WHERE F = '"" &amp; $A216 &amp; ""'""))))"),"")</f>
        <v/>
      </c>
      <c r="O216" s="93" t="str">
        <f>IFERROR(__xludf.DUMMYFUNCTION("IF(ISBLANK($D216),"""",IFERROR(JOIN("", "",QUERY(INDIRECT(""'(OCDS) "" &amp; O$3 &amp; ""'!$C:$F""),""SELECT C WHERE F = '"" &amp; $A216 &amp; ""'""))))"),"")</f>
        <v/>
      </c>
      <c r="P216" s="93" t="str">
        <f>IFERROR(__xludf.DUMMYFUNCTION("IF(ISBLANK($D216),"""",IFERROR(JOIN("", "",QUERY(INDIRECT(""'(OCDS) "" &amp; P$3 &amp; ""'!$C:$F""),""SELECT C WHERE F = '"" &amp; $A216 &amp; ""'""))))"),"")</f>
        <v/>
      </c>
      <c r="Q216" s="93" t="str">
        <f>IFERROR(__xludf.DUMMYFUNCTION("IF(ISBLANK($D216),"""",IFERROR(JOIN("", "",QUERY(INDIRECT(""'(OCDS) "" &amp; Q$3 &amp; ""'!$C:$F""),""SELECT C WHERE F = '"" &amp; $A216 &amp; ""'""))))"),"")</f>
        <v/>
      </c>
      <c r="R216" s="94">
        <f t="shared" ref="R216:W216" si="214">IF(ISBLANK(IFERROR(VLOOKUP($A216,INDIRECT("'(OCDS) " &amp; R$3 &amp; "'!$F:$F"),1,FALSE))),0,1)</f>
        <v>0</v>
      </c>
      <c r="S216" s="94">
        <f t="shared" si="214"/>
        <v>0</v>
      </c>
      <c r="T216" s="94">
        <f t="shared" si="214"/>
        <v>0</v>
      </c>
      <c r="U216" s="94">
        <f t="shared" si="214"/>
        <v>0</v>
      </c>
      <c r="V216" s="94">
        <f t="shared" si="214"/>
        <v>0</v>
      </c>
      <c r="W216" s="94">
        <f t="shared" si="214"/>
        <v>0</v>
      </c>
    </row>
    <row r="217">
      <c r="A217" s="83" t="str">
        <f t="shared" si="1"/>
        <v> ()</v>
      </c>
      <c r="B217" s="99"/>
      <c r="C217" s="99"/>
      <c r="D217" s="100"/>
      <c r="E217" s="100"/>
      <c r="F217" s="101"/>
      <c r="G217" s="100"/>
      <c r="H217" s="99"/>
      <c r="I217" s="100"/>
      <c r="J217" s="90" t="str">
        <f t="shared" si="3"/>
        <v>no</v>
      </c>
      <c r="K217" s="91" t="str">
        <f>IFERROR(__xludf.DUMMYFUNCTION("IFERROR(JOIN("", "",FILTER(L217:Q217,LEN(L217:Q217))))"),"")</f>
        <v/>
      </c>
      <c r="L217" s="92" t="str">
        <f>IFERROR(__xludf.DUMMYFUNCTION("IF(ISBLANK($D217),"""",IFERROR(JOIN("", "",QUERY(INDIRECT(""'(OCDS) "" &amp; L$3 &amp; ""'!$C:$F""),""SELECT C WHERE F = '"" &amp; $A217 &amp; ""'""))))"),"")</f>
        <v/>
      </c>
      <c r="M217" s="93" t="str">
        <f>IFERROR(__xludf.DUMMYFUNCTION("IF(ISBLANK($D217),"""",IFERROR(JOIN("", "",QUERY(INDIRECT(""'(OCDS) "" &amp; M$3 &amp; ""'!$C:$F""),""SELECT C WHERE F = '"" &amp; $A217 &amp; ""'""))))"),"")</f>
        <v/>
      </c>
      <c r="N217" s="93" t="str">
        <f>IFERROR(__xludf.DUMMYFUNCTION("IF(ISBLANK($D217),"""",IFERROR(JOIN("", "",QUERY(INDIRECT(""'(OCDS) "" &amp; N$3 &amp; ""'!$C:$F""),""SELECT C WHERE F = '"" &amp; $A217 &amp; ""'""))))"),"")</f>
        <v/>
      </c>
      <c r="O217" s="93" t="str">
        <f>IFERROR(__xludf.DUMMYFUNCTION("IF(ISBLANK($D217),"""",IFERROR(JOIN("", "",QUERY(INDIRECT(""'(OCDS) "" &amp; O$3 &amp; ""'!$C:$F""),""SELECT C WHERE F = '"" &amp; $A217 &amp; ""'""))))"),"")</f>
        <v/>
      </c>
      <c r="P217" s="93" t="str">
        <f>IFERROR(__xludf.DUMMYFUNCTION("IF(ISBLANK($D217),"""",IFERROR(JOIN("", "",QUERY(INDIRECT(""'(OCDS) "" &amp; P$3 &amp; ""'!$C:$F""),""SELECT C WHERE F = '"" &amp; $A217 &amp; ""'""))))"),"")</f>
        <v/>
      </c>
      <c r="Q217" s="93" t="str">
        <f>IFERROR(__xludf.DUMMYFUNCTION("IF(ISBLANK($D217),"""",IFERROR(JOIN("", "",QUERY(INDIRECT(""'(OCDS) "" &amp; Q$3 &amp; ""'!$C:$F""),""SELECT C WHERE F = '"" &amp; $A217 &amp; ""'""))))"),"")</f>
        <v/>
      </c>
      <c r="R217" s="94">
        <f t="shared" ref="R217:W217" si="215">IF(ISBLANK(IFERROR(VLOOKUP($A217,INDIRECT("'(OCDS) " &amp; R$3 &amp; "'!$F:$F"),1,FALSE))),0,1)</f>
        <v>0</v>
      </c>
      <c r="S217" s="94">
        <f t="shared" si="215"/>
        <v>0</v>
      </c>
      <c r="T217" s="94">
        <f t="shared" si="215"/>
        <v>0</v>
      </c>
      <c r="U217" s="94">
        <f t="shared" si="215"/>
        <v>0</v>
      </c>
      <c r="V217" s="94">
        <f t="shared" si="215"/>
        <v>0</v>
      </c>
      <c r="W217" s="94">
        <f t="shared" si="215"/>
        <v>0</v>
      </c>
    </row>
    <row r="218">
      <c r="A218" s="83" t="str">
        <f t="shared" si="1"/>
        <v> ()</v>
      </c>
      <c r="B218" s="99"/>
      <c r="C218" s="99"/>
      <c r="D218" s="100"/>
      <c r="E218" s="100"/>
      <c r="F218" s="101"/>
      <c r="G218" s="100"/>
      <c r="H218" s="99"/>
      <c r="I218" s="100"/>
      <c r="J218" s="90" t="str">
        <f t="shared" si="3"/>
        <v>no</v>
      </c>
      <c r="K218" s="91" t="str">
        <f>IFERROR(__xludf.DUMMYFUNCTION("IFERROR(JOIN("", "",FILTER(L218:Q218,LEN(L218:Q218))))"),"")</f>
        <v/>
      </c>
      <c r="L218" s="92" t="str">
        <f>IFERROR(__xludf.DUMMYFUNCTION("IF(ISBLANK($D218),"""",IFERROR(JOIN("", "",QUERY(INDIRECT(""'(OCDS) "" &amp; L$3 &amp; ""'!$C:$F""),""SELECT C WHERE F = '"" &amp; $A218 &amp; ""'""))))"),"")</f>
        <v/>
      </c>
      <c r="M218" s="93" t="str">
        <f>IFERROR(__xludf.DUMMYFUNCTION("IF(ISBLANK($D218),"""",IFERROR(JOIN("", "",QUERY(INDIRECT(""'(OCDS) "" &amp; M$3 &amp; ""'!$C:$F""),""SELECT C WHERE F = '"" &amp; $A218 &amp; ""'""))))"),"")</f>
        <v/>
      </c>
      <c r="N218" s="93" t="str">
        <f>IFERROR(__xludf.DUMMYFUNCTION("IF(ISBLANK($D218),"""",IFERROR(JOIN("", "",QUERY(INDIRECT(""'(OCDS) "" &amp; N$3 &amp; ""'!$C:$F""),""SELECT C WHERE F = '"" &amp; $A218 &amp; ""'""))))"),"")</f>
        <v/>
      </c>
      <c r="O218" s="93" t="str">
        <f>IFERROR(__xludf.DUMMYFUNCTION("IF(ISBLANK($D218),"""",IFERROR(JOIN("", "",QUERY(INDIRECT(""'(OCDS) "" &amp; O$3 &amp; ""'!$C:$F""),""SELECT C WHERE F = '"" &amp; $A218 &amp; ""'""))))"),"")</f>
        <v/>
      </c>
      <c r="P218" s="93" t="str">
        <f>IFERROR(__xludf.DUMMYFUNCTION("IF(ISBLANK($D218),"""",IFERROR(JOIN("", "",QUERY(INDIRECT(""'(OCDS) "" &amp; P$3 &amp; ""'!$C:$F""),""SELECT C WHERE F = '"" &amp; $A218 &amp; ""'""))))"),"")</f>
        <v/>
      </c>
      <c r="Q218" s="93" t="str">
        <f>IFERROR(__xludf.DUMMYFUNCTION("IF(ISBLANK($D218),"""",IFERROR(JOIN("", "",QUERY(INDIRECT(""'(OCDS) "" &amp; Q$3 &amp; ""'!$C:$F""),""SELECT C WHERE F = '"" &amp; $A218 &amp; ""'""))))"),"")</f>
        <v/>
      </c>
      <c r="R218" s="94">
        <f t="shared" ref="R218:W218" si="216">IF(ISBLANK(IFERROR(VLOOKUP($A218,INDIRECT("'(OCDS) " &amp; R$3 &amp; "'!$F:$F"),1,FALSE))),0,1)</f>
        <v>0</v>
      </c>
      <c r="S218" s="94">
        <f t="shared" si="216"/>
        <v>0</v>
      </c>
      <c r="T218" s="94">
        <f t="shared" si="216"/>
        <v>0</v>
      </c>
      <c r="U218" s="94">
        <f t="shared" si="216"/>
        <v>0</v>
      </c>
      <c r="V218" s="94">
        <f t="shared" si="216"/>
        <v>0</v>
      </c>
      <c r="W218" s="94">
        <f t="shared" si="216"/>
        <v>0</v>
      </c>
    </row>
    <row r="219">
      <c r="A219" s="83" t="str">
        <f t="shared" si="1"/>
        <v> ()</v>
      </c>
      <c r="B219" s="99"/>
      <c r="C219" s="99"/>
      <c r="D219" s="100"/>
      <c r="E219" s="100"/>
      <c r="F219" s="101"/>
      <c r="G219" s="100"/>
      <c r="H219" s="99"/>
      <c r="I219" s="100"/>
      <c r="J219" s="90" t="str">
        <f t="shared" si="3"/>
        <v>no</v>
      </c>
      <c r="K219" s="91" t="str">
        <f>IFERROR(__xludf.DUMMYFUNCTION("IFERROR(JOIN("", "",FILTER(L219:Q219,LEN(L219:Q219))))"),"")</f>
        <v/>
      </c>
      <c r="L219" s="92" t="str">
        <f>IFERROR(__xludf.DUMMYFUNCTION("IF(ISBLANK($D219),"""",IFERROR(JOIN("", "",QUERY(INDIRECT(""'(OCDS) "" &amp; L$3 &amp; ""'!$C:$F""),""SELECT C WHERE F = '"" &amp; $A219 &amp; ""'""))))"),"")</f>
        <v/>
      </c>
      <c r="M219" s="93" t="str">
        <f>IFERROR(__xludf.DUMMYFUNCTION("IF(ISBLANK($D219),"""",IFERROR(JOIN("", "",QUERY(INDIRECT(""'(OCDS) "" &amp; M$3 &amp; ""'!$C:$F""),""SELECT C WHERE F = '"" &amp; $A219 &amp; ""'""))))"),"")</f>
        <v/>
      </c>
      <c r="N219" s="93" t="str">
        <f>IFERROR(__xludf.DUMMYFUNCTION("IF(ISBLANK($D219),"""",IFERROR(JOIN("", "",QUERY(INDIRECT(""'(OCDS) "" &amp; N$3 &amp; ""'!$C:$F""),""SELECT C WHERE F = '"" &amp; $A219 &amp; ""'""))))"),"")</f>
        <v/>
      </c>
      <c r="O219" s="93" t="str">
        <f>IFERROR(__xludf.DUMMYFUNCTION("IF(ISBLANK($D219),"""",IFERROR(JOIN("", "",QUERY(INDIRECT(""'(OCDS) "" &amp; O$3 &amp; ""'!$C:$F""),""SELECT C WHERE F = '"" &amp; $A219 &amp; ""'""))))"),"")</f>
        <v/>
      </c>
      <c r="P219" s="93" t="str">
        <f>IFERROR(__xludf.DUMMYFUNCTION("IF(ISBLANK($D219),"""",IFERROR(JOIN("", "",QUERY(INDIRECT(""'(OCDS) "" &amp; P$3 &amp; ""'!$C:$F""),""SELECT C WHERE F = '"" &amp; $A219 &amp; ""'""))))"),"")</f>
        <v/>
      </c>
      <c r="Q219" s="93" t="str">
        <f>IFERROR(__xludf.DUMMYFUNCTION("IF(ISBLANK($D219),"""",IFERROR(JOIN("", "",QUERY(INDIRECT(""'(OCDS) "" &amp; Q$3 &amp; ""'!$C:$F""),""SELECT C WHERE F = '"" &amp; $A219 &amp; ""'""))))"),"")</f>
        <v/>
      </c>
      <c r="R219" s="94">
        <f t="shared" ref="R219:W219" si="217">IF(ISBLANK(IFERROR(VLOOKUP($A219,INDIRECT("'(OCDS) " &amp; R$3 &amp; "'!$F:$F"),1,FALSE))),0,1)</f>
        <v>0</v>
      </c>
      <c r="S219" s="94">
        <f t="shared" si="217"/>
        <v>0</v>
      </c>
      <c r="T219" s="94">
        <f t="shared" si="217"/>
        <v>0</v>
      </c>
      <c r="U219" s="94">
        <f t="shared" si="217"/>
        <v>0</v>
      </c>
      <c r="V219" s="94">
        <f t="shared" si="217"/>
        <v>0</v>
      </c>
      <c r="W219" s="94">
        <f t="shared" si="217"/>
        <v>0</v>
      </c>
    </row>
    <row r="220">
      <c r="A220" s="83" t="str">
        <f t="shared" si="1"/>
        <v> ()</v>
      </c>
      <c r="B220" s="99"/>
      <c r="C220" s="99"/>
      <c r="D220" s="100"/>
      <c r="E220" s="100"/>
      <c r="F220" s="101"/>
      <c r="G220" s="100"/>
      <c r="H220" s="99"/>
      <c r="I220" s="100"/>
      <c r="J220" s="90" t="str">
        <f t="shared" si="3"/>
        <v>no</v>
      </c>
      <c r="K220" s="91" t="str">
        <f>IFERROR(__xludf.DUMMYFUNCTION("IFERROR(JOIN("", "",FILTER(L220:Q220,LEN(L220:Q220))))"),"")</f>
        <v/>
      </c>
      <c r="L220" s="92" t="str">
        <f>IFERROR(__xludf.DUMMYFUNCTION("IF(ISBLANK($D220),"""",IFERROR(JOIN("", "",QUERY(INDIRECT(""'(OCDS) "" &amp; L$3 &amp; ""'!$C:$F""),""SELECT C WHERE F = '"" &amp; $A220 &amp; ""'""))))"),"")</f>
        <v/>
      </c>
      <c r="M220" s="93" t="str">
        <f>IFERROR(__xludf.DUMMYFUNCTION("IF(ISBLANK($D220),"""",IFERROR(JOIN("", "",QUERY(INDIRECT(""'(OCDS) "" &amp; M$3 &amp; ""'!$C:$F""),""SELECT C WHERE F = '"" &amp; $A220 &amp; ""'""))))"),"")</f>
        <v/>
      </c>
      <c r="N220" s="93" t="str">
        <f>IFERROR(__xludf.DUMMYFUNCTION("IF(ISBLANK($D220),"""",IFERROR(JOIN("", "",QUERY(INDIRECT(""'(OCDS) "" &amp; N$3 &amp; ""'!$C:$F""),""SELECT C WHERE F = '"" &amp; $A220 &amp; ""'""))))"),"")</f>
        <v/>
      </c>
      <c r="O220" s="93" t="str">
        <f>IFERROR(__xludf.DUMMYFUNCTION("IF(ISBLANK($D220),"""",IFERROR(JOIN("", "",QUERY(INDIRECT(""'(OCDS) "" &amp; O$3 &amp; ""'!$C:$F""),""SELECT C WHERE F = '"" &amp; $A220 &amp; ""'""))))"),"")</f>
        <v/>
      </c>
      <c r="P220" s="93" t="str">
        <f>IFERROR(__xludf.DUMMYFUNCTION("IF(ISBLANK($D220),"""",IFERROR(JOIN("", "",QUERY(INDIRECT(""'(OCDS) "" &amp; P$3 &amp; ""'!$C:$F""),""SELECT C WHERE F = '"" &amp; $A220 &amp; ""'""))))"),"")</f>
        <v/>
      </c>
      <c r="Q220" s="93" t="str">
        <f>IFERROR(__xludf.DUMMYFUNCTION("IF(ISBLANK($D220),"""",IFERROR(JOIN("", "",QUERY(INDIRECT(""'(OCDS) "" &amp; Q$3 &amp; ""'!$C:$F""),""SELECT C WHERE F = '"" &amp; $A220 &amp; ""'""))))"),"")</f>
        <v/>
      </c>
      <c r="R220" s="94">
        <f t="shared" ref="R220:W220" si="218">IF(ISBLANK(IFERROR(VLOOKUP($A220,INDIRECT("'(OCDS) " &amp; R$3 &amp; "'!$F:$F"),1,FALSE))),0,1)</f>
        <v>0</v>
      </c>
      <c r="S220" s="94">
        <f t="shared" si="218"/>
        <v>0</v>
      </c>
      <c r="T220" s="94">
        <f t="shared" si="218"/>
        <v>0</v>
      </c>
      <c r="U220" s="94">
        <f t="shared" si="218"/>
        <v>0</v>
      </c>
      <c r="V220" s="94">
        <f t="shared" si="218"/>
        <v>0</v>
      </c>
      <c r="W220" s="94">
        <f t="shared" si="218"/>
        <v>0</v>
      </c>
    </row>
    <row r="221">
      <c r="A221" s="83" t="str">
        <f t="shared" si="1"/>
        <v> ()</v>
      </c>
      <c r="B221" s="99"/>
      <c r="C221" s="99"/>
      <c r="D221" s="100"/>
      <c r="E221" s="100"/>
      <c r="F221" s="101"/>
      <c r="G221" s="100"/>
      <c r="H221" s="99"/>
      <c r="I221" s="100"/>
      <c r="J221" s="90" t="str">
        <f t="shared" si="3"/>
        <v>no</v>
      </c>
      <c r="K221" s="91" t="str">
        <f>IFERROR(__xludf.DUMMYFUNCTION("IFERROR(JOIN("", "",FILTER(L221:Q221,LEN(L221:Q221))))"),"")</f>
        <v/>
      </c>
      <c r="L221" s="92" t="str">
        <f>IFERROR(__xludf.DUMMYFUNCTION("IF(ISBLANK($D221),"""",IFERROR(JOIN("", "",QUERY(INDIRECT(""'(OCDS) "" &amp; L$3 &amp; ""'!$C:$F""),""SELECT C WHERE F = '"" &amp; $A221 &amp; ""'""))))"),"")</f>
        <v/>
      </c>
      <c r="M221" s="93" t="str">
        <f>IFERROR(__xludf.DUMMYFUNCTION("IF(ISBLANK($D221),"""",IFERROR(JOIN("", "",QUERY(INDIRECT(""'(OCDS) "" &amp; M$3 &amp; ""'!$C:$F""),""SELECT C WHERE F = '"" &amp; $A221 &amp; ""'""))))"),"")</f>
        <v/>
      </c>
      <c r="N221" s="93" t="str">
        <f>IFERROR(__xludf.DUMMYFUNCTION("IF(ISBLANK($D221),"""",IFERROR(JOIN("", "",QUERY(INDIRECT(""'(OCDS) "" &amp; N$3 &amp; ""'!$C:$F""),""SELECT C WHERE F = '"" &amp; $A221 &amp; ""'""))))"),"")</f>
        <v/>
      </c>
      <c r="O221" s="93" t="str">
        <f>IFERROR(__xludf.DUMMYFUNCTION("IF(ISBLANK($D221),"""",IFERROR(JOIN("", "",QUERY(INDIRECT(""'(OCDS) "" &amp; O$3 &amp; ""'!$C:$F""),""SELECT C WHERE F = '"" &amp; $A221 &amp; ""'""))))"),"")</f>
        <v/>
      </c>
      <c r="P221" s="93" t="str">
        <f>IFERROR(__xludf.DUMMYFUNCTION("IF(ISBLANK($D221),"""",IFERROR(JOIN("", "",QUERY(INDIRECT(""'(OCDS) "" &amp; P$3 &amp; ""'!$C:$F""),""SELECT C WHERE F = '"" &amp; $A221 &amp; ""'""))))"),"")</f>
        <v/>
      </c>
      <c r="Q221" s="93" t="str">
        <f>IFERROR(__xludf.DUMMYFUNCTION("IF(ISBLANK($D221),"""",IFERROR(JOIN("", "",QUERY(INDIRECT(""'(OCDS) "" &amp; Q$3 &amp; ""'!$C:$F""),""SELECT C WHERE F = '"" &amp; $A221 &amp; ""'""))))"),"")</f>
        <v/>
      </c>
      <c r="R221" s="94">
        <f t="shared" ref="R221:W221" si="219">IF(ISBLANK(IFERROR(VLOOKUP($A221,INDIRECT("'(OCDS) " &amp; R$3 &amp; "'!$F:$F"),1,FALSE))),0,1)</f>
        <v>0</v>
      </c>
      <c r="S221" s="94">
        <f t="shared" si="219"/>
        <v>0</v>
      </c>
      <c r="T221" s="94">
        <f t="shared" si="219"/>
        <v>0</v>
      </c>
      <c r="U221" s="94">
        <f t="shared" si="219"/>
        <v>0</v>
      </c>
      <c r="V221" s="94">
        <f t="shared" si="219"/>
        <v>0</v>
      </c>
      <c r="W221" s="94">
        <f t="shared" si="219"/>
        <v>0</v>
      </c>
    </row>
    <row r="222">
      <c r="A222" s="83" t="str">
        <f t="shared" si="1"/>
        <v> ()</v>
      </c>
      <c r="B222" s="99"/>
      <c r="C222" s="99"/>
      <c r="D222" s="100"/>
      <c r="E222" s="100"/>
      <c r="F222" s="101"/>
      <c r="G222" s="100"/>
      <c r="H222" s="99"/>
      <c r="I222" s="100"/>
      <c r="J222" s="90" t="str">
        <f t="shared" si="3"/>
        <v>no</v>
      </c>
      <c r="K222" s="91" t="str">
        <f>IFERROR(__xludf.DUMMYFUNCTION("IFERROR(JOIN("", "",FILTER(L222:Q222,LEN(L222:Q222))))"),"")</f>
        <v/>
      </c>
      <c r="L222" s="92" t="str">
        <f>IFERROR(__xludf.DUMMYFUNCTION("IF(ISBLANK($D222),"""",IFERROR(JOIN("", "",QUERY(INDIRECT(""'(OCDS) "" &amp; L$3 &amp; ""'!$C:$F""),""SELECT C WHERE F = '"" &amp; $A222 &amp; ""'""))))"),"")</f>
        <v/>
      </c>
      <c r="M222" s="93" t="str">
        <f>IFERROR(__xludf.DUMMYFUNCTION("IF(ISBLANK($D222),"""",IFERROR(JOIN("", "",QUERY(INDIRECT(""'(OCDS) "" &amp; M$3 &amp; ""'!$C:$F""),""SELECT C WHERE F = '"" &amp; $A222 &amp; ""'""))))"),"")</f>
        <v/>
      </c>
      <c r="N222" s="93" t="str">
        <f>IFERROR(__xludf.DUMMYFUNCTION("IF(ISBLANK($D222),"""",IFERROR(JOIN("", "",QUERY(INDIRECT(""'(OCDS) "" &amp; N$3 &amp; ""'!$C:$F""),""SELECT C WHERE F = '"" &amp; $A222 &amp; ""'""))))"),"")</f>
        <v/>
      </c>
      <c r="O222" s="93" t="str">
        <f>IFERROR(__xludf.DUMMYFUNCTION("IF(ISBLANK($D222),"""",IFERROR(JOIN("", "",QUERY(INDIRECT(""'(OCDS) "" &amp; O$3 &amp; ""'!$C:$F""),""SELECT C WHERE F = '"" &amp; $A222 &amp; ""'""))))"),"")</f>
        <v/>
      </c>
      <c r="P222" s="93" t="str">
        <f>IFERROR(__xludf.DUMMYFUNCTION("IF(ISBLANK($D222),"""",IFERROR(JOIN("", "",QUERY(INDIRECT(""'(OCDS) "" &amp; P$3 &amp; ""'!$C:$F""),""SELECT C WHERE F = '"" &amp; $A222 &amp; ""'""))))"),"")</f>
        <v/>
      </c>
      <c r="Q222" s="93" t="str">
        <f>IFERROR(__xludf.DUMMYFUNCTION("IF(ISBLANK($D222),"""",IFERROR(JOIN("", "",QUERY(INDIRECT(""'(OCDS) "" &amp; Q$3 &amp; ""'!$C:$F""),""SELECT C WHERE F = '"" &amp; $A222 &amp; ""'""))))"),"")</f>
        <v/>
      </c>
      <c r="R222" s="94">
        <f t="shared" ref="R222:W222" si="220">IF(ISBLANK(IFERROR(VLOOKUP($A222,INDIRECT("'(OCDS) " &amp; R$3 &amp; "'!$F:$F"),1,FALSE))),0,1)</f>
        <v>0</v>
      </c>
      <c r="S222" s="94">
        <f t="shared" si="220"/>
        <v>0</v>
      </c>
      <c r="T222" s="94">
        <f t="shared" si="220"/>
        <v>0</v>
      </c>
      <c r="U222" s="94">
        <f t="shared" si="220"/>
        <v>0</v>
      </c>
      <c r="V222" s="94">
        <f t="shared" si="220"/>
        <v>0</v>
      </c>
      <c r="W222" s="94">
        <f t="shared" si="220"/>
        <v>0</v>
      </c>
    </row>
    <row r="223">
      <c r="A223" s="83" t="str">
        <f t="shared" si="1"/>
        <v> ()</v>
      </c>
      <c r="B223" s="99"/>
      <c r="C223" s="99"/>
      <c r="D223" s="100"/>
      <c r="E223" s="100"/>
      <c r="F223" s="101"/>
      <c r="G223" s="100"/>
      <c r="H223" s="99"/>
      <c r="I223" s="100"/>
      <c r="J223" s="90" t="str">
        <f t="shared" si="3"/>
        <v>no</v>
      </c>
      <c r="K223" s="91" t="str">
        <f>IFERROR(__xludf.DUMMYFUNCTION("IFERROR(JOIN("", "",FILTER(L223:Q223,LEN(L223:Q223))))"),"")</f>
        <v/>
      </c>
      <c r="L223" s="92" t="str">
        <f>IFERROR(__xludf.DUMMYFUNCTION("IF(ISBLANK($D223),"""",IFERROR(JOIN("", "",QUERY(INDIRECT(""'(OCDS) "" &amp; L$3 &amp; ""'!$C:$F""),""SELECT C WHERE F = '"" &amp; $A223 &amp; ""'""))))"),"")</f>
        <v/>
      </c>
      <c r="M223" s="93" t="str">
        <f>IFERROR(__xludf.DUMMYFUNCTION("IF(ISBLANK($D223),"""",IFERROR(JOIN("", "",QUERY(INDIRECT(""'(OCDS) "" &amp; M$3 &amp; ""'!$C:$F""),""SELECT C WHERE F = '"" &amp; $A223 &amp; ""'""))))"),"")</f>
        <v/>
      </c>
      <c r="N223" s="93" t="str">
        <f>IFERROR(__xludf.DUMMYFUNCTION("IF(ISBLANK($D223),"""",IFERROR(JOIN("", "",QUERY(INDIRECT(""'(OCDS) "" &amp; N$3 &amp; ""'!$C:$F""),""SELECT C WHERE F = '"" &amp; $A223 &amp; ""'""))))"),"")</f>
        <v/>
      </c>
      <c r="O223" s="93" t="str">
        <f>IFERROR(__xludf.DUMMYFUNCTION("IF(ISBLANK($D223),"""",IFERROR(JOIN("", "",QUERY(INDIRECT(""'(OCDS) "" &amp; O$3 &amp; ""'!$C:$F""),""SELECT C WHERE F = '"" &amp; $A223 &amp; ""'""))))"),"")</f>
        <v/>
      </c>
      <c r="P223" s="93" t="str">
        <f>IFERROR(__xludf.DUMMYFUNCTION("IF(ISBLANK($D223),"""",IFERROR(JOIN("", "",QUERY(INDIRECT(""'(OCDS) "" &amp; P$3 &amp; ""'!$C:$F""),""SELECT C WHERE F = '"" &amp; $A223 &amp; ""'""))))"),"")</f>
        <v/>
      </c>
      <c r="Q223" s="93" t="str">
        <f>IFERROR(__xludf.DUMMYFUNCTION("IF(ISBLANK($D223),"""",IFERROR(JOIN("", "",QUERY(INDIRECT(""'(OCDS) "" &amp; Q$3 &amp; ""'!$C:$F""),""SELECT C WHERE F = '"" &amp; $A223 &amp; ""'""))))"),"")</f>
        <v/>
      </c>
      <c r="R223" s="94">
        <f t="shared" ref="R223:W223" si="221">IF(ISBLANK(IFERROR(VLOOKUP($A223,INDIRECT("'(OCDS) " &amp; R$3 &amp; "'!$F:$F"),1,FALSE))),0,1)</f>
        <v>0</v>
      </c>
      <c r="S223" s="94">
        <f t="shared" si="221"/>
        <v>0</v>
      </c>
      <c r="T223" s="94">
        <f t="shared" si="221"/>
        <v>0</v>
      </c>
      <c r="U223" s="94">
        <f t="shared" si="221"/>
        <v>0</v>
      </c>
      <c r="V223" s="94">
        <f t="shared" si="221"/>
        <v>0</v>
      </c>
      <c r="W223" s="94">
        <f t="shared" si="221"/>
        <v>0</v>
      </c>
    </row>
    <row r="224">
      <c r="A224" s="83" t="str">
        <f t="shared" si="1"/>
        <v> ()</v>
      </c>
      <c r="B224" s="99"/>
      <c r="C224" s="99"/>
      <c r="D224" s="100"/>
      <c r="E224" s="100"/>
      <c r="F224" s="101"/>
      <c r="G224" s="100"/>
      <c r="H224" s="99"/>
      <c r="I224" s="100"/>
      <c r="J224" s="90" t="str">
        <f t="shared" si="3"/>
        <v>no</v>
      </c>
      <c r="K224" s="91" t="str">
        <f>IFERROR(__xludf.DUMMYFUNCTION("IFERROR(JOIN("", "",FILTER(L224:Q224,LEN(L224:Q224))))"),"")</f>
        <v/>
      </c>
      <c r="L224" s="92" t="str">
        <f>IFERROR(__xludf.DUMMYFUNCTION("IF(ISBLANK($D224),"""",IFERROR(JOIN("", "",QUERY(INDIRECT(""'(OCDS) "" &amp; L$3 &amp; ""'!$C:$F""),""SELECT C WHERE F = '"" &amp; $A224 &amp; ""'""))))"),"")</f>
        <v/>
      </c>
      <c r="M224" s="93" t="str">
        <f>IFERROR(__xludf.DUMMYFUNCTION("IF(ISBLANK($D224),"""",IFERROR(JOIN("", "",QUERY(INDIRECT(""'(OCDS) "" &amp; M$3 &amp; ""'!$C:$F""),""SELECT C WHERE F = '"" &amp; $A224 &amp; ""'""))))"),"")</f>
        <v/>
      </c>
      <c r="N224" s="93" t="str">
        <f>IFERROR(__xludf.DUMMYFUNCTION("IF(ISBLANK($D224),"""",IFERROR(JOIN("", "",QUERY(INDIRECT(""'(OCDS) "" &amp; N$3 &amp; ""'!$C:$F""),""SELECT C WHERE F = '"" &amp; $A224 &amp; ""'""))))"),"")</f>
        <v/>
      </c>
      <c r="O224" s="93" t="str">
        <f>IFERROR(__xludf.DUMMYFUNCTION("IF(ISBLANK($D224),"""",IFERROR(JOIN("", "",QUERY(INDIRECT(""'(OCDS) "" &amp; O$3 &amp; ""'!$C:$F""),""SELECT C WHERE F = '"" &amp; $A224 &amp; ""'""))))"),"")</f>
        <v/>
      </c>
      <c r="P224" s="93" t="str">
        <f>IFERROR(__xludf.DUMMYFUNCTION("IF(ISBLANK($D224),"""",IFERROR(JOIN("", "",QUERY(INDIRECT(""'(OCDS) "" &amp; P$3 &amp; ""'!$C:$F""),""SELECT C WHERE F = '"" &amp; $A224 &amp; ""'""))))"),"")</f>
        <v/>
      </c>
      <c r="Q224" s="93" t="str">
        <f>IFERROR(__xludf.DUMMYFUNCTION("IF(ISBLANK($D224),"""",IFERROR(JOIN("", "",QUERY(INDIRECT(""'(OCDS) "" &amp; Q$3 &amp; ""'!$C:$F""),""SELECT C WHERE F = '"" &amp; $A224 &amp; ""'""))))"),"")</f>
        <v/>
      </c>
      <c r="R224" s="94">
        <f t="shared" ref="R224:W224" si="222">IF(ISBLANK(IFERROR(VLOOKUP($A224,INDIRECT("'(OCDS) " &amp; R$3 &amp; "'!$F:$F"),1,FALSE))),0,1)</f>
        <v>0</v>
      </c>
      <c r="S224" s="94">
        <f t="shared" si="222"/>
        <v>0</v>
      </c>
      <c r="T224" s="94">
        <f t="shared" si="222"/>
        <v>0</v>
      </c>
      <c r="U224" s="94">
        <f t="shared" si="222"/>
        <v>0</v>
      </c>
      <c r="V224" s="94">
        <f t="shared" si="222"/>
        <v>0</v>
      </c>
      <c r="W224" s="94">
        <f t="shared" si="222"/>
        <v>0</v>
      </c>
    </row>
    <row r="225">
      <c r="A225" s="83" t="str">
        <f t="shared" si="1"/>
        <v> ()</v>
      </c>
      <c r="B225" s="99"/>
      <c r="C225" s="99"/>
      <c r="D225" s="100"/>
      <c r="E225" s="100"/>
      <c r="F225" s="101"/>
      <c r="G225" s="100"/>
      <c r="H225" s="99"/>
      <c r="I225" s="100"/>
      <c r="J225" s="90" t="str">
        <f t="shared" si="3"/>
        <v>no</v>
      </c>
      <c r="K225" s="91" t="str">
        <f>IFERROR(__xludf.DUMMYFUNCTION("IFERROR(JOIN("", "",FILTER(L225:Q225,LEN(L225:Q225))))"),"")</f>
        <v/>
      </c>
      <c r="L225" s="92" t="str">
        <f>IFERROR(__xludf.DUMMYFUNCTION("IF(ISBLANK($D225),"""",IFERROR(JOIN("", "",QUERY(INDIRECT(""'(OCDS) "" &amp; L$3 &amp; ""'!$C:$F""),""SELECT C WHERE F = '"" &amp; $A225 &amp; ""'""))))"),"")</f>
        <v/>
      </c>
      <c r="M225" s="93" t="str">
        <f>IFERROR(__xludf.DUMMYFUNCTION("IF(ISBLANK($D225),"""",IFERROR(JOIN("", "",QUERY(INDIRECT(""'(OCDS) "" &amp; M$3 &amp; ""'!$C:$F""),""SELECT C WHERE F = '"" &amp; $A225 &amp; ""'""))))"),"")</f>
        <v/>
      </c>
      <c r="N225" s="93" t="str">
        <f>IFERROR(__xludf.DUMMYFUNCTION("IF(ISBLANK($D225),"""",IFERROR(JOIN("", "",QUERY(INDIRECT(""'(OCDS) "" &amp; N$3 &amp; ""'!$C:$F""),""SELECT C WHERE F = '"" &amp; $A225 &amp; ""'""))))"),"")</f>
        <v/>
      </c>
      <c r="O225" s="93" t="str">
        <f>IFERROR(__xludf.DUMMYFUNCTION("IF(ISBLANK($D225),"""",IFERROR(JOIN("", "",QUERY(INDIRECT(""'(OCDS) "" &amp; O$3 &amp; ""'!$C:$F""),""SELECT C WHERE F = '"" &amp; $A225 &amp; ""'""))))"),"")</f>
        <v/>
      </c>
      <c r="P225" s="93" t="str">
        <f>IFERROR(__xludf.DUMMYFUNCTION("IF(ISBLANK($D225),"""",IFERROR(JOIN("", "",QUERY(INDIRECT(""'(OCDS) "" &amp; P$3 &amp; ""'!$C:$F""),""SELECT C WHERE F = '"" &amp; $A225 &amp; ""'""))))"),"")</f>
        <v/>
      </c>
      <c r="Q225" s="93" t="str">
        <f>IFERROR(__xludf.DUMMYFUNCTION("IF(ISBLANK($D225),"""",IFERROR(JOIN("", "",QUERY(INDIRECT(""'(OCDS) "" &amp; Q$3 &amp; ""'!$C:$F""),""SELECT C WHERE F = '"" &amp; $A225 &amp; ""'""))))"),"")</f>
        <v/>
      </c>
      <c r="R225" s="94">
        <f t="shared" ref="R225:W225" si="223">IF(ISBLANK(IFERROR(VLOOKUP($A225,INDIRECT("'(OCDS) " &amp; R$3 &amp; "'!$F:$F"),1,FALSE))),0,1)</f>
        <v>0</v>
      </c>
      <c r="S225" s="94">
        <f t="shared" si="223"/>
        <v>0</v>
      </c>
      <c r="T225" s="94">
        <f t="shared" si="223"/>
        <v>0</v>
      </c>
      <c r="U225" s="94">
        <f t="shared" si="223"/>
        <v>0</v>
      </c>
      <c r="V225" s="94">
        <f t="shared" si="223"/>
        <v>0</v>
      </c>
      <c r="W225" s="94">
        <f t="shared" si="223"/>
        <v>0</v>
      </c>
    </row>
    <row r="226">
      <c r="A226" s="83" t="str">
        <f t="shared" si="1"/>
        <v> ()</v>
      </c>
      <c r="B226" s="99"/>
      <c r="C226" s="99"/>
      <c r="D226" s="100"/>
      <c r="E226" s="100"/>
      <c r="F226" s="101"/>
      <c r="G226" s="100"/>
      <c r="H226" s="99"/>
      <c r="I226" s="100"/>
      <c r="J226" s="90" t="str">
        <f t="shared" si="3"/>
        <v>no</v>
      </c>
      <c r="K226" s="91" t="str">
        <f>IFERROR(__xludf.DUMMYFUNCTION("IFERROR(JOIN("", "",FILTER(L226:Q226,LEN(L226:Q226))))"),"")</f>
        <v/>
      </c>
      <c r="L226" s="92" t="str">
        <f>IFERROR(__xludf.DUMMYFUNCTION("IF(ISBLANK($D226),"""",IFERROR(JOIN("", "",QUERY(INDIRECT(""'(OCDS) "" &amp; L$3 &amp; ""'!$C:$F""),""SELECT C WHERE F = '"" &amp; $A226 &amp; ""'""))))"),"")</f>
        <v/>
      </c>
      <c r="M226" s="93" t="str">
        <f>IFERROR(__xludf.DUMMYFUNCTION("IF(ISBLANK($D226),"""",IFERROR(JOIN("", "",QUERY(INDIRECT(""'(OCDS) "" &amp; M$3 &amp; ""'!$C:$F""),""SELECT C WHERE F = '"" &amp; $A226 &amp; ""'""))))"),"")</f>
        <v/>
      </c>
      <c r="N226" s="93" t="str">
        <f>IFERROR(__xludf.DUMMYFUNCTION("IF(ISBLANK($D226),"""",IFERROR(JOIN("", "",QUERY(INDIRECT(""'(OCDS) "" &amp; N$3 &amp; ""'!$C:$F""),""SELECT C WHERE F = '"" &amp; $A226 &amp; ""'""))))"),"")</f>
        <v/>
      </c>
      <c r="O226" s="93" t="str">
        <f>IFERROR(__xludf.DUMMYFUNCTION("IF(ISBLANK($D226),"""",IFERROR(JOIN("", "",QUERY(INDIRECT(""'(OCDS) "" &amp; O$3 &amp; ""'!$C:$F""),""SELECT C WHERE F = '"" &amp; $A226 &amp; ""'""))))"),"")</f>
        <v/>
      </c>
      <c r="P226" s="93" t="str">
        <f>IFERROR(__xludf.DUMMYFUNCTION("IF(ISBLANK($D226),"""",IFERROR(JOIN("", "",QUERY(INDIRECT(""'(OCDS) "" &amp; P$3 &amp; ""'!$C:$F""),""SELECT C WHERE F = '"" &amp; $A226 &amp; ""'""))))"),"")</f>
        <v/>
      </c>
      <c r="Q226" s="93" t="str">
        <f>IFERROR(__xludf.DUMMYFUNCTION("IF(ISBLANK($D226),"""",IFERROR(JOIN("", "",QUERY(INDIRECT(""'(OCDS) "" &amp; Q$3 &amp; ""'!$C:$F""),""SELECT C WHERE F = '"" &amp; $A226 &amp; ""'""))))"),"")</f>
        <v/>
      </c>
      <c r="R226" s="94">
        <f t="shared" ref="R226:W226" si="224">IF(ISBLANK(IFERROR(VLOOKUP($A226,INDIRECT("'(OCDS) " &amp; R$3 &amp; "'!$F:$F"),1,FALSE))),0,1)</f>
        <v>0</v>
      </c>
      <c r="S226" s="94">
        <f t="shared" si="224"/>
        <v>0</v>
      </c>
      <c r="T226" s="94">
        <f t="shared" si="224"/>
        <v>0</v>
      </c>
      <c r="U226" s="94">
        <f t="shared" si="224"/>
        <v>0</v>
      </c>
      <c r="V226" s="94">
        <f t="shared" si="224"/>
        <v>0</v>
      </c>
      <c r="W226" s="94">
        <f t="shared" si="224"/>
        <v>0</v>
      </c>
    </row>
    <row r="227">
      <c r="A227" s="83" t="str">
        <f t="shared" si="1"/>
        <v> ()</v>
      </c>
      <c r="B227" s="99"/>
      <c r="C227" s="99"/>
      <c r="D227" s="100"/>
      <c r="E227" s="100"/>
      <c r="F227" s="101"/>
      <c r="G227" s="100"/>
      <c r="H227" s="99"/>
      <c r="I227" s="100"/>
      <c r="J227" s="90" t="str">
        <f t="shared" si="3"/>
        <v>no</v>
      </c>
      <c r="K227" s="91" t="str">
        <f>IFERROR(__xludf.DUMMYFUNCTION("IFERROR(JOIN("", "",FILTER(L227:Q227,LEN(L227:Q227))))"),"")</f>
        <v/>
      </c>
      <c r="L227" s="92" t="str">
        <f>IFERROR(__xludf.DUMMYFUNCTION("IF(ISBLANK($D227),"""",IFERROR(JOIN("", "",QUERY(INDIRECT(""'(OCDS) "" &amp; L$3 &amp; ""'!$C:$F""),""SELECT C WHERE F = '"" &amp; $A227 &amp; ""'""))))"),"")</f>
        <v/>
      </c>
      <c r="M227" s="93" t="str">
        <f>IFERROR(__xludf.DUMMYFUNCTION("IF(ISBLANK($D227),"""",IFERROR(JOIN("", "",QUERY(INDIRECT(""'(OCDS) "" &amp; M$3 &amp; ""'!$C:$F""),""SELECT C WHERE F = '"" &amp; $A227 &amp; ""'""))))"),"")</f>
        <v/>
      </c>
      <c r="N227" s="93" t="str">
        <f>IFERROR(__xludf.DUMMYFUNCTION("IF(ISBLANK($D227),"""",IFERROR(JOIN("", "",QUERY(INDIRECT(""'(OCDS) "" &amp; N$3 &amp; ""'!$C:$F""),""SELECT C WHERE F = '"" &amp; $A227 &amp; ""'""))))"),"")</f>
        <v/>
      </c>
      <c r="O227" s="93" t="str">
        <f>IFERROR(__xludf.DUMMYFUNCTION("IF(ISBLANK($D227),"""",IFERROR(JOIN("", "",QUERY(INDIRECT(""'(OCDS) "" &amp; O$3 &amp; ""'!$C:$F""),""SELECT C WHERE F = '"" &amp; $A227 &amp; ""'""))))"),"")</f>
        <v/>
      </c>
      <c r="P227" s="93" t="str">
        <f>IFERROR(__xludf.DUMMYFUNCTION("IF(ISBLANK($D227),"""",IFERROR(JOIN("", "",QUERY(INDIRECT(""'(OCDS) "" &amp; P$3 &amp; ""'!$C:$F""),""SELECT C WHERE F = '"" &amp; $A227 &amp; ""'""))))"),"")</f>
        <v/>
      </c>
      <c r="Q227" s="93" t="str">
        <f>IFERROR(__xludf.DUMMYFUNCTION("IF(ISBLANK($D227),"""",IFERROR(JOIN("", "",QUERY(INDIRECT(""'(OCDS) "" &amp; Q$3 &amp; ""'!$C:$F""),""SELECT C WHERE F = '"" &amp; $A227 &amp; ""'""))))"),"")</f>
        <v/>
      </c>
      <c r="R227" s="94">
        <f t="shared" ref="R227:W227" si="225">IF(ISBLANK(IFERROR(VLOOKUP($A227,INDIRECT("'(OCDS) " &amp; R$3 &amp; "'!$F:$F"),1,FALSE))),0,1)</f>
        <v>0</v>
      </c>
      <c r="S227" s="94">
        <f t="shared" si="225"/>
        <v>0</v>
      </c>
      <c r="T227" s="94">
        <f t="shared" si="225"/>
        <v>0</v>
      </c>
      <c r="U227" s="94">
        <f t="shared" si="225"/>
        <v>0</v>
      </c>
      <c r="V227" s="94">
        <f t="shared" si="225"/>
        <v>0</v>
      </c>
      <c r="W227" s="94">
        <f t="shared" si="225"/>
        <v>0</v>
      </c>
    </row>
    <row r="228">
      <c r="A228" s="83" t="str">
        <f t="shared" si="1"/>
        <v> ()</v>
      </c>
      <c r="B228" s="99"/>
      <c r="C228" s="99"/>
      <c r="D228" s="100"/>
      <c r="E228" s="100"/>
      <c r="F228" s="101"/>
      <c r="G228" s="100"/>
      <c r="H228" s="99"/>
      <c r="I228" s="100"/>
      <c r="J228" s="90" t="str">
        <f t="shared" si="3"/>
        <v>no</v>
      </c>
      <c r="K228" s="91" t="str">
        <f>IFERROR(__xludf.DUMMYFUNCTION("IFERROR(JOIN("", "",FILTER(L228:Q228,LEN(L228:Q228))))"),"")</f>
        <v/>
      </c>
      <c r="L228" s="92" t="str">
        <f>IFERROR(__xludf.DUMMYFUNCTION("IF(ISBLANK($D228),"""",IFERROR(JOIN("", "",QUERY(INDIRECT(""'(OCDS) "" &amp; L$3 &amp; ""'!$C:$F""),""SELECT C WHERE F = '"" &amp; $A228 &amp; ""'""))))"),"")</f>
        <v/>
      </c>
      <c r="M228" s="93" t="str">
        <f>IFERROR(__xludf.DUMMYFUNCTION("IF(ISBLANK($D228),"""",IFERROR(JOIN("", "",QUERY(INDIRECT(""'(OCDS) "" &amp; M$3 &amp; ""'!$C:$F""),""SELECT C WHERE F = '"" &amp; $A228 &amp; ""'""))))"),"")</f>
        <v/>
      </c>
      <c r="N228" s="93" t="str">
        <f>IFERROR(__xludf.DUMMYFUNCTION("IF(ISBLANK($D228),"""",IFERROR(JOIN("", "",QUERY(INDIRECT(""'(OCDS) "" &amp; N$3 &amp; ""'!$C:$F""),""SELECT C WHERE F = '"" &amp; $A228 &amp; ""'""))))"),"")</f>
        <v/>
      </c>
      <c r="O228" s="93" t="str">
        <f>IFERROR(__xludf.DUMMYFUNCTION("IF(ISBLANK($D228),"""",IFERROR(JOIN("", "",QUERY(INDIRECT(""'(OCDS) "" &amp; O$3 &amp; ""'!$C:$F""),""SELECT C WHERE F = '"" &amp; $A228 &amp; ""'""))))"),"")</f>
        <v/>
      </c>
      <c r="P228" s="93" t="str">
        <f>IFERROR(__xludf.DUMMYFUNCTION("IF(ISBLANK($D228),"""",IFERROR(JOIN("", "",QUERY(INDIRECT(""'(OCDS) "" &amp; P$3 &amp; ""'!$C:$F""),""SELECT C WHERE F = '"" &amp; $A228 &amp; ""'""))))"),"")</f>
        <v/>
      </c>
      <c r="Q228" s="93" t="str">
        <f>IFERROR(__xludf.DUMMYFUNCTION("IF(ISBLANK($D228),"""",IFERROR(JOIN("", "",QUERY(INDIRECT(""'(OCDS) "" &amp; Q$3 &amp; ""'!$C:$F""),""SELECT C WHERE F = '"" &amp; $A228 &amp; ""'""))))"),"")</f>
        <v/>
      </c>
      <c r="R228" s="94">
        <f t="shared" ref="R228:W228" si="226">IF(ISBLANK(IFERROR(VLOOKUP($A228,INDIRECT("'(OCDS) " &amp; R$3 &amp; "'!$F:$F"),1,FALSE))),0,1)</f>
        <v>0</v>
      </c>
      <c r="S228" s="94">
        <f t="shared" si="226"/>
        <v>0</v>
      </c>
      <c r="T228" s="94">
        <f t="shared" si="226"/>
        <v>0</v>
      </c>
      <c r="U228" s="94">
        <f t="shared" si="226"/>
        <v>0</v>
      </c>
      <c r="V228" s="94">
        <f t="shared" si="226"/>
        <v>0</v>
      </c>
      <c r="W228" s="94">
        <f t="shared" si="226"/>
        <v>0</v>
      </c>
    </row>
    <row r="229">
      <c r="A229" s="83" t="str">
        <f t="shared" si="1"/>
        <v> ()</v>
      </c>
      <c r="B229" s="99"/>
      <c r="C229" s="99"/>
      <c r="D229" s="100"/>
      <c r="E229" s="100"/>
      <c r="F229" s="101"/>
      <c r="G229" s="100"/>
      <c r="H229" s="99"/>
      <c r="I229" s="100"/>
      <c r="J229" s="90" t="str">
        <f t="shared" si="3"/>
        <v>no</v>
      </c>
      <c r="K229" s="91" t="str">
        <f>IFERROR(__xludf.DUMMYFUNCTION("IFERROR(JOIN("", "",FILTER(L229:Q229,LEN(L229:Q229))))"),"")</f>
        <v/>
      </c>
      <c r="L229" s="92" t="str">
        <f>IFERROR(__xludf.DUMMYFUNCTION("IF(ISBLANK($D229),"""",IFERROR(JOIN("", "",QUERY(INDIRECT(""'(OCDS) "" &amp; L$3 &amp; ""'!$C:$F""),""SELECT C WHERE F = '"" &amp; $A229 &amp; ""'""))))"),"")</f>
        <v/>
      </c>
      <c r="M229" s="93" t="str">
        <f>IFERROR(__xludf.DUMMYFUNCTION("IF(ISBLANK($D229),"""",IFERROR(JOIN("", "",QUERY(INDIRECT(""'(OCDS) "" &amp; M$3 &amp; ""'!$C:$F""),""SELECT C WHERE F = '"" &amp; $A229 &amp; ""'""))))"),"")</f>
        <v/>
      </c>
      <c r="N229" s="93" t="str">
        <f>IFERROR(__xludf.DUMMYFUNCTION("IF(ISBLANK($D229),"""",IFERROR(JOIN("", "",QUERY(INDIRECT(""'(OCDS) "" &amp; N$3 &amp; ""'!$C:$F""),""SELECT C WHERE F = '"" &amp; $A229 &amp; ""'""))))"),"")</f>
        <v/>
      </c>
      <c r="O229" s="93" t="str">
        <f>IFERROR(__xludf.DUMMYFUNCTION("IF(ISBLANK($D229),"""",IFERROR(JOIN("", "",QUERY(INDIRECT(""'(OCDS) "" &amp; O$3 &amp; ""'!$C:$F""),""SELECT C WHERE F = '"" &amp; $A229 &amp; ""'""))))"),"")</f>
        <v/>
      </c>
      <c r="P229" s="93" t="str">
        <f>IFERROR(__xludf.DUMMYFUNCTION("IF(ISBLANK($D229),"""",IFERROR(JOIN("", "",QUERY(INDIRECT(""'(OCDS) "" &amp; P$3 &amp; ""'!$C:$F""),""SELECT C WHERE F = '"" &amp; $A229 &amp; ""'""))))"),"")</f>
        <v/>
      </c>
      <c r="Q229" s="93" t="str">
        <f>IFERROR(__xludf.DUMMYFUNCTION("IF(ISBLANK($D229),"""",IFERROR(JOIN("", "",QUERY(INDIRECT(""'(OCDS) "" &amp; Q$3 &amp; ""'!$C:$F""),""SELECT C WHERE F = '"" &amp; $A229 &amp; ""'""))))"),"")</f>
        <v/>
      </c>
      <c r="R229" s="94">
        <f t="shared" ref="R229:W229" si="227">IF(ISBLANK(IFERROR(VLOOKUP($A229,INDIRECT("'(OCDS) " &amp; R$3 &amp; "'!$F:$F"),1,FALSE))),0,1)</f>
        <v>0</v>
      </c>
      <c r="S229" s="94">
        <f t="shared" si="227"/>
        <v>0</v>
      </c>
      <c r="T229" s="94">
        <f t="shared" si="227"/>
        <v>0</v>
      </c>
      <c r="U229" s="94">
        <f t="shared" si="227"/>
        <v>0</v>
      </c>
      <c r="V229" s="94">
        <f t="shared" si="227"/>
        <v>0</v>
      </c>
      <c r="W229" s="94">
        <f t="shared" si="227"/>
        <v>0</v>
      </c>
    </row>
    <row r="230">
      <c r="A230" s="83" t="str">
        <f t="shared" si="1"/>
        <v> ()</v>
      </c>
      <c r="B230" s="99"/>
      <c r="C230" s="99"/>
      <c r="D230" s="100"/>
      <c r="E230" s="100"/>
      <c r="F230" s="101"/>
      <c r="G230" s="100"/>
      <c r="H230" s="99"/>
      <c r="I230" s="100"/>
      <c r="J230" s="90" t="str">
        <f t="shared" si="3"/>
        <v>no</v>
      </c>
      <c r="K230" s="91" t="str">
        <f>IFERROR(__xludf.DUMMYFUNCTION("IFERROR(JOIN("", "",FILTER(L230:Q230,LEN(L230:Q230))))"),"")</f>
        <v/>
      </c>
      <c r="L230" s="92" t="str">
        <f>IFERROR(__xludf.DUMMYFUNCTION("IF(ISBLANK($D230),"""",IFERROR(JOIN("", "",QUERY(INDIRECT(""'(OCDS) "" &amp; L$3 &amp; ""'!$C:$F""),""SELECT C WHERE F = '"" &amp; $A230 &amp; ""'""))))"),"")</f>
        <v/>
      </c>
      <c r="M230" s="93" t="str">
        <f>IFERROR(__xludf.DUMMYFUNCTION("IF(ISBLANK($D230),"""",IFERROR(JOIN("", "",QUERY(INDIRECT(""'(OCDS) "" &amp; M$3 &amp; ""'!$C:$F""),""SELECT C WHERE F = '"" &amp; $A230 &amp; ""'""))))"),"")</f>
        <v/>
      </c>
      <c r="N230" s="93" t="str">
        <f>IFERROR(__xludf.DUMMYFUNCTION("IF(ISBLANK($D230),"""",IFERROR(JOIN("", "",QUERY(INDIRECT(""'(OCDS) "" &amp; N$3 &amp; ""'!$C:$F""),""SELECT C WHERE F = '"" &amp; $A230 &amp; ""'""))))"),"")</f>
        <v/>
      </c>
      <c r="O230" s="93" t="str">
        <f>IFERROR(__xludf.DUMMYFUNCTION("IF(ISBLANK($D230),"""",IFERROR(JOIN("", "",QUERY(INDIRECT(""'(OCDS) "" &amp; O$3 &amp; ""'!$C:$F""),""SELECT C WHERE F = '"" &amp; $A230 &amp; ""'""))))"),"")</f>
        <v/>
      </c>
      <c r="P230" s="93" t="str">
        <f>IFERROR(__xludf.DUMMYFUNCTION("IF(ISBLANK($D230),"""",IFERROR(JOIN("", "",QUERY(INDIRECT(""'(OCDS) "" &amp; P$3 &amp; ""'!$C:$F""),""SELECT C WHERE F = '"" &amp; $A230 &amp; ""'""))))"),"")</f>
        <v/>
      </c>
      <c r="Q230" s="93" t="str">
        <f>IFERROR(__xludf.DUMMYFUNCTION("IF(ISBLANK($D230),"""",IFERROR(JOIN("", "",QUERY(INDIRECT(""'(OCDS) "" &amp; Q$3 &amp; ""'!$C:$F""),""SELECT C WHERE F = '"" &amp; $A230 &amp; ""'""))))"),"")</f>
        <v/>
      </c>
      <c r="R230" s="94">
        <f t="shared" ref="R230:W230" si="228">IF(ISBLANK(IFERROR(VLOOKUP($A230,INDIRECT("'(OCDS) " &amp; R$3 &amp; "'!$F:$F"),1,FALSE))),0,1)</f>
        <v>0</v>
      </c>
      <c r="S230" s="94">
        <f t="shared" si="228"/>
        <v>0</v>
      </c>
      <c r="T230" s="94">
        <f t="shared" si="228"/>
        <v>0</v>
      </c>
      <c r="U230" s="94">
        <f t="shared" si="228"/>
        <v>0</v>
      </c>
      <c r="V230" s="94">
        <f t="shared" si="228"/>
        <v>0</v>
      </c>
      <c r="W230" s="94">
        <f t="shared" si="228"/>
        <v>0</v>
      </c>
    </row>
    <row r="231">
      <c r="A231" s="83" t="str">
        <f t="shared" si="1"/>
        <v> ()</v>
      </c>
      <c r="B231" s="99"/>
      <c r="C231" s="99"/>
      <c r="D231" s="100"/>
      <c r="E231" s="100"/>
      <c r="F231" s="101"/>
      <c r="G231" s="100"/>
      <c r="H231" s="99"/>
      <c r="I231" s="100"/>
      <c r="J231" s="90" t="str">
        <f t="shared" si="3"/>
        <v>no</v>
      </c>
      <c r="K231" s="91" t="str">
        <f>IFERROR(__xludf.DUMMYFUNCTION("IFERROR(JOIN("", "",FILTER(L231:Q231,LEN(L231:Q231))))"),"")</f>
        <v/>
      </c>
      <c r="L231" s="92" t="str">
        <f>IFERROR(__xludf.DUMMYFUNCTION("IF(ISBLANK($D231),"""",IFERROR(JOIN("", "",QUERY(INDIRECT(""'(OCDS) "" &amp; L$3 &amp; ""'!$C:$F""),""SELECT C WHERE F = '"" &amp; $A231 &amp; ""'""))))"),"")</f>
        <v/>
      </c>
      <c r="M231" s="93" t="str">
        <f>IFERROR(__xludf.DUMMYFUNCTION("IF(ISBLANK($D231),"""",IFERROR(JOIN("", "",QUERY(INDIRECT(""'(OCDS) "" &amp; M$3 &amp; ""'!$C:$F""),""SELECT C WHERE F = '"" &amp; $A231 &amp; ""'""))))"),"")</f>
        <v/>
      </c>
      <c r="N231" s="93" t="str">
        <f>IFERROR(__xludf.DUMMYFUNCTION("IF(ISBLANK($D231),"""",IFERROR(JOIN("", "",QUERY(INDIRECT(""'(OCDS) "" &amp; N$3 &amp; ""'!$C:$F""),""SELECT C WHERE F = '"" &amp; $A231 &amp; ""'""))))"),"")</f>
        <v/>
      </c>
      <c r="O231" s="93" t="str">
        <f>IFERROR(__xludf.DUMMYFUNCTION("IF(ISBLANK($D231),"""",IFERROR(JOIN("", "",QUERY(INDIRECT(""'(OCDS) "" &amp; O$3 &amp; ""'!$C:$F""),""SELECT C WHERE F = '"" &amp; $A231 &amp; ""'""))))"),"")</f>
        <v/>
      </c>
      <c r="P231" s="93" t="str">
        <f>IFERROR(__xludf.DUMMYFUNCTION("IF(ISBLANK($D231),"""",IFERROR(JOIN("", "",QUERY(INDIRECT(""'(OCDS) "" &amp; P$3 &amp; ""'!$C:$F""),""SELECT C WHERE F = '"" &amp; $A231 &amp; ""'""))))"),"")</f>
        <v/>
      </c>
      <c r="Q231" s="93" t="str">
        <f>IFERROR(__xludf.DUMMYFUNCTION("IF(ISBLANK($D231),"""",IFERROR(JOIN("", "",QUERY(INDIRECT(""'(OCDS) "" &amp; Q$3 &amp; ""'!$C:$F""),""SELECT C WHERE F = '"" &amp; $A231 &amp; ""'""))))"),"")</f>
        <v/>
      </c>
      <c r="R231" s="94">
        <f t="shared" ref="R231:W231" si="229">IF(ISBLANK(IFERROR(VLOOKUP($A231,INDIRECT("'(OCDS) " &amp; R$3 &amp; "'!$F:$F"),1,FALSE))),0,1)</f>
        <v>0</v>
      </c>
      <c r="S231" s="94">
        <f t="shared" si="229"/>
        <v>0</v>
      </c>
      <c r="T231" s="94">
        <f t="shared" si="229"/>
        <v>0</v>
      </c>
      <c r="U231" s="94">
        <f t="shared" si="229"/>
        <v>0</v>
      </c>
      <c r="V231" s="94">
        <f t="shared" si="229"/>
        <v>0</v>
      </c>
      <c r="W231" s="94">
        <f t="shared" si="229"/>
        <v>0</v>
      </c>
    </row>
    <row r="232">
      <c r="A232" s="83" t="str">
        <f t="shared" si="1"/>
        <v> ()</v>
      </c>
      <c r="B232" s="99"/>
      <c r="C232" s="99"/>
      <c r="D232" s="100"/>
      <c r="E232" s="100"/>
      <c r="F232" s="101"/>
      <c r="G232" s="100"/>
      <c r="H232" s="99"/>
      <c r="I232" s="100"/>
      <c r="J232" s="90" t="str">
        <f t="shared" si="3"/>
        <v>no</v>
      </c>
      <c r="K232" s="91" t="str">
        <f>IFERROR(__xludf.DUMMYFUNCTION("IFERROR(JOIN("", "",FILTER(L232:Q232,LEN(L232:Q232))))"),"")</f>
        <v/>
      </c>
      <c r="L232" s="92" t="str">
        <f>IFERROR(__xludf.DUMMYFUNCTION("IF(ISBLANK($D232),"""",IFERROR(JOIN("", "",QUERY(INDIRECT(""'(OCDS) "" &amp; L$3 &amp; ""'!$C:$F""),""SELECT C WHERE F = '"" &amp; $A232 &amp; ""'""))))"),"")</f>
        <v/>
      </c>
      <c r="M232" s="93" t="str">
        <f>IFERROR(__xludf.DUMMYFUNCTION("IF(ISBLANK($D232),"""",IFERROR(JOIN("", "",QUERY(INDIRECT(""'(OCDS) "" &amp; M$3 &amp; ""'!$C:$F""),""SELECT C WHERE F = '"" &amp; $A232 &amp; ""'""))))"),"")</f>
        <v/>
      </c>
      <c r="N232" s="93" t="str">
        <f>IFERROR(__xludf.DUMMYFUNCTION("IF(ISBLANK($D232),"""",IFERROR(JOIN("", "",QUERY(INDIRECT(""'(OCDS) "" &amp; N$3 &amp; ""'!$C:$F""),""SELECT C WHERE F = '"" &amp; $A232 &amp; ""'""))))"),"")</f>
        <v/>
      </c>
      <c r="O232" s="93" t="str">
        <f>IFERROR(__xludf.DUMMYFUNCTION("IF(ISBLANK($D232),"""",IFERROR(JOIN("", "",QUERY(INDIRECT(""'(OCDS) "" &amp; O$3 &amp; ""'!$C:$F""),""SELECT C WHERE F = '"" &amp; $A232 &amp; ""'""))))"),"")</f>
        <v/>
      </c>
      <c r="P232" s="93" t="str">
        <f>IFERROR(__xludf.DUMMYFUNCTION("IF(ISBLANK($D232),"""",IFERROR(JOIN("", "",QUERY(INDIRECT(""'(OCDS) "" &amp; P$3 &amp; ""'!$C:$F""),""SELECT C WHERE F = '"" &amp; $A232 &amp; ""'""))))"),"")</f>
        <v/>
      </c>
      <c r="Q232" s="93" t="str">
        <f>IFERROR(__xludf.DUMMYFUNCTION("IF(ISBLANK($D232),"""",IFERROR(JOIN("", "",QUERY(INDIRECT(""'(OCDS) "" &amp; Q$3 &amp; ""'!$C:$F""),""SELECT C WHERE F = '"" &amp; $A232 &amp; ""'""))))"),"")</f>
        <v/>
      </c>
      <c r="R232" s="94">
        <f t="shared" ref="R232:W232" si="230">IF(ISBLANK(IFERROR(VLOOKUP($A232,INDIRECT("'(OCDS) " &amp; R$3 &amp; "'!$F:$F"),1,FALSE))),0,1)</f>
        <v>0</v>
      </c>
      <c r="S232" s="94">
        <f t="shared" si="230"/>
        <v>0</v>
      </c>
      <c r="T232" s="94">
        <f t="shared" si="230"/>
        <v>0</v>
      </c>
      <c r="U232" s="94">
        <f t="shared" si="230"/>
        <v>0</v>
      </c>
      <c r="V232" s="94">
        <f t="shared" si="230"/>
        <v>0</v>
      </c>
      <c r="W232" s="94">
        <f t="shared" si="230"/>
        <v>0</v>
      </c>
    </row>
    <row r="233">
      <c r="A233" s="83" t="str">
        <f t="shared" si="1"/>
        <v> ()</v>
      </c>
      <c r="B233" s="99"/>
      <c r="C233" s="99"/>
      <c r="D233" s="100"/>
      <c r="E233" s="100"/>
      <c r="F233" s="101"/>
      <c r="G233" s="100"/>
      <c r="H233" s="99"/>
      <c r="I233" s="100"/>
      <c r="J233" s="90" t="str">
        <f t="shared" si="3"/>
        <v>no</v>
      </c>
      <c r="K233" s="91" t="str">
        <f>IFERROR(__xludf.DUMMYFUNCTION("IFERROR(JOIN("", "",FILTER(L233:Q233,LEN(L233:Q233))))"),"")</f>
        <v/>
      </c>
      <c r="L233" s="92" t="str">
        <f>IFERROR(__xludf.DUMMYFUNCTION("IF(ISBLANK($D233),"""",IFERROR(JOIN("", "",QUERY(INDIRECT(""'(OCDS) "" &amp; L$3 &amp; ""'!$C:$F""),""SELECT C WHERE F = '"" &amp; $A233 &amp; ""'""))))"),"")</f>
        <v/>
      </c>
      <c r="M233" s="93" t="str">
        <f>IFERROR(__xludf.DUMMYFUNCTION("IF(ISBLANK($D233),"""",IFERROR(JOIN("", "",QUERY(INDIRECT(""'(OCDS) "" &amp; M$3 &amp; ""'!$C:$F""),""SELECT C WHERE F = '"" &amp; $A233 &amp; ""'""))))"),"")</f>
        <v/>
      </c>
      <c r="N233" s="93" t="str">
        <f>IFERROR(__xludf.DUMMYFUNCTION("IF(ISBLANK($D233),"""",IFERROR(JOIN("", "",QUERY(INDIRECT(""'(OCDS) "" &amp; N$3 &amp; ""'!$C:$F""),""SELECT C WHERE F = '"" &amp; $A233 &amp; ""'""))))"),"")</f>
        <v/>
      </c>
      <c r="O233" s="93" t="str">
        <f>IFERROR(__xludf.DUMMYFUNCTION("IF(ISBLANK($D233),"""",IFERROR(JOIN("", "",QUERY(INDIRECT(""'(OCDS) "" &amp; O$3 &amp; ""'!$C:$F""),""SELECT C WHERE F = '"" &amp; $A233 &amp; ""'""))))"),"")</f>
        <v/>
      </c>
      <c r="P233" s="93" t="str">
        <f>IFERROR(__xludf.DUMMYFUNCTION("IF(ISBLANK($D233),"""",IFERROR(JOIN("", "",QUERY(INDIRECT(""'(OCDS) "" &amp; P$3 &amp; ""'!$C:$F""),""SELECT C WHERE F = '"" &amp; $A233 &amp; ""'""))))"),"")</f>
        <v/>
      </c>
      <c r="Q233" s="93" t="str">
        <f>IFERROR(__xludf.DUMMYFUNCTION("IF(ISBLANK($D233),"""",IFERROR(JOIN("", "",QUERY(INDIRECT(""'(OCDS) "" &amp; Q$3 &amp; ""'!$C:$F""),""SELECT C WHERE F = '"" &amp; $A233 &amp; ""'""))))"),"")</f>
        <v/>
      </c>
      <c r="R233" s="94">
        <f t="shared" ref="R233:W233" si="231">IF(ISBLANK(IFERROR(VLOOKUP($A233,INDIRECT("'(OCDS) " &amp; R$3 &amp; "'!$F:$F"),1,FALSE))),0,1)</f>
        <v>0</v>
      </c>
      <c r="S233" s="94">
        <f t="shared" si="231"/>
        <v>0</v>
      </c>
      <c r="T233" s="94">
        <f t="shared" si="231"/>
        <v>0</v>
      </c>
      <c r="U233" s="94">
        <f t="shared" si="231"/>
        <v>0</v>
      </c>
      <c r="V233" s="94">
        <f t="shared" si="231"/>
        <v>0</v>
      </c>
      <c r="W233" s="94">
        <f t="shared" si="231"/>
        <v>0</v>
      </c>
    </row>
    <row r="234">
      <c r="A234" s="83" t="str">
        <f t="shared" si="1"/>
        <v> ()</v>
      </c>
      <c r="B234" s="99"/>
      <c r="C234" s="99"/>
      <c r="D234" s="100"/>
      <c r="E234" s="100"/>
      <c r="F234" s="101"/>
      <c r="G234" s="100"/>
      <c r="H234" s="99"/>
      <c r="I234" s="100"/>
      <c r="J234" s="90" t="str">
        <f t="shared" si="3"/>
        <v>no</v>
      </c>
      <c r="K234" s="91" t="str">
        <f>IFERROR(__xludf.DUMMYFUNCTION("IFERROR(JOIN("", "",FILTER(L234:Q234,LEN(L234:Q234))))"),"")</f>
        <v/>
      </c>
      <c r="L234" s="92" t="str">
        <f>IFERROR(__xludf.DUMMYFUNCTION("IF(ISBLANK($D234),"""",IFERROR(JOIN("", "",QUERY(INDIRECT(""'(OCDS) "" &amp; L$3 &amp; ""'!$C:$F""),""SELECT C WHERE F = '"" &amp; $A234 &amp; ""'""))))"),"")</f>
        <v/>
      </c>
      <c r="M234" s="93" t="str">
        <f>IFERROR(__xludf.DUMMYFUNCTION("IF(ISBLANK($D234),"""",IFERROR(JOIN("", "",QUERY(INDIRECT(""'(OCDS) "" &amp; M$3 &amp; ""'!$C:$F""),""SELECT C WHERE F = '"" &amp; $A234 &amp; ""'""))))"),"")</f>
        <v/>
      </c>
      <c r="N234" s="93" t="str">
        <f>IFERROR(__xludf.DUMMYFUNCTION("IF(ISBLANK($D234),"""",IFERROR(JOIN("", "",QUERY(INDIRECT(""'(OCDS) "" &amp; N$3 &amp; ""'!$C:$F""),""SELECT C WHERE F = '"" &amp; $A234 &amp; ""'""))))"),"")</f>
        <v/>
      </c>
      <c r="O234" s="93" t="str">
        <f>IFERROR(__xludf.DUMMYFUNCTION("IF(ISBLANK($D234),"""",IFERROR(JOIN("", "",QUERY(INDIRECT(""'(OCDS) "" &amp; O$3 &amp; ""'!$C:$F""),""SELECT C WHERE F = '"" &amp; $A234 &amp; ""'""))))"),"")</f>
        <v/>
      </c>
      <c r="P234" s="93" t="str">
        <f>IFERROR(__xludf.DUMMYFUNCTION("IF(ISBLANK($D234),"""",IFERROR(JOIN("", "",QUERY(INDIRECT(""'(OCDS) "" &amp; P$3 &amp; ""'!$C:$F""),""SELECT C WHERE F = '"" &amp; $A234 &amp; ""'""))))"),"")</f>
        <v/>
      </c>
      <c r="Q234" s="93" t="str">
        <f>IFERROR(__xludf.DUMMYFUNCTION("IF(ISBLANK($D234),"""",IFERROR(JOIN("", "",QUERY(INDIRECT(""'(OCDS) "" &amp; Q$3 &amp; ""'!$C:$F""),""SELECT C WHERE F = '"" &amp; $A234 &amp; ""'""))))"),"")</f>
        <v/>
      </c>
      <c r="R234" s="94">
        <f t="shared" ref="R234:W234" si="232">IF(ISBLANK(IFERROR(VLOOKUP($A234,INDIRECT("'(OCDS) " &amp; R$3 &amp; "'!$F:$F"),1,FALSE))),0,1)</f>
        <v>0</v>
      </c>
      <c r="S234" s="94">
        <f t="shared" si="232"/>
        <v>0</v>
      </c>
      <c r="T234" s="94">
        <f t="shared" si="232"/>
        <v>0</v>
      </c>
      <c r="U234" s="94">
        <f t="shared" si="232"/>
        <v>0</v>
      </c>
      <c r="V234" s="94">
        <f t="shared" si="232"/>
        <v>0</v>
      </c>
      <c r="W234" s="94">
        <f t="shared" si="232"/>
        <v>0</v>
      </c>
    </row>
    <row r="235">
      <c r="A235" s="83" t="str">
        <f t="shared" si="1"/>
        <v> ()</v>
      </c>
      <c r="B235" s="99"/>
      <c r="C235" s="99"/>
      <c r="D235" s="100"/>
      <c r="E235" s="100"/>
      <c r="F235" s="101"/>
      <c r="G235" s="100"/>
      <c r="H235" s="99"/>
      <c r="I235" s="100"/>
      <c r="J235" s="90" t="str">
        <f t="shared" si="3"/>
        <v>no</v>
      </c>
      <c r="K235" s="91" t="str">
        <f>IFERROR(__xludf.DUMMYFUNCTION("IFERROR(JOIN("", "",FILTER(L235:Q235,LEN(L235:Q235))))"),"")</f>
        <v/>
      </c>
      <c r="L235" s="92" t="str">
        <f>IFERROR(__xludf.DUMMYFUNCTION("IF(ISBLANK($D235),"""",IFERROR(JOIN("", "",QUERY(INDIRECT(""'(OCDS) "" &amp; L$3 &amp; ""'!$C:$F""),""SELECT C WHERE F = '"" &amp; $A235 &amp; ""'""))))"),"")</f>
        <v/>
      </c>
      <c r="M235" s="93" t="str">
        <f>IFERROR(__xludf.DUMMYFUNCTION("IF(ISBLANK($D235),"""",IFERROR(JOIN("", "",QUERY(INDIRECT(""'(OCDS) "" &amp; M$3 &amp; ""'!$C:$F""),""SELECT C WHERE F = '"" &amp; $A235 &amp; ""'""))))"),"")</f>
        <v/>
      </c>
      <c r="N235" s="93" t="str">
        <f>IFERROR(__xludf.DUMMYFUNCTION("IF(ISBLANK($D235),"""",IFERROR(JOIN("", "",QUERY(INDIRECT(""'(OCDS) "" &amp; N$3 &amp; ""'!$C:$F""),""SELECT C WHERE F = '"" &amp; $A235 &amp; ""'""))))"),"")</f>
        <v/>
      </c>
      <c r="O235" s="93" t="str">
        <f>IFERROR(__xludf.DUMMYFUNCTION("IF(ISBLANK($D235),"""",IFERROR(JOIN("", "",QUERY(INDIRECT(""'(OCDS) "" &amp; O$3 &amp; ""'!$C:$F""),""SELECT C WHERE F = '"" &amp; $A235 &amp; ""'""))))"),"")</f>
        <v/>
      </c>
      <c r="P235" s="93" t="str">
        <f>IFERROR(__xludf.DUMMYFUNCTION("IF(ISBLANK($D235),"""",IFERROR(JOIN("", "",QUERY(INDIRECT(""'(OCDS) "" &amp; P$3 &amp; ""'!$C:$F""),""SELECT C WHERE F = '"" &amp; $A235 &amp; ""'""))))"),"")</f>
        <v/>
      </c>
      <c r="Q235" s="93" t="str">
        <f>IFERROR(__xludf.DUMMYFUNCTION("IF(ISBLANK($D235),"""",IFERROR(JOIN("", "",QUERY(INDIRECT(""'(OCDS) "" &amp; Q$3 &amp; ""'!$C:$F""),""SELECT C WHERE F = '"" &amp; $A235 &amp; ""'""))))"),"")</f>
        <v/>
      </c>
      <c r="R235" s="94">
        <f t="shared" ref="R235:W235" si="233">IF(ISBLANK(IFERROR(VLOOKUP($A235,INDIRECT("'(OCDS) " &amp; R$3 &amp; "'!$F:$F"),1,FALSE))),0,1)</f>
        <v>0</v>
      </c>
      <c r="S235" s="94">
        <f t="shared" si="233"/>
        <v>0</v>
      </c>
      <c r="T235" s="94">
        <f t="shared" si="233"/>
        <v>0</v>
      </c>
      <c r="U235" s="94">
        <f t="shared" si="233"/>
        <v>0</v>
      </c>
      <c r="V235" s="94">
        <f t="shared" si="233"/>
        <v>0</v>
      </c>
      <c r="W235" s="94">
        <f t="shared" si="233"/>
        <v>0</v>
      </c>
    </row>
    <row r="236">
      <c r="A236" s="83" t="str">
        <f t="shared" si="1"/>
        <v> ()</v>
      </c>
      <c r="B236" s="99"/>
      <c r="C236" s="99"/>
      <c r="D236" s="100"/>
      <c r="E236" s="100"/>
      <c r="F236" s="101"/>
      <c r="G236" s="100"/>
      <c r="H236" s="99"/>
      <c r="I236" s="100"/>
      <c r="J236" s="90" t="str">
        <f t="shared" si="3"/>
        <v>no</v>
      </c>
      <c r="K236" s="91" t="str">
        <f>IFERROR(__xludf.DUMMYFUNCTION("IFERROR(JOIN("", "",FILTER(L236:Q236,LEN(L236:Q236))))"),"")</f>
        <v/>
      </c>
      <c r="L236" s="92" t="str">
        <f>IFERROR(__xludf.DUMMYFUNCTION("IF(ISBLANK($D236),"""",IFERROR(JOIN("", "",QUERY(INDIRECT(""'(OCDS) "" &amp; L$3 &amp; ""'!$C:$F""),""SELECT C WHERE F = '"" &amp; $A236 &amp; ""'""))))"),"")</f>
        <v/>
      </c>
      <c r="M236" s="93" t="str">
        <f>IFERROR(__xludf.DUMMYFUNCTION("IF(ISBLANK($D236),"""",IFERROR(JOIN("", "",QUERY(INDIRECT(""'(OCDS) "" &amp; M$3 &amp; ""'!$C:$F""),""SELECT C WHERE F = '"" &amp; $A236 &amp; ""'""))))"),"")</f>
        <v/>
      </c>
      <c r="N236" s="93" t="str">
        <f>IFERROR(__xludf.DUMMYFUNCTION("IF(ISBLANK($D236),"""",IFERROR(JOIN("", "",QUERY(INDIRECT(""'(OCDS) "" &amp; N$3 &amp; ""'!$C:$F""),""SELECT C WHERE F = '"" &amp; $A236 &amp; ""'""))))"),"")</f>
        <v/>
      </c>
      <c r="O236" s="93" t="str">
        <f>IFERROR(__xludf.DUMMYFUNCTION("IF(ISBLANK($D236),"""",IFERROR(JOIN("", "",QUERY(INDIRECT(""'(OCDS) "" &amp; O$3 &amp; ""'!$C:$F""),""SELECT C WHERE F = '"" &amp; $A236 &amp; ""'""))))"),"")</f>
        <v/>
      </c>
      <c r="P236" s="93" t="str">
        <f>IFERROR(__xludf.DUMMYFUNCTION("IF(ISBLANK($D236),"""",IFERROR(JOIN("", "",QUERY(INDIRECT(""'(OCDS) "" &amp; P$3 &amp; ""'!$C:$F""),""SELECT C WHERE F = '"" &amp; $A236 &amp; ""'""))))"),"")</f>
        <v/>
      </c>
      <c r="Q236" s="93" t="str">
        <f>IFERROR(__xludf.DUMMYFUNCTION("IF(ISBLANK($D236),"""",IFERROR(JOIN("", "",QUERY(INDIRECT(""'(OCDS) "" &amp; Q$3 &amp; ""'!$C:$F""),""SELECT C WHERE F = '"" &amp; $A236 &amp; ""'""))))"),"")</f>
        <v/>
      </c>
      <c r="R236" s="94">
        <f t="shared" ref="R236:W236" si="234">IF(ISBLANK(IFERROR(VLOOKUP($A236,INDIRECT("'(OCDS) " &amp; R$3 &amp; "'!$F:$F"),1,FALSE))),0,1)</f>
        <v>0</v>
      </c>
      <c r="S236" s="94">
        <f t="shared" si="234"/>
        <v>0</v>
      </c>
      <c r="T236" s="94">
        <f t="shared" si="234"/>
        <v>0</v>
      </c>
      <c r="U236" s="94">
        <f t="shared" si="234"/>
        <v>0</v>
      </c>
      <c r="V236" s="94">
        <f t="shared" si="234"/>
        <v>0</v>
      </c>
      <c r="W236" s="94">
        <f t="shared" si="234"/>
        <v>0</v>
      </c>
    </row>
    <row r="237">
      <c r="A237" s="83" t="str">
        <f t="shared" si="1"/>
        <v> ()</v>
      </c>
      <c r="B237" s="99"/>
      <c r="C237" s="99"/>
      <c r="D237" s="100"/>
      <c r="E237" s="100"/>
      <c r="F237" s="101"/>
      <c r="G237" s="100"/>
      <c r="H237" s="99"/>
      <c r="I237" s="100"/>
      <c r="J237" s="90" t="str">
        <f t="shared" si="3"/>
        <v>no</v>
      </c>
      <c r="K237" s="91" t="str">
        <f>IFERROR(__xludf.DUMMYFUNCTION("IFERROR(JOIN("", "",FILTER(L237:Q237,LEN(L237:Q237))))"),"")</f>
        <v/>
      </c>
      <c r="L237" s="92" t="str">
        <f>IFERROR(__xludf.DUMMYFUNCTION("IF(ISBLANK($D237),"""",IFERROR(JOIN("", "",QUERY(INDIRECT(""'(OCDS) "" &amp; L$3 &amp; ""'!$C:$F""),""SELECT C WHERE F = '"" &amp; $A237 &amp; ""'""))))"),"")</f>
        <v/>
      </c>
      <c r="M237" s="93" t="str">
        <f>IFERROR(__xludf.DUMMYFUNCTION("IF(ISBLANK($D237),"""",IFERROR(JOIN("", "",QUERY(INDIRECT(""'(OCDS) "" &amp; M$3 &amp; ""'!$C:$F""),""SELECT C WHERE F = '"" &amp; $A237 &amp; ""'""))))"),"")</f>
        <v/>
      </c>
      <c r="N237" s="93" t="str">
        <f>IFERROR(__xludf.DUMMYFUNCTION("IF(ISBLANK($D237),"""",IFERROR(JOIN("", "",QUERY(INDIRECT(""'(OCDS) "" &amp; N$3 &amp; ""'!$C:$F""),""SELECT C WHERE F = '"" &amp; $A237 &amp; ""'""))))"),"")</f>
        <v/>
      </c>
      <c r="O237" s="93" t="str">
        <f>IFERROR(__xludf.DUMMYFUNCTION("IF(ISBLANK($D237),"""",IFERROR(JOIN("", "",QUERY(INDIRECT(""'(OCDS) "" &amp; O$3 &amp; ""'!$C:$F""),""SELECT C WHERE F = '"" &amp; $A237 &amp; ""'""))))"),"")</f>
        <v/>
      </c>
      <c r="P237" s="93" t="str">
        <f>IFERROR(__xludf.DUMMYFUNCTION("IF(ISBLANK($D237),"""",IFERROR(JOIN("", "",QUERY(INDIRECT(""'(OCDS) "" &amp; P$3 &amp; ""'!$C:$F""),""SELECT C WHERE F = '"" &amp; $A237 &amp; ""'""))))"),"")</f>
        <v/>
      </c>
      <c r="Q237" s="93" t="str">
        <f>IFERROR(__xludf.DUMMYFUNCTION("IF(ISBLANK($D237),"""",IFERROR(JOIN("", "",QUERY(INDIRECT(""'(OCDS) "" &amp; Q$3 &amp; ""'!$C:$F""),""SELECT C WHERE F = '"" &amp; $A237 &amp; ""'""))))"),"")</f>
        <v/>
      </c>
      <c r="R237" s="94">
        <f t="shared" ref="R237:W237" si="235">IF(ISBLANK(IFERROR(VLOOKUP($A237,INDIRECT("'(OCDS) " &amp; R$3 &amp; "'!$F:$F"),1,FALSE))),0,1)</f>
        <v>0</v>
      </c>
      <c r="S237" s="94">
        <f t="shared" si="235"/>
        <v>0</v>
      </c>
      <c r="T237" s="94">
        <f t="shared" si="235"/>
        <v>0</v>
      </c>
      <c r="U237" s="94">
        <f t="shared" si="235"/>
        <v>0</v>
      </c>
      <c r="V237" s="94">
        <f t="shared" si="235"/>
        <v>0</v>
      </c>
      <c r="W237" s="94">
        <f t="shared" si="235"/>
        <v>0</v>
      </c>
    </row>
    <row r="238">
      <c r="A238" s="83" t="str">
        <f t="shared" si="1"/>
        <v> ()</v>
      </c>
      <c r="B238" s="99"/>
      <c r="C238" s="99"/>
      <c r="D238" s="100"/>
      <c r="E238" s="100"/>
      <c r="F238" s="101"/>
      <c r="G238" s="100"/>
      <c r="H238" s="99"/>
      <c r="I238" s="100"/>
      <c r="J238" s="90" t="str">
        <f t="shared" si="3"/>
        <v>no</v>
      </c>
      <c r="K238" s="91" t="str">
        <f>IFERROR(__xludf.DUMMYFUNCTION("IFERROR(JOIN("", "",FILTER(L238:Q238,LEN(L238:Q238))))"),"")</f>
        <v/>
      </c>
      <c r="L238" s="92" t="str">
        <f>IFERROR(__xludf.DUMMYFUNCTION("IF(ISBLANK($D238),"""",IFERROR(JOIN("", "",QUERY(INDIRECT(""'(OCDS) "" &amp; L$3 &amp; ""'!$C:$F""),""SELECT C WHERE F = '"" &amp; $A238 &amp; ""'""))))"),"")</f>
        <v/>
      </c>
      <c r="M238" s="93" t="str">
        <f>IFERROR(__xludf.DUMMYFUNCTION("IF(ISBLANK($D238),"""",IFERROR(JOIN("", "",QUERY(INDIRECT(""'(OCDS) "" &amp; M$3 &amp; ""'!$C:$F""),""SELECT C WHERE F = '"" &amp; $A238 &amp; ""'""))))"),"")</f>
        <v/>
      </c>
      <c r="N238" s="93" t="str">
        <f>IFERROR(__xludf.DUMMYFUNCTION("IF(ISBLANK($D238),"""",IFERROR(JOIN("", "",QUERY(INDIRECT(""'(OCDS) "" &amp; N$3 &amp; ""'!$C:$F""),""SELECT C WHERE F = '"" &amp; $A238 &amp; ""'""))))"),"")</f>
        <v/>
      </c>
      <c r="O238" s="93" t="str">
        <f>IFERROR(__xludf.DUMMYFUNCTION("IF(ISBLANK($D238),"""",IFERROR(JOIN("", "",QUERY(INDIRECT(""'(OCDS) "" &amp; O$3 &amp; ""'!$C:$F""),""SELECT C WHERE F = '"" &amp; $A238 &amp; ""'""))))"),"")</f>
        <v/>
      </c>
      <c r="P238" s="93" t="str">
        <f>IFERROR(__xludf.DUMMYFUNCTION("IF(ISBLANK($D238),"""",IFERROR(JOIN("", "",QUERY(INDIRECT(""'(OCDS) "" &amp; P$3 &amp; ""'!$C:$F""),""SELECT C WHERE F = '"" &amp; $A238 &amp; ""'""))))"),"")</f>
        <v/>
      </c>
      <c r="Q238" s="93" t="str">
        <f>IFERROR(__xludf.DUMMYFUNCTION("IF(ISBLANK($D238),"""",IFERROR(JOIN("", "",QUERY(INDIRECT(""'(OCDS) "" &amp; Q$3 &amp; ""'!$C:$F""),""SELECT C WHERE F = '"" &amp; $A238 &amp; ""'""))))"),"")</f>
        <v/>
      </c>
      <c r="R238" s="94">
        <f t="shared" ref="R238:W238" si="236">IF(ISBLANK(IFERROR(VLOOKUP($A238,INDIRECT("'(OCDS) " &amp; R$3 &amp; "'!$F:$F"),1,FALSE))),0,1)</f>
        <v>0</v>
      </c>
      <c r="S238" s="94">
        <f t="shared" si="236"/>
        <v>0</v>
      </c>
      <c r="T238" s="94">
        <f t="shared" si="236"/>
        <v>0</v>
      </c>
      <c r="U238" s="94">
        <f t="shared" si="236"/>
        <v>0</v>
      </c>
      <c r="V238" s="94">
        <f t="shared" si="236"/>
        <v>0</v>
      </c>
      <c r="W238" s="94">
        <f t="shared" si="236"/>
        <v>0</v>
      </c>
    </row>
    <row r="239">
      <c r="A239" s="83" t="str">
        <f t="shared" si="1"/>
        <v> ()</v>
      </c>
      <c r="B239" s="99"/>
      <c r="C239" s="99"/>
      <c r="D239" s="100"/>
      <c r="E239" s="100"/>
      <c r="F239" s="101"/>
      <c r="G239" s="100"/>
      <c r="H239" s="99"/>
      <c r="I239" s="100"/>
      <c r="J239" s="90" t="str">
        <f t="shared" si="3"/>
        <v>no</v>
      </c>
      <c r="K239" s="91" t="str">
        <f>IFERROR(__xludf.DUMMYFUNCTION("IFERROR(JOIN("", "",FILTER(L239:Q239,LEN(L239:Q239))))"),"")</f>
        <v/>
      </c>
      <c r="L239" s="92" t="str">
        <f>IFERROR(__xludf.DUMMYFUNCTION("IF(ISBLANK($D239),"""",IFERROR(JOIN("", "",QUERY(INDIRECT(""'(OCDS) "" &amp; L$3 &amp; ""'!$C:$F""),""SELECT C WHERE F = '"" &amp; $A239 &amp; ""'""))))"),"")</f>
        <v/>
      </c>
      <c r="M239" s="93" t="str">
        <f>IFERROR(__xludf.DUMMYFUNCTION("IF(ISBLANK($D239),"""",IFERROR(JOIN("", "",QUERY(INDIRECT(""'(OCDS) "" &amp; M$3 &amp; ""'!$C:$F""),""SELECT C WHERE F = '"" &amp; $A239 &amp; ""'""))))"),"")</f>
        <v/>
      </c>
      <c r="N239" s="93" t="str">
        <f>IFERROR(__xludf.DUMMYFUNCTION("IF(ISBLANK($D239),"""",IFERROR(JOIN("", "",QUERY(INDIRECT(""'(OCDS) "" &amp; N$3 &amp; ""'!$C:$F""),""SELECT C WHERE F = '"" &amp; $A239 &amp; ""'""))))"),"")</f>
        <v/>
      </c>
      <c r="O239" s="93" t="str">
        <f>IFERROR(__xludf.DUMMYFUNCTION("IF(ISBLANK($D239),"""",IFERROR(JOIN("", "",QUERY(INDIRECT(""'(OCDS) "" &amp; O$3 &amp; ""'!$C:$F""),""SELECT C WHERE F = '"" &amp; $A239 &amp; ""'""))))"),"")</f>
        <v/>
      </c>
      <c r="P239" s="93" t="str">
        <f>IFERROR(__xludf.DUMMYFUNCTION("IF(ISBLANK($D239),"""",IFERROR(JOIN("", "",QUERY(INDIRECT(""'(OCDS) "" &amp; P$3 &amp; ""'!$C:$F""),""SELECT C WHERE F = '"" &amp; $A239 &amp; ""'""))))"),"")</f>
        <v/>
      </c>
      <c r="Q239" s="93" t="str">
        <f>IFERROR(__xludf.DUMMYFUNCTION("IF(ISBLANK($D239),"""",IFERROR(JOIN("", "",QUERY(INDIRECT(""'(OCDS) "" &amp; Q$3 &amp; ""'!$C:$F""),""SELECT C WHERE F = '"" &amp; $A239 &amp; ""'""))))"),"")</f>
        <v/>
      </c>
      <c r="R239" s="94">
        <f t="shared" ref="R239:W239" si="237">IF(ISBLANK(IFERROR(VLOOKUP($A239,INDIRECT("'(OCDS) " &amp; R$3 &amp; "'!$F:$F"),1,FALSE))),0,1)</f>
        <v>0</v>
      </c>
      <c r="S239" s="94">
        <f t="shared" si="237"/>
        <v>0</v>
      </c>
      <c r="T239" s="94">
        <f t="shared" si="237"/>
        <v>0</v>
      </c>
      <c r="U239" s="94">
        <f t="shared" si="237"/>
        <v>0</v>
      </c>
      <c r="V239" s="94">
        <f t="shared" si="237"/>
        <v>0</v>
      </c>
      <c r="W239" s="94">
        <f t="shared" si="237"/>
        <v>0</v>
      </c>
    </row>
    <row r="240">
      <c r="A240" s="83" t="str">
        <f t="shared" si="1"/>
        <v> ()</v>
      </c>
      <c r="B240" s="99"/>
      <c r="C240" s="99"/>
      <c r="D240" s="100"/>
      <c r="E240" s="100"/>
      <c r="F240" s="101"/>
      <c r="G240" s="100"/>
      <c r="H240" s="99"/>
      <c r="I240" s="100"/>
      <c r="J240" s="90" t="str">
        <f t="shared" si="3"/>
        <v>no</v>
      </c>
      <c r="K240" s="91" t="str">
        <f>IFERROR(__xludf.DUMMYFUNCTION("IFERROR(JOIN("", "",FILTER(L240:Q240,LEN(L240:Q240))))"),"")</f>
        <v/>
      </c>
      <c r="L240" s="92" t="str">
        <f>IFERROR(__xludf.DUMMYFUNCTION("IF(ISBLANK($D240),"""",IFERROR(JOIN("", "",QUERY(INDIRECT(""'(OCDS) "" &amp; L$3 &amp; ""'!$C:$F""),""SELECT C WHERE F = '"" &amp; $A240 &amp; ""'""))))"),"")</f>
        <v/>
      </c>
      <c r="M240" s="93" t="str">
        <f>IFERROR(__xludf.DUMMYFUNCTION("IF(ISBLANK($D240),"""",IFERROR(JOIN("", "",QUERY(INDIRECT(""'(OCDS) "" &amp; M$3 &amp; ""'!$C:$F""),""SELECT C WHERE F = '"" &amp; $A240 &amp; ""'""))))"),"")</f>
        <v/>
      </c>
      <c r="N240" s="93" t="str">
        <f>IFERROR(__xludf.DUMMYFUNCTION("IF(ISBLANK($D240),"""",IFERROR(JOIN("", "",QUERY(INDIRECT(""'(OCDS) "" &amp; N$3 &amp; ""'!$C:$F""),""SELECT C WHERE F = '"" &amp; $A240 &amp; ""'""))))"),"")</f>
        <v/>
      </c>
      <c r="O240" s="93" t="str">
        <f>IFERROR(__xludf.DUMMYFUNCTION("IF(ISBLANK($D240),"""",IFERROR(JOIN("", "",QUERY(INDIRECT(""'(OCDS) "" &amp; O$3 &amp; ""'!$C:$F""),""SELECT C WHERE F = '"" &amp; $A240 &amp; ""'""))))"),"")</f>
        <v/>
      </c>
      <c r="P240" s="93" t="str">
        <f>IFERROR(__xludf.DUMMYFUNCTION("IF(ISBLANK($D240),"""",IFERROR(JOIN("", "",QUERY(INDIRECT(""'(OCDS) "" &amp; P$3 &amp; ""'!$C:$F""),""SELECT C WHERE F = '"" &amp; $A240 &amp; ""'""))))"),"")</f>
        <v/>
      </c>
      <c r="Q240" s="93" t="str">
        <f>IFERROR(__xludf.DUMMYFUNCTION("IF(ISBLANK($D240),"""",IFERROR(JOIN("", "",QUERY(INDIRECT(""'(OCDS) "" &amp; Q$3 &amp; ""'!$C:$F""),""SELECT C WHERE F = '"" &amp; $A240 &amp; ""'""))))"),"")</f>
        <v/>
      </c>
      <c r="R240" s="94">
        <f t="shared" ref="R240:W240" si="238">IF(ISBLANK(IFERROR(VLOOKUP($A240,INDIRECT("'(OCDS) " &amp; R$3 &amp; "'!$F:$F"),1,FALSE))),0,1)</f>
        <v>0</v>
      </c>
      <c r="S240" s="94">
        <f t="shared" si="238"/>
        <v>0</v>
      </c>
      <c r="T240" s="94">
        <f t="shared" si="238"/>
        <v>0</v>
      </c>
      <c r="U240" s="94">
        <f t="shared" si="238"/>
        <v>0</v>
      </c>
      <c r="V240" s="94">
        <f t="shared" si="238"/>
        <v>0</v>
      </c>
      <c r="W240" s="94">
        <f t="shared" si="238"/>
        <v>0</v>
      </c>
    </row>
    <row r="241">
      <c r="A241" s="83" t="str">
        <f t="shared" si="1"/>
        <v> ()</v>
      </c>
      <c r="B241" s="99"/>
      <c r="C241" s="99"/>
      <c r="D241" s="100"/>
      <c r="E241" s="100"/>
      <c r="F241" s="101"/>
      <c r="G241" s="100"/>
      <c r="H241" s="99"/>
      <c r="I241" s="100"/>
      <c r="J241" s="90" t="str">
        <f t="shared" si="3"/>
        <v>no</v>
      </c>
      <c r="K241" s="91" t="str">
        <f>IFERROR(__xludf.DUMMYFUNCTION("IFERROR(JOIN("", "",FILTER(L241:Q241,LEN(L241:Q241))))"),"")</f>
        <v/>
      </c>
      <c r="L241" s="92" t="str">
        <f>IFERROR(__xludf.DUMMYFUNCTION("IF(ISBLANK($D241),"""",IFERROR(JOIN("", "",QUERY(INDIRECT(""'(OCDS) "" &amp; L$3 &amp; ""'!$C:$F""),""SELECT C WHERE F = '"" &amp; $A241 &amp; ""'""))))"),"")</f>
        <v/>
      </c>
      <c r="M241" s="93" t="str">
        <f>IFERROR(__xludf.DUMMYFUNCTION("IF(ISBLANK($D241),"""",IFERROR(JOIN("", "",QUERY(INDIRECT(""'(OCDS) "" &amp; M$3 &amp; ""'!$C:$F""),""SELECT C WHERE F = '"" &amp; $A241 &amp; ""'""))))"),"")</f>
        <v/>
      </c>
      <c r="N241" s="93" t="str">
        <f>IFERROR(__xludf.DUMMYFUNCTION("IF(ISBLANK($D241),"""",IFERROR(JOIN("", "",QUERY(INDIRECT(""'(OCDS) "" &amp; N$3 &amp; ""'!$C:$F""),""SELECT C WHERE F = '"" &amp; $A241 &amp; ""'""))))"),"")</f>
        <v/>
      </c>
      <c r="O241" s="93" t="str">
        <f>IFERROR(__xludf.DUMMYFUNCTION("IF(ISBLANK($D241),"""",IFERROR(JOIN("", "",QUERY(INDIRECT(""'(OCDS) "" &amp; O$3 &amp; ""'!$C:$F""),""SELECT C WHERE F = '"" &amp; $A241 &amp; ""'""))))"),"")</f>
        <v/>
      </c>
      <c r="P241" s="93" t="str">
        <f>IFERROR(__xludf.DUMMYFUNCTION("IF(ISBLANK($D241),"""",IFERROR(JOIN("", "",QUERY(INDIRECT(""'(OCDS) "" &amp; P$3 &amp; ""'!$C:$F""),""SELECT C WHERE F = '"" &amp; $A241 &amp; ""'""))))"),"")</f>
        <v/>
      </c>
      <c r="Q241" s="93" t="str">
        <f>IFERROR(__xludf.DUMMYFUNCTION("IF(ISBLANK($D241),"""",IFERROR(JOIN("", "",QUERY(INDIRECT(""'(OCDS) "" &amp; Q$3 &amp; ""'!$C:$F""),""SELECT C WHERE F = '"" &amp; $A241 &amp; ""'""))))"),"")</f>
        <v/>
      </c>
      <c r="R241" s="94">
        <f t="shared" ref="R241:W241" si="239">IF(ISBLANK(IFERROR(VLOOKUP($A241,INDIRECT("'(OCDS) " &amp; R$3 &amp; "'!$F:$F"),1,FALSE))),0,1)</f>
        <v>0</v>
      </c>
      <c r="S241" s="94">
        <f t="shared" si="239"/>
        <v>0</v>
      </c>
      <c r="T241" s="94">
        <f t="shared" si="239"/>
        <v>0</v>
      </c>
      <c r="U241" s="94">
        <f t="shared" si="239"/>
        <v>0</v>
      </c>
      <c r="V241" s="94">
        <f t="shared" si="239"/>
        <v>0</v>
      </c>
      <c r="W241" s="94">
        <f t="shared" si="239"/>
        <v>0</v>
      </c>
    </row>
    <row r="242">
      <c r="A242" s="83" t="str">
        <f t="shared" si="1"/>
        <v> ()</v>
      </c>
      <c r="B242" s="99"/>
      <c r="C242" s="99"/>
      <c r="D242" s="100"/>
      <c r="E242" s="100"/>
      <c r="F242" s="101"/>
      <c r="G242" s="100"/>
      <c r="H242" s="99"/>
      <c r="I242" s="100"/>
      <c r="J242" s="90" t="str">
        <f t="shared" si="3"/>
        <v>no</v>
      </c>
      <c r="K242" s="91" t="str">
        <f>IFERROR(__xludf.DUMMYFUNCTION("IFERROR(JOIN("", "",FILTER(L242:Q242,LEN(L242:Q242))))"),"")</f>
        <v/>
      </c>
      <c r="L242" s="92" t="str">
        <f>IFERROR(__xludf.DUMMYFUNCTION("IF(ISBLANK($D242),"""",IFERROR(JOIN("", "",QUERY(INDIRECT(""'(OCDS) "" &amp; L$3 &amp; ""'!$C:$F""),""SELECT C WHERE F = '"" &amp; $A242 &amp; ""'""))))"),"")</f>
        <v/>
      </c>
      <c r="M242" s="93" t="str">
        <f>IFERROR(__xludf.DUMMYFUNCTION("IF(ISBLANK($D242),"""",IFERROR(JOIN("", "",QUERY(INDIRECT(""'(OCDS) "" &amp; M$3 &amp; ""'!$C:$F""),""SELECT C WHERE F = '"" &amp; $A242 &amp; ""'""))))"),"")</f>
        <v/>
      </c>
      <c r="N242" s="93" t="str">
        <f>IFERROR(__xludf.DUMMYFUNCTION("IF(ISBLANK($D242),"""",IFERROR(JOIN("", "",QUERY(INDIRECT(""'(OCDS) "" &amp; N$3 &amp; ""'!$C:$F""),""SELECT C WHERE F = '"" &amp; $A242 &amp; ""'""))))"),"")</f>
        <v/>
      </c>
      <c r="O242" s="93" t="str">
        <f>IFERROR(__xludf.DUMMYFUNCTION("IF(ISBLANK($D242),"""",IFERROR(JOIN("", "",QUERY(INDIRECT(""'(OCDS) "" &amp; O$3 &amp; ""'!$C:$F""),""SELECT C WHERE F = '"" &amp; $A242 &amp; ""'""))))"),"")</f>
        <v/>
      </c>
      <c r="P242" s="93" t="str">
        <f>IFERROR(__xludf.DUMMYFUNCTION("IF(ISBLANK($D242),"""",IFERROR(JOIN("", "",QUERY(INDIRECT(""'(OCDS) "" &amp; P$3 &amp; ""'!$C:$F""),""SELECT C WHERE F = '"" &amp; $A242 &amp; ""'""))))"),"")</f>
        <v/>
      </c>
      <c r="Q242" s="93" t="str">
        <f>IFERROR(__xludf.DUMMYFUNCTION("IF(ISBLANK($D242),"""",IFERROR(JOIN("", "",QUERY(INDIRECT(""'(OCDS) "" &amp; Q$3 &amp; ""'!$C:$F""),""SELECT C WHERE F = '"" &amp; $A242 &amp; ""'""))))"),"")</f>
        <v/>
      </c>
      <c r="R242" s="94">
        <f t="shared" ref="R242:W242" si="240">IF(ISBLANK(IFERROR(VLOOKUP($A242,INDIRECT("'(OCDS) " &amp; R$3 &amp; "'!$F:$F"),1,FALSE))),0,1)</f>
        <v>0</v>
      </c>
      <c r="S242" s="94">
        <f t="shared" si="240"/>
        <v>0</v>
      </c>
      <c r="T242" s="94">
        <f t="shared" si="240"/>
        <v>0</v>
      </c>
      <c r="U242" s="94">
        <f t="shared" si="240"/>
        <v>0</v>
      </c>
      <c r="V242" s="94">
        <f t="shared" si="240"/>
        <v>0</v>
      </c>
      <c r="W242" s="94">
        <f t="shared" si="240"/>
        <v>0</v>
      </c>
    </row>
    <row r="243">
      <c r="A243" s="83" t="str">
        <f t="shared" si="1"/>
        <v> ()</v>
      </c>
      <c r="B243" s="99"/>
      <c r="C243" s="99"/>
      <c r="D243" s="100"/>
      <c r="E243" s="100"/>
      <c r="F243" s="101"/>
      <c r="G243" s="100"/>
      <c r="H243" s="99"/>
      <c r="I243" s="100"/>
      <c r="J243" s="90" t="str">
        <f t="shared" si="3"/>
        <v>no</v>
      </c>
      <c r="K243" s="91" t="str">
        <f>IFERROR(__xludf.DUMMYFUNCTION("IFERROR(JOIN("", "",FILTER(L243:Q243,LEN(L243:Q243))))"),"")</f>
        <v/>
      </c>
      <c r="L243" s="92" t="str">
        <f>IFERROR(__xludf.DUMMYFUNCTION("IF(ISBLANK($D243),"""",IFERROR(JOIN("", "",QUERY(INDIRECT(""'(OCDS) "" &amp; L$3 &amp; ""'!$C:$F""),""SELECT C WHERE F = '"" &amp; $A243 &amp; ""'""))))"),"")</f>
        <v/>
      </c>
      <c r="M243" s="93" t="str">
        <f>IFERROR(__xludf.DUMMYFUNCTION("IF(ISBLANK($D243),"""",IFERROR(JOIN("", "",QUERY(INDIRECT(""'(OCDS) "" &amp; M$3 &amp; ""'!$C:$F""),""SELECT C WHERE F = '"" &amp; $A243 &amp; ""'""))))"),"")</f>
        <v/>
      </c>
      <c r="N243" s="93" t="str">
        <f>IFERROR(__xludf.DUMMYFUNCTION("IF(ISBLANK($D243),"""",IFERROR(JOIN("", "",QUERY(INDIRECT(""'(OCDS) "" &amp; N$3 &amp; ""'!$C:$F""),""SELECT C WHERE F = '"" &amp; $A243 &amp; ""'""))))"),"")</f>
        <v/>
      </c>
      <c r="O243" s="93" t="str">
        <f>IFERROR(__xludf.DUMMYFUNCTION("IF(ISBLANK($D243),"""",IFERROR(JOIN("", "",QUERY(INDIRECT(""'(OCDS) "" &amp; O$3 &amp; ""'!$C:$F""),""SELECT C WHERE F = '"" &amp; $A243 &amp; ""'""))))"),"")</f>
        <v/>
      </c>
      <c r="P243" s="93" t="str">
        <f>IFERROR(__xludf.DUMMYFUNCTION("IF(ISBLANK($D243),"""",IFERROR(JOIN("", "",QUERY(INDIRECT(""'(OCDS) "" &amp; P$3 &amp; ""'!$C:$F""),""SELECT C WHERE F = '"" &amp; $A243 &amp; ""'""))))"),"")</f>
        <v/>
      </c>
      <c r="Q243" s="93" t="str">
        <f>IFERROR(__xludf.DUMMYFUNCTION("IF(ISBLANK($D243),"""",IFERROR(JOIN("", "",QUERY(INDIRECT(""'(OCDS) "" &amp; Q$3 &amp; ""'!$C:$F""),""SELECT C WHERE F = '"" &amp; $A243 &amp; ""'""))))"),"")</f>
        <v/>
      </c>
      <c r="R243" s="94">
        <f t="shared" ref="R243:W243" si="241">IF(ISBLANK(IFERROR(VLOOKUP($A243,INDIRECT("'(OCDS) " &amp; R$3 &amp; "'!$F:$F"),1,FALSE))),0,1)</f>
        <v>0</v>
      </c>
      <c r="S243" s="94">
        <f t="shared" si="241"/>
        <v>0</v>
      </c>
      <c r="T243" s="94">
        <f t="shared" si="241"/>
        <v>0</v>
      </c>
      <c r="U243" s="94">
        <f t="shared" si="241"/>
        <v>0</v>
      </c>
      <c r="V243" s="94">
        <f t="shared" si="241"/>
        <v>0</v>
      </c>
      <c r="W243" s="94">
        <f t="shared" si="241"/>
        <v>0</v>
      </c>
    </row>
    <row r="244">
      <c r="A244" s="83" t="str">
        <f t="shared" si="1"/>
        <v> ()</v>
      </c>
      <c r="B244" s="99"/>
      <c r="C244" s="99"/>
      <c r="D244" s="100"/>
      <c r="E244" s="100"/>
      <c r="F244" s="101"/>
      <c r="G244" s="100"/>
      <c r="H244" s="99"/>
      <c r="I244" s="100"/>
      <c r="J244" s="90" t="str">
        <f t="shared" si="3"/>
        <v>no</v>
      </c>
      <c r="K244" s="91" t="str">
        <f>IFERROR(__xludf.DUMMYFUNCTION("IFERROR(JOIN("", "",FILTER(L244:Q244,LEN(L244:Q244))))"),"")</f>
        <v/>
      </c>
      <c r="L244" s="92" t="str">
        <f>IFERROR(__xludf.DUMMYFUNCTION("IF(ISBLANK($D244),"""",IFERROR(JOIN("", "",QUERY(INDIRECT(""'(OCDS) "" &amp; L$3 &amp; ""'!$C:$F""),""SELECT C WHERE F = '"" &amp; $A244 &amp; ""'""))))"),"")</f>
        <v/>
      </c>
      <c r="M244" s="93" t="str">
        <f>IFERROR(__xludf.DUMMYFUNCTION("IF(ISBLANK($D244),"""",IFERROR(JOIN("", "",QUERY(INDIRECT(""'(OCDS) "" &amp; M$3 &amp; ""'!$C:$F""),""SELECT C WHERE F = '"" &amp; $A244 &amp; ""'""))))"),"")</f>
        <v/>
      </c>
      <c r="N244" s="93" t="str">
        <f>IFERROR(__xludf.DUMMYFUNCTION("IF(ISBLANK($D244),"""",IFERROR(JOIN("", "",QUERY(INDIRECT(""'(OCDS) "" &amp; N$3 &amp; ""'!$C:$F""),""SELECT C WHERE F = '"" &amp; $A244 &amp; ""'""))))"),"")</f>
        <v/>
      </c>
      <c r="O244" s="93" t="str">
        <f>IFERROR(__xludf.DUMMYFUNCTION("IF(ISBLANK($D244),"""",IFERROR(JOIN("", "",QUERY(INDIRECT(""'(OCDS) "" &amp; O$3 &amp; ""'!$C:$F""),""SELECT C WHERE F = '"" &amp; $A244 &amp; ""'""))))"),"")</f>
        <v/>
      </c>
      <c r="P244" s="93" t="str">
        <f>IFERROR(__xludf.DUMMYFUNCTION("IF(ISBLANK($D244),"""",IFERROR(JOIN("", "",QUERY(INDIRECT(""'(OCDS) "" &amp; P$3 &amp; ""'!$C:$F""),""SELECT C WHERE F = '"" &amp; $A244 &amp; ""'""))))"),"")</f>
        <v/>
      </c>
      <c r="Q244" s="93" t="str">
        <f>IFERROR(__xludf.DUMMYFUNCTION("IF(ISBLANK($D244),"""",IFERROR(JOIN("", "",QUERY(INDIRECT(""'(OCDS) "" &amp; Q$3 &amp; ""'!$C:$F""),""SELECT C WHERE F = '"" &amp; $A244 &amp; ""'""))))"),"")</f>
        <v/>
      </c>
      <c r="R244" s="94">
        <f t="shared" ref="R244:W244" si="242">IF(ISBLANK(IFERROR(VLOOKUP($A244,INDIRECT("'(OCDS) " &amp; R$3 &amp; "'!$F:$F"),1,FALSE))),0,1)</f>
        <v>0</v>
      </c>
      <c r="S244" s="94">
        <f t="shared" si="242"/>
        <v>0</v>
      </c>
      <c r="T244" s="94">
        <f t="shared" si="242"/>
        <v>0</v>
      </c>
      <c r="U244" s="94">
        <f t="shared" si="242"/>
        <v>0</v>
      </c>
      <c r="V244" s="94">
        <f t="shared" si="242"/>
        <v>0</v>
      </c>
      <c r="W244" s="94">
        <f t="shared" si="242"/>
        <v>0</v>
      </c>
    </row>
    <row r="245">
      <c r="A245" s="83" t="str">
        <f t="shared" si="1"/>
        <v> ()</v>
      </c>
      <c r="B245" s="99"/>
      <c r="C245" s="99"/>
      <c r="D245" s="100"/>
      <c r="E245" s="100"/>
      <c r="F245" s="101"/>
      <c r="G245" s="100"/>
      <c r="H245" s="99"/>
      <c r="I245" s="100"/>
      <c r="J245" s="90" t="str">
        <f t="shared" si="3"/>
        <v>no</v>
      </c>
      <c r="K245" s="91" t="str">
        <f>IFERROR(__xludf.DUMMYFUNCTION("IFERROR(JOIN("", "",FILTER(L245:Q245,LEN(L245:Q245))))"),"")</f>
        <v/>
      </c>
      <c r="L245" s="92" t="str">
        <f>IFERROR(__xludf.DUMMYFUNCTION("IF(ISBLANK($D245),"""",IFERROR(JOIN("", "",QUERY(INDIRECT(""'(OCDS) "" &amp; L$3 &amp; ""'!$C:$F""),""SELECT C WHERE F = '"" &amp; $A245 &amp; ""'""))))"),"")</f>
        <v/>
      </c>
      <c r="M245" s="93" t="str">
        <f>IFERROR(__xludf.DUMMYFUNCTION("IF(ISBLANK($D245),"""",IFERROR(JOIN("", "",QUERY(INDIRECT(""'(OCDS) "" &amp; M$3 &amp; ""'!$C:$F""),""SELECT C WHERE F = '"" &amp; $A245 &amp; ""'""))))"),"")</f>
        <v/>
      </c>
      <c r="N245" s="93" t="str">
        <f>IFERROR(__xludf.DUMMYFUNCTION("IF(ISBLANK($D245),"""",IFERROR(JOIN("", "",QUERY(INDIRECT(""'(OCDS) "" &amp; N$3 &amp; ""'!$C:$F""),""SELECT C WHERE F = '"" &amp; $A245 &amp; ""'""))))"),"")</f>
        <v/>
      </c>
      <c r="O245" s="93" t="str">
        <f>IFERROR(__xludf.DUMMYFUNCTION("IF(ISBLANK($D245),"""",IFERROR(JOIN("", "",QUERY(INDIRECT(""'(OCDS) "" &amp; O$3 &amp; ""'!$C:$F""),""SELECT C WHERE F = '"" &amp; $A245 &amp; ""'""))))"),"")</f>
        <v/>
      </c>
      <c r="P245" s="93" t="str">
        <f>IFERROR(__xludf.DUMMYFUNCTION("IF(ISBLANK($D245),"""",IFERROR(JOIN("", "",QUERY(INDIRECT(""'(OCDS) "" &amp; P$3 &amp; ""'!$C:$F""),""SELECT C WHERE F = '"" &amp; $A245 &amp; ""'""))))"),"")</f>
        <v/>
      </c>
      <c r="Q245" s="93" t="str">
        <f>IFERROR(__xludf.DUMMYFUNCTION("IF(ISBLANK($D245),"""",IFERROR(JOIN("", "",QUERY(INDIRECT(""'(OCDS) "" &amp; Q$3 &amp; ""'!$C:$F""),""SELECT C WHERE F = '"" &amp; $A245 &amp; ""'""))))"),"")</f>
        <v/>
      </c>
      <c r="R245" s="94">
        <f t="shared" ref="R245:W245" si="243">IF(ISBLANK(IFERROR(VLOOKUP($A245,INDIRECT("'(OCDS) " &amp; R$3 &amp; "'!$F:$F"),1,FALSE))),0,1)</f>
        <v>0</v>
      </c>
      <c r="S245" s="94">
        <f t="shared" si="243"/>
        <v>0</v>
      </c>
      <c r="T245" s="94">
        <f t="shared" si="243"/>
        <v>0</v>
      </c>
      <c r="U245" s="94">
        <f t="shared" si="243"/>
        <v>0</v>
      </c>
      <c r="V245" s="94">
        <f t="shared" si="243"/>
        <v>0</v>
      </c>
      <c r="W245" s="94">
        <f t="shared" si="243"/>
        <v>0</v>
      </c>
    </row>
    <row r="246">
      <c r="A246" s="83" t="str">
        <f t="shared" si="1"/>
        <v> ()</v>
      </c>
      <c r="B246" s="99"/>
      <c r="C246" s="99"/>
      <c r="D246" s="100"/>
      <c r="E246" s="100"/>
      <c r="F246" s="101"/>
      <c r="G246" s="100"/>
      <c r="H246" s="99"/>
      <c r="I246" s="100"/>
      <c r="J246" s="90" t="str">
        <f t="shared" si="3"/>
        <v>no</v>
      </c>
      <c r="K246" s="91" t="str">
        <f>IFERROR(__xludf.DUMMYFUNCTION("IFERROR(JOIN("", "",FILTER(L246:Q246,LEN(L246:Q246))))"),"")</f>
        <v/>
      </c>
      <c r="L246" s="92" t="str">
        <f>IFERROR(__xludf.DUMMYFUNCTION("IF(ISBLANK($D246),"""",IFERROR(JOIN("", "",QUERY(INDIRECT(""'(OCDS) "" &amp; L$3 &amp; ""'!$C:$F""),""SELECT C WHERE F = '"" &amp; $A246 &amp; ""'""))))"),"")</f>
        <v/>
      </c>
      <c r="M246" s="93" t="str">
        <f>IFERROR(__xludf.DUMMYFUNCTION("IF(ISBLANK($D246),"""",IFERROR(JOIN("", "",QUERY(INDIRECT(""'(OCDS) "" &amp; M$3 &amp; ""'!$C:$F""),""SELECT C WHERE F = '"" &amp; $A246 &amp; ""'""))))"),"")</f>
        <v/>
      </c>
      <c r="N246" s="93" t="str">
        <f>IFERROR(__xludf.DUMMYFUNCTION("IF(ISBLANK($D246),"""",IFERROR(JOIN("", "",QUERY(INDIRECT(""'(OCDS) "" &amp; N$3 &amp; ""'!$C:$F""),""SELECT C WHERE F = '"" &amp; $A246 &amp; ""'""))))"),"")</f>
        <v/>
      </c>
      <c r="O246" s="93" t="str">
        <f>IFERROR(__xludf.DUMMYFUNCTION("IF(ISBLANK($D246),"""",IFERROR(JOIN("", "",QUERY(INDIRECT(""'(OCDS) "" &amp; O$3 &amp; ""'!$C:$F""),""SELECT C WHERE F = '"" &amp; $A246 &amp; ""'""))))"),"")</f>
        <v/>
      </c>
      <c r="P246" s="93" t="str">
        <f>IFERROR(__xludf.DUMMYFUNCTION("IF(ISBLANK($D246),"""",IFERROR(JOIN("", "",QUERY(INDIRECT(""'(OCDS) "" &amp; P$3 &amp; ""'!$C:$F""),""SELECT C WHERE F = '"" &amp; $A246 &amp; ""'""))))"),"")</f>
        <v/>
      </c>
      <c r="Q246" s="93" t="str">
        <f>IFERROR(__xludf.DUMMYFUNCTION("IF(ISBLANK($D246),"""",IFERROR(JOIN("", "",QUERY(INDIRECT(""'(OCDS) "" &amp; Q$3 &amp; ""'!$C:$F""),""SELECT C WHERE F = '"" &amp; $A246 &amp; ""'""))))"),"")</f>
        <v/>
      </c>
      <c r="R246" s="94">
        <f t="shared" ref="R246:W246" si="244">IF(ISBLANK(IFERROR(VLOOKUP($A246,INDIRECT("'(OCDS) " &amp; R$3 &amp; "'!$F:$F"),1,FALSE))),0,1)</f>
        <v>0</v>
      </c>
      <c r="S246" s="94">
        <f t="shared" si="244"/>
        <v>0</v>
      </c>
      <c r="T246" s="94">
        <f t="shared" si="244"/>
        <v>0</v>
      </c>
      <c r="U246" s="94">
        <f t="shared" si="244"/>
        <v>0</v>
      </c>
      <c r="V246" s="94">
        <f t="shared" si="244"/>
        <v>0</v>
      </c>
      <c r="W246" s="94">
        <f t="shared" si="244"/>
        <v>0</v>
      </c>
    </row>
    <row r="247">
      <c r="A247" s="83" t="str">
        <f t="shared" si="1"/>
        <v> ()</v>
      </c>
      <c r="B247" s="99"/>
      <c r="C247" s="99"/>
      <c r="D247" s="100"/>
      <c r="E247" s="100"/>
      <c r="F247" s="101"/>
      <c r="G247" s="100"/>
      <c r="H247" s="99"/>
      <c r="I247" s="100"/>
      <c r="J247" s="90" t="str">
        <f t="shared" si="3"/>
        <v>no</v>
      </c>
      <c r="K247" s="91" t="str">
        <f>IFERROR(__xludf.DUMMYFUNCTION("IFERROR(JOIN("", "",FILTER(L247:Q247,LEN(L247:Q247))))"),"")</f>
        <v/>
      </c>
      <c r="L247" s="92" t="str">
        <f>IFERROR(__xludf.DUMMYFUNCTION("IF(ISBLANK($D247),"""",IFERROR(JOIN("", "",QUERY(INDIRECT(""'(OCDS) "" &amp; L$3 &amp; ""'!$C:$F""),""SELECT C WHERE F = '"" &amp; $A247 &amp; ""'""))))"),"")</f>
        <v/>
      </c>
      <c r="M247" s="93" t="str">
        <f>IFERROR(__xludf.DUMMYFUNCTION("IF(ISBLANK($D247),"""",IFERROR(JOIN("", "",QUERY(INDIRECT(""'(OCDS) "" &amp; M$3 &amp; ""'!$C:$F""),""SELECT C WHERE F = '"" &amp; $A247 &amp; ""'""))))"),"")</f>
        <v/>
      </c>
      <c r="N247" s="93" t="str">
        <f>IFERROR(__xludf.DUMMYFUNCTION("IF(ISBLANK($D247),"""",IFERROR(JOIN("", "",QUERY(INDIRECT(""'(OCDS) "" &amp; N$3 &amp; ""'!$C:$F""),""SELECT C WHERE F = '"" &amp; $A247 &amp; ""'""))))"),"")</f>
        <v/>
      </c>
      <c r="O247" s="93" t="str">
        <f>IFERROR(__xludf.DUMMYFUNCTION("IF(ISBLANK($D247),"""",IFERROR(JOIN("", "",QUERY(INDIRECT(""'(OCDS) "" &amp; O$3 &amp; ""'!$C:$F""),""SELECT C WHERE F = '"" &amp; $A247 &amp; ""'""))))"),"")</f>
        <v/>
      </c>
      <c r="P247" s="93" t="str">
        <f>IFERROR(__xludf.DUMMYFUNCTION("IF(ISBLANK($D247),"""",IFERROR(JOIN("", "",QUERY(INDIRECT(""'(OCDS) "" &amp; P$3 &amp; ""'!$C:$F""),""SELECT C WHERE F = '"" &amp; $A247 &amp; ""'""))))"),"")</f>
        <v/>
      </c>
      <c r="Q247" s="93" t="str">
        <f>IFERROR(__xludf.DUMMYFUNCTION("IF(ISBLANK($D247),"""",IFERROR(JOIN("", "",QUERY(INDIRECT(""'(OCDS) "" &amp; Q$3 &amp; ""'!$C:$F""),""SELECT C WHERE F = '"" &amp; $A247 &amp; ""'""))))"),"")</f>
        <v/>
      </c>
      <c r="R247" s="94">
        <f t="shared" ref="R247:W247" si="245">IF(ISBLANK(IFERROR(VLOOKUP($A247,INDIRECT("'(OCDS) " &amp; R$3 &amp; "'!$F:$F"),1,FALSE))),0,1)</f>
        <v>0</v>
      </c>
      <c r="S247" s="94">
        <f t="shared" si="245"/>
        <v>0</v>
      </c>
      <c r="T247" s="94">
        <f t="shared" si="245"/>
        <v>0</v>
      </c>
      <c r="U247" s="94">
        <f t="shared" si="245"/>
        <v>0</v>
      </c>
      <c r="V247" s="94">
        <f t="shared" si="245"/>
        <v>0</v>
      </c>
      <c r="W247" s="94">
        <f t="shared" si="245"/>
        <v>0</v>
      </c>
    </row>
    <row r="248">
      <c r="A248" s="83" t="str">
        <f t="shared" si="1"/>
        <v> ()</v>
      </c>
      <c r="B248" s="99"/>
      <c r="C248" s="99"/>
      <c r="D248" s="100"/>
      <c r="E248" s="100"/>
      <c r="F248" s="101"/>
      <c r="G248" s="100"/>
      <c r="H248" s="99"/>
      <c r="I248" s="100"/>
      <c r="J248" s="90" t="str">
        <f t="shared" si="3"/>
        <v>no</v>
      </c>
      <c r="K248" s="91" t="str">
        <f>IFERROR(__xludf.DUMMYFUNCTION("IFERROR(JOIN("", "",FILTER(L248:Q248,LEN(L248:Q248))))"),"")</f>
        <v/>
      </c>
      <c r="L248" s="92" t="str">
        <f>IFERROR(__xludf.DUMMYFUNCTION("IF(ISBLANK($D248),"""",IFERROR(JOIN("", "",QUERY(INDIRECT(""'(OCDS) "" &amp; L$3 &amp; ""'!$C:$F""),""SELECT C WHERE F = '"" &amp; $A248 &amp; ""'""))))"),"")</f>
        <v/>
      </c>
      <c r="M248" s="93" t="str">
        <f>IFERROR(__xludf.DUMMYFUNCTION("IF(ISBLANK($D248),"""",IFERROR(JOIN("", "",QUERY(INDIRECT(""'(OCDS) "" &amp; M$3 &amp; ""'!$C:$F""),""SELECT C WHERE F = '"" &amp; $A248 &amp; ""'""))))"),"")</f>
        <v/>
      </c>
      <c r="N248" s="93" t="str">
        <f>IFERROR(__xludf.DUMMYFUNCTION("IF(ISBLANK($D248),"""",IFERROR(JOIN("", "",QUERY(INDIRECT(""'(OCDS) "" &amp; N$3 &amp; ""'!$C:$F""),""SELECT C WHERE F = '"" &amp; $A248 &amp; ""'""))))"),"")</f>
        <v/>
      </c>
      <c r="O248" s="93" t="str">
        <f>IFERROR(__xludf.DUMMYFUNCTION("IF(ISBLANK($D248),"""",IFERROR(JOIN("", "",QUERY(INDIRECT(""'(OCDS) "" &amp; O$3 &amp; ""'!$C:$F""),""SELECT C WHERE F = '"" &amp; $A248 &amp; ""'""))))"),"")</f>
        <v/>
      </c>
      <c r="P248" s="93" t="str">
        <f>IFERROR(__xludf.DUMMYFUNCTION("IF(ISBLANK($D248),"""",IFERROR(JOIN("", "",QUERY(INDIRECT(""'(OCDS) "" &amp; P$3 &amp; ""'!$C:$F""),""SELECT C WHERE F = '"" &amp; $A248 &amp; ""'""))))"),"")</f>
        <v/>
      </c>
      <c r="Q248" s="93" t="str">
        <f>IFERROR(__xludf.DUMMYFUNCTION("IF(ISBLANK($D248),"""",IFERROR(JOIN("", "",QUERY(INDIRECT(""'(OCDS) "" &amp; Q$3 &amp; ""'!$C:$F""),""SELECT C WHERE F = '"" &amp; $A248 &amp; ""'""))))"),"")</f>
        <v/>
      </c>
      <c r="R248" s="94">
        <f t="shared" ref="R248:W248" si="246">IF(ISBLANK(IFERROR(VLOOKUP($A248,INDIRECT("'(OCDS) " &amp; R$3 &amp; "'!$F:$F"),1,FALSE))),0,1)</f>
        <v>0</v>
      </c>
      <c r="S248" s="94">
        <f t="shared" si="246"/>
        <v>0</v>
      </c>
      <c r="T248" s="94">
        <f t="shared" si="246"/>
        <v>0</v>
      </c>
      <c r="U248" s="94">
        <f t="shared" si="246"/>
        <v>0</v>
      </c>
      <c r="V248" s="94">
        <f t="shared" si="246"/>
        <v>0</v>
      </c>
      <c r="W248" s="94">
        <f t="shared" si="246"/>
        <v>0</v>
      </c>
    </row>
    <row r="249">
      <c r="A249" s="83" t="str">
        <f t="shared" si="1"/>
        <v> ()</v>
      </c>
      <c r="B249" s="99"/>
      <c r="C249" s="99"/>
      <c r="D249" s="100"/>
      <c r="E249" s="100"/>
      <c r="F249" s="101"/>
      <c r="G249" s="100"/>
      <c r="H249" s="99"/>
      <c r="I249" s="100"/>
      <c r="J249" s="90" t="str">
        <f t="shared" si="3"/>
        <v>no</v>
      </c>
      <c r="K249" s="91" t="str">
        <f>IFERROR(__xludf.DUMMYFUNCTION("IFERROR(JOIN("", "",FILTER(L249:Q249,LEN(L249:Q249))))"),"")</f>
        <v/>
      </c>
      <c r="L249" s="92" t="str">
        <f>IFERROR(__xludf.DUMMYFUNCTION("IF(ISBLANK($D249),"""",IFERROR(JOIN("", "",QUERY(INDIRECT(""'(OCDS) "" &amp; L$3 &amp; ""'!$C:$F""),""SELECT C WHERE F = '"" &amp; $A249 &amp; ""'""))))"),"")</f>
        <v/>
      </c>
      <c r="M249" s="93" t="str">
        <f>IFERROR(__xludf.DUMMYFUNCTION("IF(ISBLANK($D249),"""",IFERROR(JOIN("", "",QUERY(INDIRECT(""'(OCDS) "" &amp; M$3 &amp; ""'!$C:$F""),""SELECT C WHERE F = '"" &amp; $A249 &amp; ""'""))))"),"")</f>
        <v/>
      </c>
      <c r="N249" s="93" t="str">
        <f>IFERROR(__xludf.DUMMYFUNCTION("IF(ISBLANK($D249),"""",IFERROR(JOIN("", "",QUERY(INDIRECT(""'(OCDS) "" &amp; N$3 &amp; ""'!$C:$F""),""SELECT C WHERE F = '"" &amp; $A249 &amp; ""'""))))"),"")</f>
        <v/>
      </c>
      <c r="O249" s="93" t="str">
        <f>IFERROR(__xludf.DUMMYFUNCTION("IF(ISBLANK($D249),"""",IFERROR(JOIN("", "",QUERY(INDIRECT(""'(OCDS) "" &amp; O$3 &amp; ""'!$C:$F""),""SELECT C WHERE F = '"" &amp; $A249 &amp; ""'""))))"),"")</f>
        <v/>
      </c>
      <c r="P249" s="93" t="str">
        <f>IFERROR(__xludf.DUMMYFUNCTION("IF(ISBLANK($D249),"""",IFERROR(JOIN("", "",QUERY(INDIRECT(""'(OCDS) "" &amp; P$3 &amp; ""'!$C:$F""),""SELECT C WHERE F = '"" &amp; $A249 &amp; ""'""))))"),"")</f>
        <v/>
      </c>
      <c r="Q249" s="93" t="str">
        <f>IFERROR(__xludf.DUMMYFUNCTION("IF(ISBLANK($D249),"""",IFERROR(JOIN("", "",QUERY(INDIRECT(""'(OCDS) "" &amp; Q$3 &amp; ""'!$C:$F""),""SELECT C WHERE F = '"" &amp; $A249 &amp; ""'""))))"),"")</f>
        <v/>
      </c>
      <c r="R249" s="94">
        <f t="shared" ref="R249:W249" si="247">IF(ISBLANK(IFERROR(VLOOKUP($A249,INDIRECT("'(OCDS) " &amp; R$3 &amp; "'!$F:$F"),1,FALSE))),0,1)</f>
        <v>0</v>
      </c>
      <c r="S249" s="94">
        <f t="shared" si="247"/>
        <v>0</v>
      </c>
      <c r="T249" s="94">
        <f t="shared" si="247"/>
        <v>0</v>
      </c>
      <c r="U249" s="94">
        <f t="shared" si="247"/>
        <v>0</v>
      </c>
      <c r="V249" s="94">
        <f t="shared" si="247"/>
        <v>0</v>
      </c>
      <c r="W249" s="94">
        <f t="shared" si="247"/>
        <v>0</v>
      </c>
    </row>
    <row r="250">
      <c r="A250" s="83" t="str">
        <f t="shared" si="1"/>
        <v> ()</v>
      </c>
      <c r="B250" s="99"/>
      <c r="C250" s="99"/>
      <c r="D250" s="100"/>
      <c r="E250" s="100"/>
      <c r="F250" s="101"/>
      <c r="G250" s="100"/>
      <c r="H250" s="99"/>
      <c r="I250" s="100"/>
      <c r="J250" s="90" t="str">
        <f t="shared" si="3"/>
        <v>no</v>
      </c>
      <c r="K250" s="91" t="str">
        <f>IFERROR(__xludf.DUMMYFUNCTION("IFERROR(JOIN("", "",FILTER(L250:Q250,LEN(L250:Q250))))"),"")</f>
        <v/>
      </c>
      <c r="L250" s="92" t="str">
        <f>IFERROR(__xludf.DUMMYFUNCTION("IF(ISBLANK($D250),"""",IFERROR(JOIN("", "",QUERY(INDIRECT(""'(OCDS) "" &amp; L$3 &amp; ""'!$C:$F""),""SELECT C WHERE F = '"" &amp; $A250 &amp; ""'""))))"),"")</f>
        <v/>
      </c>
      <c r="M250" s="93" t="str">
        <f>IFERROR(__xludf.DUMMYFUNCTION("IF(ISBLANK($D250),"""",IFERROR(JOIN("", "",QUERY(INDIRECT(""'(OCDS) "" &amp; M$3 &amp; ""'!$C:$F""),""SELECT C WHERE F = '"" &amp; $A250 &amp; ""'""))))"),"")</f>
        <v/>
      </c>
      <c r="N250" s="93" t="str">
        <f>IFERROR(__xludf.DUMMYFUNCTION("IF(ISBLANK($D250),"""",IFERROR(JOIN("", "",QUERY(INDIRECT(""'(OCDS) "" &amp; N$3 &amp; ""'!$C:$F""),""SELECT C WHERE F = '"" &amp; $A250 &amp; ""'""))))"),"")</f>
        <v/>
      </c>
      <c r="O250" s="93" t="str">
        <f>IFERROR(__xludf.DUMMYFUNCTION("IF(ISBLANK($D250),"""",IFERROR(JOIN("", "",QUERY(INDIRECT(""'(OCDS) "" &amp; O$3 &amp; ""'!$C:$F""),""SELECT C WHERE F = '"" &amp; $A250 &amp; ""'""))))"),"")</f>
        <v/>
      </c>
      <c r="P250" s="93" t="str">
        <f>IFERROR(__xludf.DUMMYFUNCTION("IF(ISBLANK($D250),"""",IFERROR(JOIN("", "",QUERY(INDIRECT(""'(OCDS) "" &amp; P$3 &amp; ""'!$C:$F""),""SELECT C WHERE F = '"" &amp; $A250 &amp; ""'""))))"),"")</f>
        <v/>
      </c>
      <c r="Q250" s="93" t="str">
        <f>IFERROR(__xludf.DUMMYFUNCTION("IF(ISBLANK($D250),"""",IFERROR(JOIN("", "",QUERY(INDIRECT(""'(OCDS) "" &amp; Q$3 &amp; ""'!$C:$F""),""SELECT C WHERE F = '"" &amp; $A250 &amp; ""'""))))"),"")</f>
        <v/>
      </c>
      <c r="R250" s="94">
        <f t="shared" ref="R250:W250" si="248">IF(ISBLANK(IFERROR(VLOOKUP($A250,INDIRECT("'(OCDS) " &amp; R$3 &amp; "'!$F:$F"),1,FALSE))),0,1)</f>
        <v>0</v>
      </c>
      <c r="S250" s="94">
        <f t="shared" si="248"/>
        <v>0</v>
      </c>
      <c r="T250" s="94">
        <f t="shared" si="248"/>
        <v>0</v>
      </c>
      <c r="U250" s="94">
        <f t="shared" si="248"/>
        <v>0</v>
      </c>
      <c r="V250" s="94">
        <f t="shared" si="248"/>
        <v>0</v>
      </c>
      <c r="W250" s="94">
        <f t="shared" si="248"/>
        <v>0</v>
      </c>
    </row>
    <row r="251">
      <c r="A251" s="83" t="str">
        <f t="shared" si="1"/>
        <v> ()</v>
      </c>
      <c r="B251" s="99"/>
      <c r="C251" s="99"/>
      <c r="D251" s="100"/>
      <c r="E251" s="100"/>
      <c r="F251" s="101"/>
      <c r="G251" s="100"/>
      <c r="H251" s="99"/>
      <c r="I251" s="100"/>
      <c r="J251" s="90" t="str">
        <f t="shared" si="3"/>
        <v>no</v>
      </c>
      <c r="K251" s="91" t="str">
        <f>IFERROR(__xludf.DUMMYFUNCTION("IFERROR(JOIN("", "",FILTER(L251:Q251,LEN(L251:Q251))))"),"")</f>
        <v/>
      </c>
      <c r="L251" s="92" t="str">
        <f>IFERROR(__xludf.DUMMYFUNCTION("IF(ISBLANK($D251),"""",IFERROR(JOIN("", "",QUERY(INDIRECT(""'(OCDS) "" &amp; L$3 &amp; ""'!$C:$F""),""SELECT C WHERE F = '"" &amp; $A251 &amp; ""'""))))"),"")</f>
        <v/>
      </c>
      <c r="M251" s="93" t="str">
        <f>IFERROR(__xludf.DUMMYFUNCTION("IF(ISBLANK($D251),"""",IFERROR(JOIN("", "",QUERY(INDIRECT(""'(OCDS) "" &amp; M$3 &amp; ""'!$C:$F""),""SELECT C WHERE F = '"" &amp; $A251 &amp; ""'""))))"),"")</f>
        <v/>
      </c>
      <c r="N251" s="93" t="str">
        <f>IFERROR(__xludf.DUMMYFUNCTION("IF(ISBLANK($D251),"""",IFERROR(JOIN("", "",QUERY(INDIRECT(""'(OCDS) "" &amp; N$3 &amp; ""'!$C:$F""),""SELECT C WHERE F = '"" &amp; $A251 &amp; ""'""))))"),"")</f>
        <v/>
      </c>
      <c r="O251" s="93" t="str">
        <f>IFERROR(__xludf.DUMMYFUNCTION("IF(ISBLANK($D251),"""",IFERROR(JOIN("", "",QUERY(INDIRECT(""'(OCDS) "" &amp; O$3 &amp; ""'!$C:$F""),""SELECT C WHERE F = '"" &amp; $A251 &amp; ""'""))))"),"")</f>
        <v/>
      </c>
      <c r="P251" s="93" t="str">
        <f>IFERROR(__xludf.DUMMYFUNCTION("IF(ISBLANK($D251),"""",IFERROR(JOIN("", "",QUERY(INDIRECT(""'(OCDS) "" &amp; P$3 &amp; ""'!$C:$F""),""SELECT C WHERE F = '"" &amp; $A251 &amp; ""'""))))"),"")</f>
        <v/>
      </c>
      <c r="Q251" s="93" t="str">
        <f>IFERROR(__xludf.DUMMYFUNCTION("IF(ISBLANK($D251),"""",IFERROR(JOIN("", "",QUERY(INDIRECT(""'(OCDS) "" &amp; Q$3 &amp; ""'!$C:$F""),""SELECT C WHERE F = '"" &amp; $A251 &amp; ""'""))))"),"")</f>
        <v/>
      </c>
      <c r="R251" s="94">
        <f t="shared" ref="R251:W251" si="249">IF(ISBLANK(IFERROR(VLOOKUP($A251,INDIRECT("'(OCDS) " &amp; R$3 &amp; "'!$F:$F"),1,FALSE))),0,1)</f>
        <v>0</v>
      </c>
      <c r="S251" s="94">
        <f t="shared" si="249"/>
        <v>0</v>
      </c>
      <c r="T251" s="94">
        <f t="shared" si="249"/>
        <v>0</v>
      </c>
      <c r="U251" s="94">
        <f t="shared" si="249"/>
        <v>0</v>
      </c>
      <c r="V251" s="94">
        <f t="shared" si="249"/>
        <v>0</v>
      </c>
      <c r="W251" s="94">
        <f t="shared" si="249"/>
        <v>0</v>
      </c>
    </row>
    <row r="252">
      <c r="A252" s="83" t="str">
        <f t="shared" si="1"/>
        <v> ()</v>
      </c>
      <c r="B252" s="99"/>
      <c r="C252" s="99"/>
      <c r="D252" s="100"/>
      <c r="E252" s="100"/>
      <c r="F252" s="101"/>
      <c r="G252" s="100"/>
      <c r="H252" s="99"/>
      <c r="I252" s="100"/>
      <c r="J252" s="90" t="str">
        <f t="shared" si="3"/>
        <v>no</v>
      </c>
      <c r="K252" s="91" t="str">
        <f>IFERROR(__xludf.DUMMYFUNCTION("IFERROR(JOIN("", "",FILTER(L252:Q252,LEN(L252:Q252))))"),"")</f>
        <v/>
      </c>
      <c r="L252" s="92" t="str">
        <f>IFERROR(__xludf.DUMMYFUNCTION("IF(ISBLANK($D252),"""",IFERROR(JOIN("", "",QUERY(INDIRECT(""'(OCDS) "" &amp; L$3 &amp; ""'!$C:$F""),""SELECT C WHERE F = '"" &amp; $A252 &amp; ""'""))))"),"")</f>
        <v/>
      </c>
      <c r="M252" s="93" t="str">
        <f>IFERROR(__xludf.DUMMYFUNCTION("IF(ISBLANK($D252),"""",IFERROR(JOIN("", "",QUERY(INDIRECT(""'(OCDS) "" &amp; M$3 &amp; ""'!$C:$F""),""SELECT C WHERE F = '"" &amp; $A252 &amp; ""'""))))"),"")</f>
        <v/>
      </c>
      <c r="N252" s="93" t="str">
        <f>IFERROR(__xludf.DUMMYFUNCTION("IF(ISBLANK($D252),"""",IFERROR(JOIN("", "",QUERY(INDIRECT(""'(OCDS) "" &amp; N$3 &amp; ""'!$C:$F""),""SELECT C WHERE F = '"" &amp; $A252 &amp; ""'""))))"),"")</f>
        <v/>
      </c>
      <c r="O252" s="93" t="str">
        <f>IFERROR(__xludf.DUMMYFUNCTION("IF(ISBLANK($D252),"""",IFERROR(JOIN("", "",QUERY(INDIRECT(""'(OCDS) "" &amp; O$3 &amp; ""'!$C:$F""),""SELECT C WHERE F = '"" &amp; $A252 &amp; ""'""))))"),"")</f>
        <v/>
      </c>
      <c r="P252" s="93" t="str">
        <f>IFERROR(__xludf.DUMMYFUNCTION("IF(ISBLANK($D252),"""",IFERROR(JOIN("", "",QUERY(INDIRECT(""'(OCDS) "" &amp; P$3 &amp; ""'!$C:$F""),""SELECT C WHERE F = '"" &amp; $A252 &amp; ""'""))))"),"")</f>
        <v/>
      </c>
      <c r="Q252" s="93" t="str">
        <f>IFERROR(__xludf.DUMMYFUNCTION("IF(ISBLANK($D252),"""",IFERROR(JOIN("", "",QUERY(INDIRECT(""'(OCDS) "" &amp; Q$3 &amp; ""'!$C:$F""),""SELECT C WHERE F = '"" &amp; $A252 &amp; ""'""))))"),"")</f>
        <v/>
      </c>
      <c r="R252" s="94">
        <f t="shared" ref="R252:W252" si="250">IF(ISBLANK(IFERROR(VLOOKUP($A252,INDIRECT("'(OCDS) " &amp; R$3 &amp; "'!$F:$F"),1,FALSE))),0,1)</f>
        <v>0</v>
      </c>
      <c r="S252" s="94">
        <f t="shared" si="250"/>
        <v>0</v>
      </c>
      <c r="T252" s="94">
        <f t="shared" si="250"/>
        <v>0</v>
      </c>
      <c r="U252" s="94">
        <f t="shared" si="250"/>
        <v>0</v>
      </c>
      <c r="V252" s="94">
        <f t="shared" si="250"/>
        <v>0</v>
      </c>
      <c r="W252" s="94">
        <f t="shared" si="250"/>
        <v>0</v>
      </c>
    </row>
    <row r="253">
      <c r="A253" s="83" t="str">
        <f t="shared" si="1"/>
        <v> ()</v>
      </c>
      <c r="B253" s="99"/>
      <c r="C253" s="99"/>
      <c r="D253" s="100"/>
      <c r="E253" s="100"/>
      <c r="F253" s="101"/>
      <c r="G253" s="100"/>
      <c r="H253" s="99"/>
      <c r="I253" s="100"/>
      <c r="J253" s="90" t="str">
        <f t="shared" si="3"/>
        <v>no</v>
      </c>
      <c r="K253" s="91" t="str">
        <f>IFERROR(__xludf.DUMMYFUNCTION("IFERROR(JOIN("", "",FILTER(L253:Q253,LEN(L253:Q253))))"),"")</f>
        <v/>
      </c>
      <c r="L253" s="92" t="str">
        <f>IFERROR(__xludf.DUMMYFUNCTION("IF(ISBLANK($D253),"""",IFERROR(JOIN("", "",QUERY(INDIRECT(""'(OCDS) "" &amp; L$3 &amp; ""'!$C:$F""),""SELECT C WHERE F = '"" &amp; $A253 &amp; ""'""))))"),"")</f>
        <v/>
      </c>
      <c r="M253" s="93" t="str">
        <f>IFERROR(__xludf.DUMMYFUNCTION("IF(ISBLANK($D253),"""",IFERROR(JOIN("", "",QUERY(INDIRECT(""'(OCDS) "" &amp; M$3 &amp; ""'!$C:$F""),""SELECT C WHERE F = '"" &amp; $A253 &amp; ""'""))))"),"")</f>
        <v/>
      </c>
      <c r="N253" s="93" t="str">
        <f>IFERROR(__xludf.DUMMYFUNCTION("IF(ISBLANK($D253),"""",IFERROR(JOIN("", "",QUERY(INDIRECT(""'(OCDS) "" &amp; N$3 &amp; ""'!$C:$F""),""SELECT C WHERE F = '"" &amp; $A253 &amp; ""'""))))"),"")</f>
        <v/>
      </c>
      <c r="O253" s="93" t="str">
        <f>IFERROR(__xludf.DUMMYFUNCTION("IF(ISBLANK($D253),"""",IFERROR(JOIN("", "",QUERY(INDIRECT(""'(OCDS) "" &amp; O$3 &amp; ""'!$C:$F""),""SELECT C WHERE F = '"" &amp; $A253 &amp; ""'""))))"),"")</f>
        <v/>
      </c>
      <c r="P253" s="93" t="str">
        <f>IFERROR(__xludf.DUMMYFUNCTION("IF(ISBLANK($D253),"""",IFERROR(JOIN("", "",QUERY(INDIRECT(""'(OCDS) "" &amp; P$3 &amp; ""'!$C:$F""),""SELECT C WHERE F = '"" &amp; $A253 &amp; ""'""))))"),"")</f>
        <v/>
      </c>
      <c r="Q253" s="93" t="str">
        <f>IFERROR(__xludf.DUMMYFUNCTION("IF(ISBLANK($D253),"""",IFERROR(JOIN("", "",QUERY(INDIRECT(""'(OCDS) "" &amp; Q$3 &amp; ""'!$C:$F""),""SELECT C WHERE F = '"" &amp; $A253 &amp; ""'""))))"),"")</f>
        <v/>
      </c>
      <c r="R253" s="94">
        <f t="shared" ref="R253:W253" si="251">IF(ISBLANK(IFERROR(VLOOKUP($A253,INDIRECT("'(OCDS) " &amp; R$3 &amp; "'!$F:$F"),1,FALSE))),0,1)</f>
        <v>0</v>
      </c>
      <c r="S253" s="94">
        <f t="shared" si="251"/>
        <v>0</v>
      </c>
      <c r="T253" s="94">
        <f t="shared" si="251"/>
        <v>0</v>
      </c>
      <c r="U253" s="94">
        <f t="shared" si="251"/>
        <v>0</v>
      </c>
      <c r="V253" s="94">
        <f t="shared" si="251"/>
        <v>0</v>
      </c>
      <c r="W253" s="94">
        <f t="shared" si="251"/>
        <v>0</v>
      </c>
    </row>
    <row r="254">
      <c r="A254" s="83" t="str">
        <f t="shared" si="1"/>
        <v> ()</v>
      </c>
      <c r="B254" s="99"/>
      <c r="C254" s="99"/>
      <c r="D254" s="100"/>
      <c r="E254" s="100"/>
      <c r="F254" s="101"/>
      <c r="G254" s="100"/>
      <c r="H254" s="99"/>
      <c r="I254" s="100"/>
      <c r="J254" s="90" t="str">
        <f t="shared" si="3"/>
        <v>no</v>
      </c>
      <c r="K254" s="91" t="str">
        <f>IFERROR(__xludf.DUMMYFUNCTION("IFERROR(JOIN("", "",FILTER(L254:Q254,LEN(L254:Q254))))"),"")</f>
        <v/>
      </c>
      <c r="L254" s="92" t="str">
        <f>IFERROR(__xludf.DUMMYFUNCTION("IF(ISBLANK($D254),"""",IFERROR(JOIN("", "",QUERY(INDIRECT(""'(OCDS) "" &amp; L$3 &amp; ""'!$C:$F""),""SELECT C WHERE F = '"" &amp; $A254 &amp; ""'""))))"),"")</f>
        <v/>
      </c>
      <c r="M254" s="93" t="str">
        <f>IFERROR(__xludf.DUMMYFUNCTION("IF(ISBLANK($D254),"""",IFERROR(JOIN("", "",QUERY(INDIRECT(""'(OCDS) "" &amp; M$3 &amp; ""'!$C:$F""),""SELECT C WHERE F = '"" &amp; $A254 &amp; ""'""))))"),"")</f>
        <v/>
      </c>
      <c r="N254" s="93" t="str">
        <f>IFERROR(__xludf.DUMMYFUNCTION("IF(ISBLANK($D254),"""",IFERROR(JOIN("", "",QUERY(INDIRECT(""'(OCDS) "" &amp; N$3 &amp; ""'!$C:$F""),""SELECT C WHERE F = '"" &amp; $A254 &amp; ""'""))))"),"")</f>
        <v/>
      </c>
      <c r="O254" s="93" t="str">
        <f>IFERROR(__xludf.DUMMYFUNCTION("IF(ISBLANK($D254),"""",IFERROR(JOIN("", "",QUERY(INDIRECT(""'(OCDS) "" &amp; O$3 &amp; ""'!$C:$F""),""SELECT C WHERE F = '"" &amp; $A254 &amp; ""'""))))"),"")</f>
        <v/>
      </c>
      <c r="P254" s="93" t="str">
        <f>IFERROR(__xludf.DUMMYFUNCTION("IF(ISBLANK($D254),"""",IFERROR(JOIN("", "",QUERY(INDIRECT(""'(OCDS) "" &amp; P$3 &amp; ""'!$C:$F""),""SELECT C WHERE F = '"" &amp; $A254 &amp; ""'""))))"),"")</f>
        <v/>
      </c>
      <c r="Q254" s="93" t="str">
        <f>IFERROR(__xludf.DUMMYFUNCTION("IF(ISBLANK($D254),"""",IFERROR(JOIN("", "",QUERY(INDIRECT(""'(OCDS) "" &amp; Q$3 &amp; ""'!$C:$F""),""SELECT C WHERE F = '"" &amp; $A254 &amp; ""'""))))"),"")</f>
        <v/>
      </c>
      <c r="R254" s="94">
        <f t="shared" ref="R254:W254" si="252">IF(ISBLANK(IFERROR(VLOOKUP($A254,INDIRECT("'(OCDS) " &amp; R$3 &amp; "'!$F:$F"),1,FALSE))),0,1)</f>
        <v>0</v>
      </c>
      <c r="S254" s="94">
        <f t="shared" si="252"/>
        <v>0</v>
      </c>
      <c r="T254" s="94">
        <f t="shared" si="252"/>
        <v>0</v>
      </c>
      <c r="U254" s="94">
        <f t="shared" si="252"/>
        <v>0</v>
      </c>
      <c r="V254" s="94">
        <f t="shared" si="252"/>
        <v>0</v>
      </c>
      <c r="W254" s="94">
        <f t="shared" si="252"/>
        <v>0</v>
      </c>
    </row>
    <row r="255">
      <c r="A255" s="83" t="str">
        <f t="shared" si="1"/>
        <v> ()</v>
      </c>
      <c r="B255" s="99"/>
      <c r="C255" s="99"/>
      <c r="D255" s="100"/>
      <c r="E255" s="100"/>
      <c r="F255" s="101"/>
      <c r="G255" s="100"/>
      <c r="H255" s="99"/>
      <c r="I255" s="100"/>
      <c r="J255" s="90" t="str">
        <f t="shared" si="3"/>
        <v>no</v>
      </c>
      <c r="K255" s="91" t="str">
        <f>IFERROR(__xludf.DUMMYFUNCTION("IFERROR(JOIN("", "",FILTER(L255:Q255,LEN(L255:Q255))))"),"")</f>
        <v/>
      </c>
      <c r="L255" s="92" t="str">
        <f>IFERROR(__xludf.DUMMYFUNCTION("IF(ISBLANK($D255),"""",IFERROR(JOIN("", "",QUERY(INDIRECT(""'(OCDS) "" &amp; L$3 &amp; ""'!$C:$F""),""SELECT C WHERE F = '"" &amp; $A255 &amp; ""'""))))"),"")</f>
        <v/>
      </c>
      <c r="M255" s="93" t="str">
        <f>IFERROR(__xludf.DUMMYFUNCTION("IF(ISBLANK($D255),"""",IFERROR(JOIN("", "",QUERY(INDIRECT(""'(OCDS) "" &amp; M$3 &amp; ""'!$C:$F""),""SELECT C WHERE F = '"" &amp; $A255 &amp; ""'""))))"),"")</f>
        <v/>
      </c>
      <c r="N255" s="93" t="str">
        <f>IFERROR(__xludf.DUMMYFUNCTION("IF(ISBLANK($D255),"""",IFERROR(JOIN("", "",QUERY(INDIRECT(""'(OCDS) "" &amp; N$3 &amp; ""'!$C:$F""),""SELECT C WHERE F = '"" &amp; $A255 &amp; ""'""))))"),"")</f>
        <v/>
      </c>
      <c r="O255" s="93" t="str">
        <f>IFERROR(__xludf.DUMMYFUNCTION("IF(ISBLANK($D255),"""",IFERROR(JOIN("", "",QUERY(INDIRECT(""'(OCDS) "" &amp; O$3 &amp; ""'!$C:$F""),""SELECT C WHERE F = '"" &amp; $A255 &amp; ""'""))))"),"")</f>
        <v/>
      </c>
      <c r="P255" s="93" t="str">
        <f>IFERROR(__xludf.DUMMYFUNCTION("IF(ISBLANK($D255),"""",IFERROR(JOIN("", "",QUERY(INDIRECT(""'(OCDS) "" &amp; P$3 &amp; ""'!$C:$F""),""SELECT C WHERE F = '"" &amp; $A255 &amp; ""'""))))"),"")</f>
        <v/>
      </c>
      <c r="Q255" s="93" t="str">
        <f>IFERROR(__xludf.DUMMYFUNCTION("IF(ISBLANK($D255),"""",IFERROR(JOIN("", "",QUERY(INDIRECT(""'(OCDS) "" &amp; Q$3 &amp; ""'!$C:$F""),""SELECT C WHERE F = '"" &amp; $A255 &amp; ""'""))))"),"")</f>
        <v/>
      </c>
      <c r="R255" s="94">
        <f t="shared" ref="R255:W255" si="253">IF(ISBLANK(IFERROR(VLOOKUP($A255,INDIRECT("'(OCDS) " &amp; R$3 &amp; "'!$F:$F"),1,FALSE))),0,1)</f>
        <v>0</v>
      </c>
      <c r="S255" s="94">
        <f t="shared" si="253"/>
        <v>0</v>
      </c>
      <c r="T255" s="94">
        <f t="shared" si="253"/>
        <v>0</v>
      </c>
      <c r="U255" s="94">
        <f t="shared" si="253"/>
        <v>0</v>
      </c>
      <c r="V255" s="94">
        <f t="shared" si="253"/>
        <v>0</v>
      </c>
      <c r="W255" s="94">
        <f t="shared" si="253"/>
        <v>0</v>
      </c>
    </row>
    <row r="256">
      <c r="A256" s="83" t="str">
        <f t="shared" si="1"/>
        <v> ()</v>
      </c>
      <c r="B256" s="99"/>
      <c r="C256" s="99"/>
      <c r="D256" s="100"/>
      <c r="E256" s="100"/>
      <c r="F256" s="101"/>
      <c r="G256" s="100"/>
      <c r="H256" s="99"/>
      <c r="I256" s="100"/>
      <c r="J256" s="90" t="str">
        <f t="shared" si="3"/>
        <v>no</v>
      </c>
      <c r="K256" s="91" t="str">
        <f>IFERROR(__xludf.DUMMYFUNCTION("IFERROR(JOIN("", "",FILTER(L256:Q256,LEN(L256:Q256))))"),"")</f>
        <v/>
      </c>
      <c r="L256" s="92" t="str">
        <f>IFERROR(__xludf.DUMMYFUNCTION("IF(ISBLANK($D256),"""",IFERROR(JOIN("", "",QUERY(INDIRECT(""'(OCDS) "" &amp; L$3 &amp; ""'!$C:$F""),""SELECT C WHERE F = '"" &amp; $A256 &amp; ""'""))))"),"")</f>
        <v/>
      </c>
      <c r="M256" s="93" t="str">
        <f>IFERROR(__xludf.DUMMYFUNCTION("IF(ISBLANK($D256),"""",IFERROR(JOIN("", "",QUERY(INDIRECT(""'(OCDS) "" &amp; M$3 &amp; ""'!$C:$F""),""SELECT C WHERE F = '"" &amp; $A256 &amp; ""'""))))"),"")</f>
        <v/>
      </c>
      <c r="N256" s="93" t="str">
        <f>IFERROR(__xludf.DUMMYFUNCTION("IF(ISBLANK($D256),"""",IFERROR(JOIN("", "",QUERY(INDIRECT(""'(OCDS) "" &amp; N$3 &amp; ""'!$C:$F""),""SELECT C WHERE F = '"" &amp; $A256 &amp; ""'""))))"),"")</f>
        <v/>
      </c>
      <c r="O256" s="93" t="str">
        <f>IFERROR(__xludf.DUMMYFUNCTION("IF(ISBLANK($D256),"""",IFERROR(JOIN("", "",QUERY(INDIRECT(""'(OCDS) "" &amp; O$3 &amp; ""'!$C:$F""),""SELECT C WHERE F = '"" &amp; $A256 &amp; ""'""))))"),"")</f>
        <v/>
      </c>
      <c r="P256" s="93" t="str">
        <f>IFERROR(__xludf.DUMMYFUNCTION("IF(ISBLANK($D256),"""",IFERROR(JOIN("", "",QUERY(INDIRECT(""'(OCDS) "" &amp; P$3 &amp; ""'!$C:$F""),""SELECT C WHERE F = '"" &amp; $A256 &amp; ""'""))))"),"")</f>
        <v/>
      </c>
      <c r="Q256" s="93" t="str">
        <f>IFERROR(__xludf.DUMMYFUNCTION("IF(ISBLANK($D256),"""",IFERROR(JOIN("", "",QUERY(INDIRECT(""'(OCDS) "" &amp; Q$3 &amp; ""'!$C:$F""),""SELECT C WHERE F = '"" &amp; $A256 &amp; ""'""))))"),"")</f>
        <v/>
      </c>
      <c r="R256" s="94">
        <f t="shared" ref="R256:W256" si="254">IF(ISBLANK(IFERROR(VLOOKUP($A256,INDIRECT("'(OCDS) " &amp; R$3 &amp; "'!$F:$F"),1,FALSE))),0,1)</f>
        <v>0</v>
      </c>
      <c r="S256" s="94">
        <f t="shared" si="254"/>
        <v>0</v>
      </c>
      <c r="T256" s="94">
        <f t="shared" si="254"/>
        <v>0</v>
      </c>
      <c r="U256" s="94">
        <f t="shared" si="254"/>
        <v>0</v>
      </c>
      <c r="V256" s="94">
        <f t="shared" si="254"/>
        <v>0</v>
      </c>
      <c r="W256" s="94">
        <f t="shared" si="254"/>
        <v>0</v>
      </c>
    </row>
    <row r="257">
      <c r="A257" s="83" t="str">
        <f t="shared" si="1"/>
        <v> ()</v>
      </c>
      <c r="B257" s="99"/>
      <c r="C257" s="99"/>
      <c r="D257" s="100"/>
      <c r="E257" s="100"/>
      <c r="F257" s="101"/>
      <c r="G257" s="100"/>
      <c r="H257" s="99"/>
      <c r="I257" s="100"/>
      <c r="J257" s="90" t="str">
        <f t="shared" si="3"/>
        <v>no</v>
      </c>
      <c r="K257" s="91" t="str">
        <f>IFERROR(__xludf.DUMMYFUNCTION("IFERROR(JOIN("", "",FILTER(L257:Q257,LEN(L257:Q257))))"),"")</f>
        <v/>
      </c>
      <c r="L257" s="92" t="str">
        <f>IFERROR(__xludf.DUMMYFUNCTION("IF(ISBLANK($D257),"""",IFERROR(JOIN("", "",QUERY(INDIRECT(""'(OCDS) "" &amp; L$3 &amp; ""'!$C:$F""),""SELECT C WHERE F = '"" &amp; $A257 &amp; ""'""))))"),"")</f>
        <v/>
      </c>
      <c r="M257" s="93" t="str">
        <f>IFERROR(__xludf.DUMMYFUNCTION("IF(ISBLANK($D257),"""",IFERROR(JOIN("", "",QUERY(INDIRECT(""'(OCDS) "" &amp; M$3 &amp; ""'!$C:$F""),""SELECT C WHERE F = '"" &amp; $A257 &amp; ""'""))))"),"")</f>
        <v/>
      </c>
      <c r="N257" s="93" t="str">
        <f>IFERROR(__xludf.DUMMYFUNCTION("IF(ISBLANK($D257),"""",IFERROR(JOIN("", "",QUERY(INDIRECT(""'(OCDS) "" &amp; N$3 &amp; ""'!$C:$F""),""SELECT C WHERE F = '"" &amp; $A257 &amp; ""'""))))"),"")</f>
        <v/>
      </c>
      <c r="O257" s="93" t="str">
        <f>IFERROR(__xludf.DUMMYFUNCTION("IF(ISBLANK($D257),"""",IFERROR(JOIN("", "",QUERY(INDIRECT(""'(OCDS) "" &amp; O$3 &amp; ""'!$C:$F""),""SELECT C WHERE F = '"" &amp; $A257 &amp; ""'""))))"),"")</f>
        <v/>
      </c>
      <c r="P257" s="93" t="str">
        <f>IFERROR(__xludf.DUMMYFUNCTION("IF(ISBLANK($D257),"""",IFERROR(JOIN("", "",QUERY(INDIRECT(""'(OCDS) "" &amp; P$3 &amp; ""'!$C:$F""),""SELECT C WHERE F = '"" &amp; $A257 &amp; ""'""))))"),"")</f>
        <v/>
      </c>
      <c r="Q257" s="93" t="str">
        <f>IFERROR(__xludf.DUMMYFUNCTION("IF(ISBLANK($D257),"""",IFERROR(JOIN("", "",QUERY(INDIRECT(""'(OCDS) "" &amp; Q$3 &amp; ""'!$C:$F""),""SELECT C WHERE F = '"" &amp; $A257 &amp; ""'""))))"),"")</f>
        <v/>
      </c>
      <c r="R257" s="94">
        <f t="shared" ref="R257:W257" si="255">IF(ISBLANK(IFERROR(VLOOKUP($A257,INDIRECT("'(OCDS) " &amp; R$3 &amp; "'!$F:$F"),1,FALSE))),0,1)</f>
        <v>0</v>
      </c>
      <c r="S257" s="94">
        <f t="shared" si="255"/>
        <v>0</v>
      </c>
      <c r="T257" s="94">
        <f t="shared" si="255"/>
        <v>0</v>
      </c>
      <c r="U257" s="94">
        <f t="shared" si="255"/>
        <v>0</v>
      </c>
      <c r="V257" s="94">
        <f t="shared" si="255"/>
        <v>0</v>
      </c>
      <c r="W257" s="94">
        <f t="shared" si="255"/>
        <v>0</v>
      </c>
    </row>
    <row r="258">
      <c r="A258" s="83" t="str">
        <f t="shared" si="1"/>
        <v> ()</v>
      </c>
      <c r="B258" s="99"/>
      <c r="C258" s="99"/>
      <c r="D258" s="100"/>
      <c r="E258" s="100"/>
      <c r="F258" s="101"/>
      <c r="G258" s="100"/>
      <c r="H258" s="99"/>
      <c r="I258" s="100"/>
      <c r="J258" s="90" t="str">
        <f t="shared" si="3"/>
        <v>no</v>
      </c>
      <c r="K258" s="91" t="str">
        <f>IFERROR(__xludf.DUMMYFUNCTION("IFERROR(JOIN("", "",FILTER(L258:Q258,LEN(L258:Q258))))"),"")</f>
        <v/>
      </c>
      <c r="L258" s="92" t="str">
        <f>IFERROR(__xludf.DUMMYFUNCTION("IF(ISBLANK($D258),"""",IFERROR(JOIN("", "",QUERY(INDIRECT(""'(OCDS) "" &amp; L$3 &amp; ""'!$C:$F""),""SELECT C WHERE F = '"" &amp; $A258 &amp; ""'""))))"),"")</f>
        <v/>
      </c>
      <c r="M258" s="93" t="str">
        <f>IFERROR(__xludf.DUMMYFUNCTION("IF(ISBLANK($D258),"""",IFERROR(JOIN("", "",QUERY(INDIRECT(""'(OCDS) "" &amp; M$3 &amp; ""'!$C:$F""),""SELECT C WHERE F = '"" &amp; $A258 &amp; ""'""))))"),"")</f>
        <v/>
      </c>
      <c r="N258" s="93" t="str">
        <f>IFERROR(__xludf.DUMMYFUNCTION("IF(ISBLANK($D258),"""",IFERROR(JOIN("", "",QUERY(INDIRECT(""'(OCDS) "" &amp; N$3 &amp; ""'!$C:$F""),""SELECT C WHERE F = '"" &amp; $A258 &amp; ""'""))))"),"")</f>
        <v/>
      </c>
      <c r="O258" s="93" t="str">
        <f>IFERROR(__xludf.DUMMYFUNCTION("IF(ISBLANK($D258),"""",IFERROR(JOIN("", "",QUERY(INDIRECT(""'(OCDS) "" &amp; O$3 &amp; ""'!$C:$F""),""SELECT C WHERE F = '"" &amp; $A258 &amp; ""'""))))"),"")</f>
        <v/>
      </c>
      <c r="P258" s="93" t="str">
        <f>IFERROR(__xludf.DUMMYFUNCTION("IF(ISBLANK($D258),"""",IFERROR(JOIN("", "",QUERY(INDIRECT(""'(OCDS) "" &amp; P$3 &amp; ""'!$C:$F""),""SELECT C WHERE F = '"" &amp; $A258 &amp; ""'""))))"),"")</f>
        <v/>
      </c>
      <c r="Q258" s="93" t="str">
        <f>IFERROR(__xludf.DUMMYFUNCTION("IF(ISBLANK($D258),"""",IFERROR(JOIN("", "",QUERY(INDIRECT(""'(OCDS) "" &amp; Q$3 &amp; ""'!$C:$F""),""SELECT C WHERE F = '"" &amp; $A258 &amp; ""'""))))"),"")</f>
        <v/>
      </c>
      <c r="R258" s="94">
        <f t="shared" ref="R258:W258" si="256">IF(ISBLANK(IFERROR(VLOOKUP($A258,INDIRECT("'(OCDS) " &amp; R$3 &amp; "'!$F:$F"),1,FALSE))),0,1)</f>
        <v>0</v>
      </c>
      <c r="S258" s="94">
        <f t="shared" si="256"/>
        <v>0</v>
      </c>
      <c r="T258" s="94">
        <f t="shared" si="256"/>
        <v>0</v>
      </c>
      <c r="U258" s="94">
        <f t="shared" si="256"/>
        <v>0</v>
      </c>
      <c r="V258" s="94">
        <f t="shared" si="256"/>
        <v>0</v>
      </c>
      <c r="W258" s="94">
        <f t="shared" si="256"/>
        <v>0</v>
      </c>
    </row>
    <row r="259">
      <c r="A259" s="83" t="str">
        <f t="shared" si="1"/>
        <v> ()</v>
      </c>
      <c r="B259" s="99"/>
      <c r="C259" s="99"/>
      <c r="D259" s="100"/>
      <c r="E259" s="100"/>
      <c r="F259" s="101"/>
      <c r="G259" s="100"/>
      <c r="H259" s="99"/>
      <c r="I259" s="100"/>
      <c r="J259" s="90" t="str">
        <f t="shared" si="3"/>
        <v>no</v>
      </c>
      <c r="K259" s="91" t="str">
        <f>IFERROR(__xludf.DUMMYFUNCTION("IFERROR(JOIN("", "",FILTER(L259:Q259,LEN(L259:Q259))))"),"")</f>
        <v/>
      </c>
      <c r="L259" s="92" t="str">
        <f>IFERROR(__xludf.DUMMYFUNCTION("IF(ISBLANK($D259),"""",IFERROR(JOIN("", "",QUERY(INDIRECT(""'(OCDS) "" &amp; L$3 &amp; ""'!$C:$F""),""SELECT C WHERE F = '"" &amp; $A259 &amp; ""'""))))"),"")</f>
        <v/>
      </c>
      <c r="M259" s="93" t="str">
        <f>IFERROR(__xludf.DUMMYFUNCTION("IF(ISBLANK($D259),"""",IFERROR(JOIN("", "",QUERY(INDIRECT(""'(OCDS) "" &amp; M$3 &amp; ""'!$C:$F""),""SELECT C WHERE F = '"" &amp; $A259 &amp; ""'""))))"),"")</f>
        <v/>
      </c>
      <c r="N259" s="93" t="str">
        <f>IFERROR(__xludf.DUMMYFUNCTION("IF(ISBLANK($D259),"""",IFERROR(JOIN("", "",QUERY(INDIRECT(""'(OCDS) "" &amp; N$3 &amp; ""'!$C:$F""),""SELECT C WHERE F = '"" &amp; $A259 &amp; ""'""))))"),"")</f>
        <v/>
      </c>
      <c r="O259" s="93" t="str">
        <f>IFERROR(__xludf.DUMMYFUNCTION("IF(ISBLANK($D259),"""",IFERROR(JOIN("", "",QUERY(INDIRECT(""'(OCDS) "" &amp; O$3 &amp; ""'!$C:$F""),""SELECT C WHERE F = '"" &amp; $A259 &amp; ""'""))))"),"")</f>
        <v/>
      </c>
      <c r="P259" s="93" t="str">
        <f>IFERROR(__xludf.DUMMYFUNCTION("IF(ISBLANK($D259),"""",IFERROR(JOIN("", "",QUERY(INDIRECT(""'(OCDS) "" &amp; P$3 &amp; ""'!$C:$F""),""SELECT C WHERE F = '"" &amp; $A259 &amp; ""'""))))"),"")</f>
        <v/>
      </c>
      <c r="Q259" s="93" t="str">
        <f>IFERROR(__xludf.DUMMYFUNCTION("IF(ISBLANK($D259),"""",IFERROR(JOIN("", "",QUERY(INDIRECT(""'(OCDS) "" &amp; Q$3 &amp; ""'!$C:$F""),""SELECT C WHERE F = '"" &amp; $A259 &amp; ""'""))))"),"")</f>
        <v/>
      </c>
      <c r="R259" s="94">
        <f t="shared" ref="R259:W259" si="257">IF(ISBLANK(IFERROR(VLOOKUP($A259,INDIRECT("'(OCDS) " &amp; R$3 &amp; "'!$F:$F"),1,FALSE))),0,1)</f>
        <v>0</v>
      </c>
      <c r="S259" s="94">
        <f t="shared" si="257"/>
        <v>0</v>
      </c>
      <c r="T259" s="94">
        <f t="shared" si="257"/>
        <v>0</v>
      </c>
      <c r="U259" s="94">
        <f t="shared" si="257"/>
        <v>0</v>
      </c>
      <c r="V259" s="94">
        <f t="shared" si="257"/>
        <v>0</v>
      </c>
      <c r="W259" s="94">
        <f t="shared" si="257"/>
        <v>0</v>
      </c>
    </row>
    <row r="260">
      <c r="A260" s="83" t="str">
        <f t="shared" si="1"/>
        <v> ()</v>
      </c>
      <c r="B260" s="99"/>
      <c r="C260" s="99"/>
      <c r="D260" s="100"/>
      <c r="E260" s="100"/>
      <c r="F260" s="101"/>
      <c r="G260" s="100"/>
      <c r="H260" s="99"/>
      <c r="I260" s="100"/>
      <c r="J260" s="90" t="str">
        <f t="shared" si="3"/>
        <v>no</v>
      </c>
      <c r="K260" s="91" t="str">
        <f>IFERROR(__xludf.DUMMYFUNCTION("IFERROR(JOIN("", "",FILTER(L260:Q260,LEN(L260:Q260))))"),"")</f>
        <v/>
      </c>
      <c r="L260" s="92" t="str">
        <f>IFERROR(__xludf.DUMMYFUNCTION("IF(ISBLANK($D260),"""",IFERROR(JOIN("", "",QUERY(INDIRECT(""'(OCDS) "" &amp; L$3 &amp; ""'!$C:$F""),""SELECT C WHERE F = '"" &amp; $A260 &amp; ""'""))))"),"")</f>
        <v/>
      </c>
      <c r="M260" s="93" t="str">
        <f>IFERROR(__xludf.DUMMYFUNCTION("IF(ISBLANK($D260),"""",IFERROR(JOIN("", "",QUERY(INDIRECT(""'(OCDS) "" &amp; M$3 &amp; ""'!$C:$F""),""SELECT C WHERE F = '"" &amp; $A260 &amp; ""'""))))"),"")</f>
        <v/>
      </c>
      <c r="N260" s="93" t="str">
        <f>IFERROR(__xludf.DUMMYFUNCTION("IF(ISBLANK($D260),"""",IFERROR(JOIN("", "",QUERY(INDIRECT(""'(OCDS) "" &amp; N$3 &amp; ""'!$C:$F""),""SELECT C WHERE F = '"" &amp; $A260 &amp; ""'""))))"),"")</f>
        <v/>
      </c>
      <c r="O260" s="93" t="str">
        <f>IFERROR(__xludf.DUMMYFUNCTION("IF(ISBLANK($D260),"""",IFERROR(JOIN("", "",QUERY(INDIRECT(""'(OCDS) "" &amp; O$3 &amp; ""'!$C:$F""),""SELECT C WHERE F = '"" &amp; $A260 &amp; ""'""))))"),"")</f>
        <v/>
      </c>
      <c r="P260" s="93" t="str">
        <f>IFERROR(__xludf.DUMMYFUNCTION("IF(ISBLANK($D260),"""",IFERROR(JOIN("", "",QUERY(INDIRECT(""'(OCDS) "" &amp; P$3 &amp; ""'!$C:$F""),""SELECT C WHERE F = '"" &amp; $A260 &amp; ""'""))))"),"")</f>
        <v/>
      </c>
      <c r="Q260" s="93" t="str">
        <f>IFERROR(__xludf.DUMMYFUNCTION("IF(ISBLANK($D260),"""",IFERROR(JOIN("", "",QUERY(INDIRECT(""'(OCDS) "" &amp; Q$3 &amp; ""'!$C:$F""),""SELECT C WHERE F = '"" &amp; $A260 &amp; ""'""))))"),"")</f>
        <v/>
      </c>
      <c r="R260" s="94">
        <f t="shared" ref="R260:W260" si="258">IF(ISBLANK(IFERROR(VLOOKUP($A260,INDIRECT("'(OCDS) " &amp; R$3 &amp; "'!$F:$F"),1,FALSE))),0,1)</f>
        <v>0</v>
      </c>
      <c r="S260" s="94">
        <f t="shared" si="258"/>
        <v>0</v>
      </c>
      <c r="T260" s="94">
        <f t="shared" si="258"/>
        <v>0</v>
      </c>
      <c r="U260" s="94">
        <f t="shared" si="258"/>
        <v>0</v>
      </c>
      <c r="V260" s="94">
        <f t="shared" si="258"/>
        <v>0</v>
      </c>
      <c r="W260" s="94">
        <f t="shared" si="258"/>
        <v>0</v>
      </c>
    </row>
    <row r="261">
      <c r="A261" s="83" t="str">
        <f t="shared" si="1"/>
        <v> ()</v>
      </c>
      <c r="B261" s="99"/>
      <c r="C261" s="99"/>
      <c r="D261" s="100"/>
      <c r="E261" s="100"/>
      <c r="F261" s="101"/>
      <c r="G261" s="100"/>
      <c r="H261" s="99"/>
      <c r="I261" s="100"/>
      <c r="J261" s="90" t="str">
        <f t="shared" si="3"/>
        <v>no</v>
      </c>
      <c r="K261" s="91" t="str">
        <f>IFERROR(__xludf.DUMMYFUNCTION("IFERROR(JOIN("", "",FILTER(L261:Q261,LEN(L261:Q261))))"),"")</f>
        <v/>
      </c>
      <c r="L261" s="92" t="str">
        <f>IFERROR(__xludf.DUMMYFUNCTION("IF(ISBLANK($D261),"""",IFERROR(JOIN("", "",QUERY(INDIRECT(""'(OCDS) "" &amp; L$3 &amp; ""'!$C:$F""),""SELECT C WHERE F = '"" &amp; $A261 &amp; ""'""))))"),"")</f>
        <v/>
      </c>
      <c r="M261" s="93" t="str">
        <f>IFERROR(__xludf.DUMMYFUNCTION("IF(ISBLANK($D261),"""",IFERROR(JOIN("", "",QUERY(INDIRECT(""'(OCDS) "" &amp; M$3 &amp; ""'!$C:$F""),""SELECT C WHERE F = '"" &amp; $A261 &amp; ""'""))))"),"")</f>
        <v/>
      </c>
      <c r="N261" s="93" t="str">
        <f>IFERROR(__xludf.DUMMYFUNCTION("IF(ISBLANK($D261),"""",IFERROR(JOIN("", "",QUERY(INDIRECT(""'(OCDS) "" &amp; N$3 &amp; ""'!$C:$F""),""SELECT C WHERE F = '"" &amp; $A261 &amp; ""'""))))"),"")</f>
        <v/>
      </c>
      <c r="O261" s="93" t="str">
        <f>IFERROR(__xludf.DUMMYFUNCTION("IF(ISBLANK($D261),"""",IFERROR(JOIN("", "",QUERY(INDIRECT(""'(OCDS) "" &amp; O$3 &amp; ""'!$C:$F""),""SELECT C WHERE F = '"" &amp; $A261 &amp; ""'""))))"),"")</f>
        <v/>
      </c>
      <c r="P261" s="93" t="str">
        <f>IFERROR(__xludf.DUMMYFUNCTION("IF(ISBLANK($D261),"""",IFERROR(JOIN("", "",QUERY(INDIRECT(""'(OCDS) "" &amp; P$3 &amp; ""'!$C:$F""),""SELECT C WHERE F = '"" &amp; $A261 &amp; ""'""))))"),"")</f>
        <v/>
      </c>
      <c r="Q261" s="93" t="str">
        <f>IFERROR(__xludf.DUMMYFUNCTION("IF(ISBLANK($D261),"""",IFERROR(JOIN("", "",QUERY(INDIRECT(""'(OCDS) "" &amp; Q$3 &amp; ""'!$C:$F""),""SELECT C WHERE F = '"" &amp; $A261 &amp; ""'""))))"),"")</f>
        <v/>
      </c>
      <c r="R261" s="94">
        <f t="shared" ref="R261:W261" si="259">IF(ISBLANK(IFERROR(VLOOKUP($A261,INDIRECT("'(OCDS) " &amp; R$3 &amp; "'!$F:$F"),1,FALSE))),0,1)</f>
        <v>0</v>
      </c>
      <c r="S261" s="94">
        <f t="shared" si="259"/>
        <v>0</v>
      </c>
      <c r="T261" s="94">
        <f t="shared" si="259"/>
        <v>0</v>
      </c>
      <c r="U261" s="94">
        <f t="shared" si="259"/>
        <v>0</v>
      </c>
      <c r="V261" s="94">
        <f t="shared" si="259"/>
        <v>0</v>
      </c>
      <c r="W261" s="94">
        <f t="shared" si="259"/>
        <v>0</v>
      </c>
    </row>
    <row r="262">
      <c r="A262" s="83" t="str">
        <f t="shared" si="1"/>
        <v> ()</v>
      </c>
      <c r="B262" s="99"/>
      <c r="C262" s="99"/>
      <c r="D262" s="100"/>
      <c r="E262" s="100"/>
      <c r="F262" s="101"/>
      <c r="G262" s="100"/>
      <c r="H262" s="99"/>
      <c r="I262" s="100"/>
      <c r="J262" s="90" t="str">
        <f t="shared" si="3"/>
        <v>no</v>
      </c>
      <c r="K262" s="91" t="str">
        <f>IFERROR(__xludf.DUMMYFUNCTION("IFERROR(JOIN("", "",FILTER(L262:Q262,LEN(L262:Q262))))"),"")</f>
        <v/>
      </c>
      <c r="L262" s="92" t="str">
        <f>IFERROR(__xludf.DUMMYFUNCTION("IF(ISBLANK($D262),"""",IFERROR(JOIN("", "",QUERY(INDIRECT(""'(OCDS) "" &amp; L$3 &amp; ""'!$C:$F""),""SELECT C WHERE F = '"" &amp; $A262 &amp; ""'""))))"),"")</f>
        <v/>
      </c>
      <c r="M262" s="93" t="str">
        <f>IFERROR(__xludf.DUMMYFUNCTION("IF(ISBLANK($D262),"""",IFERROR(JOIN("", "",QUERY(INDIRECT(""'(OCDS) "" &amp; M$3 &amp; ""'!$C:$F""),""SELECT C WHERE F = '"" &amp; $A262 &amp; ""'""))))"),"")</f>
        <v/>
      </c>
      <c r="N262" s="93" t="str">
        <f>IFERROR(__xludf.DUMMYFUNCTION("IF(ISBLANK($D262),"""",IFERROR(JOIN("", "",QUERY(INDIRECT(""'(OCDS) "" &amp; N$3 &amp; ""'!$C:$F""),""SELECT C WHERE F = '"" &amp; $A262 &amp; ""'""))))"),"")</f>
        <v/>
      </c>
      <c r="O262" s="93" t="str">
        <f>IFERROR(__xludf.DUMMYFUNCTION("IF(ISBLANK($D262),"""",IFERROR(JOIN("", "",QUERY(INDIRECT(""'(OCDS) "" &amp; O$3 &amp; ""'!$C:$F""),""SELECT C WHERE F = '"" &amp; $A262 &amp; ""'""))))"),"")</f>
        <v/>
      </c>
      <c r="P262" s="93" t="str">
        <f>IFERROR(__xludf.DUMMYFUNCTION("IF(ISBLANK($D262),"""",IFERROR(JOIN("", "",QUERY(INDIRECT(""'(OCDS) "" &amp; P$3 &amp; ""'!$C:$F""),""SELECT C WHERE F = '"" &amp; $A262 &amp; ""'""))))"),"")</f>
        <v/>
      </c>
      <c r="Q262" s="93" t="str">
        <f>IFERROR(__xludf.DUMMYFUNCTION("IF(ISBLANK($D262),"""",IFERROR(JOIN("", "",QUERY(INDIRECT(""'(OCDS) "" &amp; Q$3 &amp; ""'!$C:$F""),""SELECT C WHERE F = '"" &amp; $A262 &amp; ""'""))))"),"")</f>
        <v/>
      </c>
      <c r="R262" s="94">
        <f t="shared" ref="R262:W262" si="260">IF(ISBLANK(IFERROR(VLOOKUP($A262,INDIRECT("'(OCDS) " &amp; R$3 &amp; "'!$F:$F"),1,FALSE))),0,1)</f>
        <v>0</v>
      </c>
      <c r="S262" s="94">
        <f t="shared" si="260"/>
        <v>0</v>
      </c>
      <c r="T262" s="94">
        <f t="shared" si="260"/>
        <v>0</v>
      </c>
      <c r="U262" s="94">
        <f t="shared" si="260"/>
        <v>0</v>
      </c>
      <c r="V262" s="94">
        <f t="shared" si="260"/>
        <v>0</v>
      </c>
      <c r="W262" s="94">
        <f t="shared" si="260"/>
        <v>0</v>
      </c>
    </row>
    <row r="263">
      <c r="A263" s="83" t="str">
        <f t="shared" si="1"/>
        <v> ()</v>
      </c>
      <c r="B263" s="99"/>
      <c r="C263" s="99"/>
      <c r="D263" s="100"/>
      <c r="E263" s="100"/>
      <c r="F263" s="101"/>
      <c r="G263" s="100"/>
      <c r="H263" s="99"/>
      <c r="I263" s="100"/>
      <c r="J263" s="90" t="str">
        <f t="shared" si="3"/>
        <v>no</v>
      </c>
      <c r="K263" s="91" t="str">
        <f>IFERROR(__xludf.DUMMYFUNCTION("IFERROR(JOIN("", "",FILTER(L263:Q263,LEN(L263:Q263))))"),"")</f>
        <v/>
      </c>
      <c r="L263" s="92" t="str">
        <f>IFERROR(__xludf.DUMMYFUNCTION("IF(ISBLANK($D263),"""",IFERROR(JOIN("", "",QUERY(INDIRECT(""'(OCDS) "" &amp; L$3 &amp; ""'!$C:$F""),""SELECT C WHERE F = '"" &amp; $A263 &amp; ""'""))))"),"")</f>
        <v/>
      </c>
      <c r="M263" s="93" t="str">
        <f>IFERROR(__xludf.DUMMYFUNCTION("IF(ISBLANK($D263),"""",IFERROR(JOIN("", "",QUERY(INDIRECT(""'(OCDS) "" &amp; M$3 &amp; ""'!$C:$F""),""SELECT C WHERE F = '"" &amp; $A263 &amp; ""'""))))"),"")</f>
        <v/>
      </c>
      <c r="N263" s="93" t="str">
        <f>IFERROR(__xludf.DUMMYFUNCTION("IF(ISBLANK($D263),"""",IFERROR(JOIN("", "",QUERY(INDIRECT(""'(OCDS) "" &amp; N$3 &amp; ""'!$C:$F""),""SELECT C WHERE F = '"" &amp; $A263 &amp; ""'""))))"),"")</f>
        <v/>
      </c>
      <c r="O263" s="93" t="str">
        <f>IFERROR(__xludf.DUMMYFUNCTION("IF(ISBLANK($D263),"""",IFERROR(JOIN("", "",QUERY(INDIRECT(""'(OCDS) "" &amp; O$3 &amp; ""'!$C:$F""),""SELECT C WHERE F = '"" &amp; $A263 &amp; ""'""))))"),"")</f>
        <v/>
      </c>
      <c r="P263" s="93" t="str">
        <f>IFERROR(__xludf.DUMMYFUNCTION("IF(ISBLANK($D263),"""",IFERROR(JOIN("", "",QUERY(INDIRECT(""'(OCDS) "" &amp; P$3 &amp; ""'!$C:$F""),""SELECT C WHERE F = '"" &amp; $A263 &amp; ""'""))))"),"")</f>
        <v/>
      </c>
      <c r="Q263" s="93" t="str">
        <f>IFERROR(__xludf.DUMMYFUNCTION("IF(ISBLANK($D263),"""",IFERROR(JOIN("", "",QUERY(INDIRECT(""'(OCDS) "" &amp; Q$3 &amp; ""'!$C:$F""),""SELECT C WHERE F = '"" &amp; $A263 &amp; ""'""))))"),"")</f>
        <v/>
      </c>
      <c r="R263" s="94">
        <f t="shared" ref="R263:W263" si="261">IF(ISBLANK(IFERROR(VLOOKUP($A263,INDIRECT("'(OCDS) " &amp; R$3 &amp; "'!$F:$F"),1,FALSE))),0,1)</f>
        <v>0</v>
      </c>
      <c r="S263" s="94">
        <f t="shared" si="261"/>
        <v>0</v>
      </c>
      <c r="T263" s="94">
        <f t="shared" si="261"/>
        <v>0</v>
      </c>
      <c r="U263" s="94">
        <f t="shared" si="261"/>
        <v>0</v>
      </c>
      <c r="V263" s="94">
        <f t="shared" si="261"/>
        <v>0</v>
      </c>
      <c r="W263" s="94">
        <f t="shared" si="261"/>
        <v>0</v>
      </c>
    </row>
    <row r="264">
      <c r="A264" s="83" t="str">
        <f t="shared" si="1"/>
        <v> ()</v>
      </c>
      <c r="B264" s="99"/>
      <c r="C264" s="99"/>
      <c r="D264" s="100"/>
      <c r="E264" s="100"/>
      <c r="F264" s="101"/>
      <c r="G264" s="100"/>
      <c r="H264" s="99"/>
      <c r="I264" s="100"/>
      <c r="J264" s="90" t="str">
        <f t="shared" si="3"/>
        <v>no</v>
      </c>
      <c r="K264" s="91" t="str">
        <f>IFERROR(__xludf.DUMMYFUNCTION("IFERROR(JOIN("", "",FILTER(L264:Q264,LEN(L264:Q264))))"),"")</f>
        <v/>
      </c>
      <c r="L264" s="92" t="str">
        <f>IFERROR(__xludf.DUMMYFUNCTION("IF(ISBLANK($D264),"""",IFERROR(JOIN("", "",QUERY(INDIRECT(""'(OCDS) "" &amp; L$3 &amp; ""'!$C:$F""),""SELECT C WHERE F = '"" &amp; $A264 &amp; ""'""))))"),"")</f>
        <v/>
      </c>
      <c r="M264" s="93" t="str">
        <f>IFERROR(__xludf.DUMMYFUNCTION("IF(ISBLANK($D264),"""",IFERROR(JOIN("", "",QUERY(INDIRECT(""'(OCDS) "" &amp; M$3 &amp; ""'!$C:$F""),""SELECT C WHERE F = '"" &amp; $A264 &amp; ""'""))))"),"")</f>
        <v/>
      </c>
      <c r="N264" s="93" t="str">
        <f>IFERROR(__xludf.DUMMYFUNCTION("IF(ISBLANK($D264),"""",IFERROR(JOIN("", "",QUERY(INDIRECT(""'(OCDS) "" &amp; N$3 &amp; ""'!$C:$F""),""SELECT C WHERE F = '"" &amp; $A264 &amp; ""'""))))"),"")</f>
        <v/>
      </c>
      <c r="O264" s="93" t="str">
        <f>IFERROR(__xludf.DUMMYFUNCTION("IF(ISBLANK($D264),"""",IFERROR(JOIN("", "",QUERY(INDIRECT(""'(OCDS) "" &amp; O$3 &amp; ""'!$C:$F""),""SELECT C WHERE F = '"" &amp; $A264 &amp; ""'""))))"),"")</f>
        <v/>
      </c>
      <c r="P264" s="93" t="str">
        <f>IFERROR(__xludf.DUMMYFUNCTION("IF(ISBLANK($D264),"""",IFERROR(JOIN("", "",QUERY(INDIRECT(""'(OCDS) "" &amp; P$3 &amp; ""'!$C:$F""),""SELECT C WHERE F = '"" &amp; $A264 &amp; ""'""))))"),"")</f>
        <v/>
      </c>
      <c r="Q264" s="93" t="str">
        <f>IFERROR(__xludf.DUMMYFUNCTION("IF(ISBLANK($D264),"""",IFERROR(JOIN("", "",QUERY(INDIRECT(""'(OCDS) "" &amp; Q$3 &amp; ""'!$C:$F""),""SELECT C WHERE F = '"" &amp; $A264 &amp; ""'""))))"),"")</f>
        <v/>
      </c>
      <c r="R264" s="94">
        <f t="shared" ref="R264:W264" si="262">IF(ISBLANK(IFERROR(VLOOKUP($A264,INDIRECT("'(OCDS) " &amp; R$3 &amp; "'!$F:$F"),1,FALSE))),0,1)</f>
        <v>0</v>
      </c>
      <c r="S264" s="94">
        <f t="shared" si="262"/>
        <v>0</v>
      </c>
      <c r="T264" s="94">
        <f t="shared" si="262"/>
        <v>0</v>
      </c>
      <c r="U264" s="94">
        <f t="shared" si="262"/>
        <v>0</v>
      </c>
      <c r="V264" s="94">
        <f t="shared" si="262"/>
        <v>0</v>
      </c>
      <c r="W264" s="94">
        <f t="shared" si="262"/>
        <v>0</v>
      </c>
    </row>
    <row r="265">
      <c r="A265" s="83" t="str">
        <f t="shared" si="1"/>
        <v> ()</v>
      </c>
      <c r="B265" s="99"/>
      <c r="C265" s="99"/>
      <c r="D265" s="100"/>
      <c r="E265" s="100"/>
      <c r="F265" s="101"/>
      <c r="G265" s="100"/>
      <c r="H265" s="99"/>
      <c r="I265" s="100"/>
      <c r="J265" s="90" t="str">
        <f t="shared" si="3"/>
        <v>no</v>
      </c>
      <c r="K265" s="91" t="str">
        <f>IFERROR(__xludf.DUMMYFUNCTION("IFERROR(JOIN("", "",FILTER(L265:Q265,LEN(L265:Q265))))"),"")</f>
        <v/>
      </c>
      <c r="L265" s="92" t="str">
        <f>IFERROR(__xludf.DUMMYFUNCTION("IF(ISBLANK($D265),"""",IFERROR(JOIN("", "",QUERY(INDIRECT(""'(OCDS) "" &amp; L$3 &amp; ""'!$C:$F""),""SELECT C WHERE F = '"" &amp; $A265 &amp; ""'""))))"),"")</f>
        <v/>
      </c>
      <c r="M265" s="93" t="str">
        <f>IFERROR(__xludf.DUMMYFUNCTION("IF(ISBLANK($D265),"""",IFERROR(JOIN("", "",QUERY(INDIRECT(""'(OCDS) "" &amp; M$3 &amp; ""'!$C:$F""),""SELECT C WHERE F = '"" &amp; $A265 &amp; ""'""))))"),"")</f>
        <v/>
      </c>
      <c r="N265" s="93" t="str">
        <f>IFERROR(__xludf.DUMMYFUNCTION("IF(ISBLANK($D265),"""",IFERROR(JOIN("", "",QUERY(INDIRECT(""'(OCDS) "" &amp; N$3 &amp; ""'!$C:$F""),""SELECT C WHERE F = '"" &amp; $A265 &amp; ""'""))))"),"")</f>
        <v/>
      </c>
      <c r="O265" s="93" t="str">
        <f>IFERROR(__xludf.DUMMYFUNCTION("IF(ISBLANK($D265),"""",IFERROR(JOIN("", "",QUERY(INDIRECT(""'(OCDS) "" &amp; O$3 &amp; ""'!$C:$F""),""SELECT C WHERE F = '"" &amp; $A265 &amp; ""'""))))"),"")</f>
        <v/>
      </c>
      <c r="P265" s="93" t="str">
        <f>IFERROR(__xludf.DUMMYFUNCTION("IF(ISBLANK($D265),"""",IFERROR(JOIN("", "",QUERY(INDIRECT(""'(OCDS) "" &amp; P$3 &amp; ""'!$C:$F""),""SELECT C WHERE F = '"" &amp; $A265 &amp; ""'""))))"),"")</f>
        <v/>
      </c>
      <c r="Q265" s="93" t="str">
        <f>IFERROR(__xludf.DUMMYFUNCTION("IF(ISBLANK($D265),"""",IFERROR(JOIN("", "",QUERY(INDIRECT(""'(OCDS) "" &amp; Q$3 &amp; ""'!$C:$F""),""SELECT C WHERE F = '"" &amp; $A265 &amp; ""'""))))"),"")</f>
        <v/>
      </c>
      <c r="R265" s="94">
        <f t="shared" ref="R265:W265" si="263">IF(ISBLANK(IFERROR(VLOOKUP($A265,INDIRECT("'(OCDS) " &amp; R$3 &amp; "'!$F:$F"),1,FALSE))),0,1)</f>
        <v>0</v>
      </c>
      <c r="S265" s="94">
        <f t="shared" si="263"/>
        <v>0</v>
      </c>
      <c r="T265" s="94">
        <f t="shared" si="263"/>
        <v>0</v>
      </c>
      <c r="U265" s="94">
        <f t="shared" si="263"/>
        <v>0</v>
      </c>
      <c r="V265" s="94">
        <f t="shared" si="263"/>
        <v>0</v>
      </c>
      <c r="W265" s="94">
        <f t="shared" si="263"/>
        <v>0</v>
      </c>
    </row>
    <row r="266">
      <c r="A266" s="83" t="str">
        <f t="shared" si="1"/>
        <v> ()</v>
      </c>
      <c r="B266" s="99"/>
      <c r="C266" s="99"/>
      <c r="D266" s="100"/>
      <c r="E266" s="100"/>
      <c r="F266" s="101"/>
      <c r="G266" s="100"/>
      <c r="H266" s="99"/>
      <c r="I266" s="100"/>
      <c r="J266" s="90" t="str">
        <f t="shared" si="3"/>
        <v>no</v>
      </c>
      <c r="K266" s="91" t="str">
        <f>IFERROR(__xludf.DUMMYFUNCTION("IFERROR(JOIN("", "",FILTER(L266:Q266,LEN(L266:Q266))))"),"")</f>
        <v/>
      </c>
      <c r="L266" s="92" t="str">
        <f>IFERROR(__xludf.DUMMYFUNCTION("IF(ISBLANK($D266),"""",IFERROR(JOIN("", "",QUERY(INDIRECT(""'(OCDS) "" &amp; L$3 &amp; ""'!$C:$F""),""SELECT C WHERE F = '"" &amp; $A266 &amp; ""'""))))"),"")</f>
        <v/>
      </c>
      <c r="M266" s="93" t="str">
        <f>IFERROR(__xludf.DUMMYFUNCTION("IF(ISBLANK($D266),"""",IFERROR(JOIN("", "",QUERY(INDIRECT(""'(OCDS) "" &amp; M$3 &amp; ""'!$C:$F""),""SELECT C WHERE F = '"" &amp; $A266 &amp; ""'""))))"),"")</f>
        <v/>
      </c>
      <c r="N266" s="93" t="str">
        <f>IFERROR(__xludf.DUMMYFUNCTION("IF(ISBLANK($D266),"""",IFERROR(JOIN("", "",QUERY(INDIRECT(""'(OCDS) "" &amp; N$3 &amp; ""'!$C:$F""),""SELECT C WHERE F = '"" &amp; $A266 &amp; ""'""))))"),"")</f>
        <v/>
      </c>
      <c r="O266" s="93" t="str">
        <f>IFERROR(__xludf.DUMMYFUNCTION("IF(ISBLANK($D266),"""",IFERROR(JOIN("", "",QUERY(INDIRECT(""'(OCDS) "" &amp; O$3 &amp; ""'!$C:$F""),""SELECT C WHERE F = '"" &amp; $A266 &amp; ""'""))))"),"")</f>
        <v/>
      </c>
      <c r="P266" s="93" t="str">
        <f>IFERROR(__xludf.DUMMYFUNCTION("IF(ISBLANK($D266),"""",IFERROR(JOIN("", "",QUERY(INDIRECT(""'(OCDS) "" &amp; P$3 &amp; ""'!$C:$F""),""SELECT C WHERE F = '"" &amp; $A266 &amp; ""'""))))"),"")</f>
        <v/>
      </c>
      <c r="Q266" s="93" t="str">
        <f>IFERROR(__xludf.DUMMYFUNCTION("IF(ISBLANK($D266),"""",IFERROR(JOIN("", "",QUERY(INDIRECT(""'(OCDS) "" &amp; Q$3 &amp; ""'!$C:$F""),""SELECT C WHERE F = '"" &amp; $A266 &amp; ""'""))))"),"")</f>
        <v/>
      </c>
      <c r="R266" s="94">
        <f t="shared" ref="R266:W266" si="264">IF(ISBLANK(IFERROR(VLOOKUP($A266,INDIRECT("'(OCDS) " &amp; R$3 &amp; "'!$F:$F"),1,FALSE))),0,1)</f>
        <v>0</v>
      </c>
      <c r="S266" s="94">
        <f t="shared" si="264"/>
        <v>0</v>
      </c>
      <c r="T266" s="94">
        <f t="shared" si="264"/>
        <v>0</v>
      </c>
      <c r="U266" s="94">
        <f t="shared" si="264"/>
        <v>0</v>
      </c>
      <c r="V266" s="94">
        <f t="shared" si="264"/>
        <v>0</v>
      </c>
      <c r="W266" s="94">
        <f t="shared" si="264"/>
        <v>0</v>
      </c>
    </row>
    <row r="267">
      <c r="A267" s="83" t="str">
        <f t="shared" si="1"/>
        <v> ()</v>
      </c>
      <c r="B267" s="99"/>
      <c r="C267" s="99"/>
      <c r="D267" s="100"/>
      <c r="E267" s="100"/>
      <c r="F267" s="101"/>
      <c r="G267" s="100"/>
      <c r="H267" s="99"/>
      <c r="I267" s="100"/>
      <c r="J267" s="90" t="str">
        <f t="shared" si="3"/>
        <v>no</v>
      </c>
      <c r="K267" s="91" t="str">
        <f>IFERROR(__xludf.DUMMYFUNCTION("IFERROR(JOIN("", "",FILTER(L267:Q267,LEN(L267:Q267))))"),"")</f>
        <v/>
      </c>
      <c r="L267" s="92" t="str">
        <f>IFERROR(__xludf.DUMMYFUNCTION("IF(ISBLANK($D267),"""",IFERROR(JOIN("", "",QUERY(INDIRECT(""'(OCDS) "" &amp; L$3 &amp; ""'!$C:$F""),""SELECT C WHERE F = '"" &amp; $A267 &amp; ""'""))))"),"")</f>
        <v/>
      </c>
      <c r="M267" s="93" t="str">
        <f>IFERROR(__xludf.DUMMYFUNCTION("IF(ISBLANK($D267),"""",IFERROR(JOIN("", "",QUERY(INDIRECT(""'(OCDS) "" &amp; M$3 &amp; ""'!$C:$F""),""SELECT C WHERE F = '"" &amp; $A267 &amp; ""'""))))"),"")</f>
        <v/>
      </c>
      <c r="N267" s="93" t="str">
        <f>IFERROR(__xludf.DUMMYFUNCTION("IF(ISBLANK($D267),"""",IFERROR(JOIN("", "",QUERY(INDIRECT(""'(OCDS) "" &amp; N$3 &amp; ""'!$C:$F""),""SELECT C WHERE F = '"" &amp; $A267 &amp; ""'""))))"),"")</f>
        <v/>
      </c>
      <c r="O267" s="93" t="str">
        <f>IFERROR(__xludf.DUMMYFUNCTION("IF(ISBLANK($D267),"""",IFERROR(JOIN("", "",QUERY(INDIRECT(""'(OCDS) "" &amp; O$3 &amp; ""'!$C:$F""),""SELECT C WHERE F = '"" &amp; $A267 &amp; ""'""))))"),"")</f>
        <v/>
      </c>
      <c r="P267" s="93" t="str">
        <f>IFERROR(__xludf.DUMMYFUNCTION("IF(ISBLANK($D267),"""",IFERROR(JOIN("", "",QUERY(INDIRECT(""'(OCDS) "" &amp; P$3 &amp; ""'!$C:$F""),""SELECT C WHERE F = '"" &amp; $A267 &amp; ""'""))))"),"")</f>
        <v/>
      </c>
      <c r="Q267" s="93" t="str">
        <f>IFERROR(__xludf.DUMMYFUNCTION("IF(ISBLANK($D267),"""",IFERROR(JOIN("", "",QUERY(INDIRECT(""'(OCDS) "" &amp; Q$3 &amp; ""'!$C:$F""),""SELECT C WHERE F = '"" &amp; $A267 &amp; ""'""))))"),"")</f>
        <v/>
      </c>
      <c r="R267" s="94">
        <f t="shared" ref="R267:W267" si="265">IF(ISBLANK(IFERROR(VLOOKUP($A267,INDIRECT("'(OCDS) " &amp; R$3 &amp; "'!$F:$F"),1,FALSE))),0,1)</f>
        <v>0</v>
      </c>
      <c r="S267" s="94">
        <f t="shared" si="265"/>
        <v>0</v>
      </c>
      <c r="T267" s="94">
        <f t="shared" si="265"/>
        <v>0</v>
      </c>
      <c r="U267" s="94">
        <f t="shared" si="265"/>
        <v>0</v>
      </c>
      <c r="V267" s="94">
        <f t="shared" si="265"/>
        <v>0</v>
      </c>
      <c r="W267" s="94">
        <f t="shared" si="265"/>
        <v>0</v>
      </c>
    </row>
    <row r="268">
      <c r="A268" s="83" t="str">
        <f t="shared" si="1"/>
        <v> ()</v>
      </c>
      <c r="B268" s="99"/>
      <c r="C268" s="99"/>
      <c r="D268" s="100"/>
      <c r="E268" s="100"/>
      <c r="F268" s="101"/>
      <c r="G268" s="100"/>
      <c r="H268" s="99"/>
      <c r="I268" s="100"/>
      <c r="J268" s="90" t="str">
        <f t="shared" si="3"/>
        <v>no</v>
      </c>
      <c r="K268" s="91" t="str">
        <f>IFERROR(__xludf.DUMMYFUNCTION("IFERROR(JOIN("", "",FILTER(L268:Q268,LEN(L268:Q268))))"),"")</f>
        <v/>
      </c>
      <c r="L268" s="92" t="str">
        <f>IFERROR(__xludf.DUMMYFUNCTION("IF(ISBLANK($D268),"""",IFERROR(JOIN("", "",QUERY(INDIRECT(""'(OCDS) "" &amp; L$3 &amp; ""'!$C:$F""),""SELECT C WHERE F = '"" &amp; $A268 &amp; ""'""))))"),"")</f>
        <v/>
      </c>
      <c r="M268" s="93" t="str">
        <f>IFERROR(__xludf.DUMMYFUNCTION("IF(ISBLANK($D268),"""",IFERROR(JOIN("", "",QUERY(INDIRECT(""'(OCDS) "" &amp; M$3 &amp; ""'!$C:$F""),""SELECT C WHERE F = '"" &amp; $A268 &amp; ""'""))))"),"")</f>
        <v/>
      </c>
      <c r="N268" s="93" t="str">
        <f>IFERROR(__xludf.DUMMYFUNCTION("IF(ISBLANK($D268),"""",IFERROR(JOIN("", "",QUERY(INDIRECT(""'(OCDS) "" &amp; N$3 &amp; ""'!$C:$F""),""SELECT C WHERE F = '"" &amp; $A268 &amp; ""'""))))"),"")</f>
        <v/>
      </c>
      <c r="O268" s="93" t="str">
        <f>IFERROR(__xludf.DUMMYFUNCTION("IF(ISBLANK($D268),"""",IFERROR(JOIN("", "",QUERY(INDIRECT(""'(OCDS) "" &amp; O$3 &amp; ""'!$C:$F""),""SELECT C WHERE F = '"" &amp; $A268 &amp; ""'""))))"),"")</f>
        <v/>
      </c>
      <c r="P268" s="93" t="str">
        <f>IFERROR(__xludf.DUMMYFUNCTION("IF(ISBLANK($D268),"""",IFERROR(JOIN("", "",QUERY(INDIRECT(""'(OCDS) "" &amp; P$3 &amp; ""'!$C:$F""),""SELECT C WHERE F = '"" &amp; $A268 &amp; ""'""))))"),"")</f>
        <v/>
      </c>
      <c r="Q268" s="93" t="str">
        <f>IFERROR(__xludf.DUMMYFUNCTION("IF(ISBLANK($D268),"""",IFERROR(JOIN("", "",QUERY(INDIRECT(""'(OCDS) "" &amp; Q$3 &amp; ""'!$C:$F""),""SELECT C WHERE F = '"" &amp; $A268 &amp; ""'""))))"),"")</f>
        <v/>
      </c>
      <c r="R268" s="94">
        <f t="shared" ref="R268:W268" si="266">IF(ISBLANK(IFERROR(VLOOKUP($A268,INDIRECT("'(OCDS) " &amp; R$3 &amp; "'!$F:$F"),1,FALSE))),0,1)</f>
        <v>0</v>
      </c>
      <c r="S268" s="94">
        <f t="shared" si="266"/>
        <v>0</v>
      </c>
      <c r="T268" s="94">
        <f t="shared" si="266"/>
        <v>0</v>
      </c>
      <c r="U268" s="94">
        <f t="shared" si="266"/>
        <v>0</v>
      </c>
      <c r="V268" s="94">
        <f t="shared" si="266"/>
        <v>0</v>
      </c>
      <c r="W268" s="94">
        <f t="shared" si="266"/>
        <v>0</v>
      </c>
    </row>
    <row r="269">
      <c r="A269" s="83" t="str">
        <f t="shared" si="1"/>
        <v> ()</v>
      </c>
      <c r="B269" s="99"/>
      <c r="C269" s="99"/>
      <c r="D269" s="100"/>
      <c r="E269" s="100"/>
      <c r="F269" s="101"/>
      <c r="G269" s="100"/>
      <c r="H269" s="99"/>
      <c r="I269" s="100"/>
      <c r="J269" s="90" t="str">
        <f t="shared" si="3"/>
        <v>no</v>
      </c>
      <c r="K269" s="91" t="str">
        <f>IFERROR(__xludf.DUMMYFUNCTION("IFERROR(JOIN("", "",FILTER(L269:Q269,LEN(L269:Q269))))"),"")</f>
        <v/>
      </c>
      <c r="L269" s="92" t="str">
        <f>IFERROR(__xludf.DUMMYFUNCTION("IF(ISBLANK($D269),"""",IFERROR(JOIN("", "",QUERY(INDIRECT(""'(OCDS) "" &amp; L$3 &amp; ""'!$C:$F""),""SELECT C WHERE F = '"" &amp; $A269 &amp; ""'""))))"),"")</f>
        <v/>
      </c>
      <c r="M269" s="93" t="str">
        <f>IFERROR(__xludf.DUMMYFUNCTION("IF(ISBLANK($D269),"""",IFERROR(JOIN("", "",QUERY(INDIRECT(""'(OCDS) "" &amp; M$3 &amp; ""'!$C:$F""),""SELECT C WHERE F = '"" &amp; $A269 &amp; ""'""))))"),"")</f>
        <v/>
      </c>
      <c r="N269" s="93" t="str">
        <f>IFERROR(__xludf.DUMMYFUNCTION("IF(ISBLANK($D269),"""",IFERROR(JOIN("", "",QUERY(INDIRECT(""'(OCDS) "" &amp; N$3 &amp; ""'!$C:$F""),""SELECT C WHERE F = '"" &amp; $A269 &amp; ""'""))))"),"")</f>
        <v/>
      </c>
      <c r="O269" s="93" t="str">
        <f>IFERROR(__xludf.DUMMYFUNCTION("IF(ISBLANK($D269),"""",IFERROR(JOIN("", "",QUERY(INDIRECT(""'(OCDS) "" &amp; O$3 &amp; ""'!$C:$F""),""SELECT C WHERE F = '"" &amp; $A269 &amp; ""'""))))"),"")</f>
        <v/>
      </c>
      <c r="P269" s="93" t="str">
        <f>IFERROR(__xludf.DUMMYFUNCTION("IF(ISBLANK($D269),"""",IFERROR(JOIN("", "",QUERY(INDIRECT(""'(OCDS) "" &amp; P$3 &amp; ""'!$C:$F""),""SELECT C WHERE F = '"" &amp; $A269 &amp; ""'""))))"),"")</f>
        <v/>
      </c>
      <c r="Q269" s="93" t="str">
        <f>IFERROR(__xludf.DUMMYFUNCTION("IF(ISBLANK($D269),"""",IFERROR(JOIN("", "",QUERY(INDIRECT(""'(OCDS) "" &amp; Q$3 &amp; ""'!$C:$F""),""SELECT C WHERE F = '"" &amp; $A269 &amp; ""'""))))"),"")</f>
        <v/>
      </c>
      <c r="R269" s="94">
        <f t="shared" ref="R269:W269" si="267">IF(ISBLANK(IFERROR(VLOOKUP($A269,INDIRECT("'(OCDS) " &amp; R$3 &amp; "'!$F:$F"),1,FALSE))),0,1)</f>
        <v>0</v>
      </c>
      <c r="S269" s="94">
        <f t="shared" si="267"/>
        <v>0</v>
      </c>
      <c r="T269" s="94">
        <f t="shared" si="267"/>
        <v>0</v>
      </c>
      <c r="U269" s="94">
        <f t="shared" si="267"/>
        <v>0</v>
      </c>
      <c r="V269" s="94">
        <f t="shared" si="267"/>
        <v>0</v>
      </c>
      <c r="W269" s="94">
        <f t="shared" si="267"/>
        <v>0</v>
      </c>
    </row>
    <row r="270">
      <c r="A270" s="83" t="str">
        <f t="shared" si="1"/>
        <v> ()</v>
      </c>
      <c r="B270" s="99"/>
      <c r="C270" s="99"/>
      <c r="D270" s="100"/>
      <c r="E270" s="100"/>
      <c r="F270" s="101"/>
      <c r="G270" s="100"/>
      <c r="H270" s="99"/>
      <c r="I270" s="100"/>
      <c r="J270" s="90" t="str">
        <f t="shared" si="3"/>
        <v>no</v>
      </c>
      <c r="K270" s="91" t="str">
        <f>IFERROR(__xludf.DUMMYFUNCTION("IFERROR(JOIN("", "",FILTER(L270:Q270,LEN(L270:Q270))))"),"")</f>
        <v/>
      </c>
      <c r="L270" s="92" t="str">
        <f>IFERROR(__xludf.DUMMYFUNCTION("IF(ISBLANK($D270),"""",IFERROR(JOIN("", "",QUERY(INDIRECT(""'(OCDS) "" &amp; L$3 &amp; ""'!$C:$F""),""SELECT C WHERE F = '"" &amp; $A270 &amp; ""'""))))"),"")</f>
        <v/>
      </c>
      <c r="M270" s="93" t="str">
        <f>IFERROR(__xludf.DUMMYFUNCTION("IF(ISBLANK($D270),"""",IFERROR(JOIN("", "",QUERY(INDIRECT(""'(OCDS) "" &amp; M$3 &amp; ""'!$C:$F""),""SELECT C WHERE F = '"" &amp; $A270 &amp; ""'""))))"),"")</f>
        <v/>
      </c>
      <c r="N270" s="93" t="str">
        <f>IFERROR(__xludf.DUMMYFUNCTION("IF(ISBLANK($D270),"""",IFERROR(JOIN("", "",QUERY(INDIRECT(""'(OCDS) "" &amp; N$3 &amp; ""'!$C:$F""),""SELECT C WHERE F = '"" &amp; $A270 &amp; ""'""))))"),"")</f>
        <v/>
      </c>
      <c r="O270" s="93" t="str">
        <f>IFERROR(__xludf.DUMMYFUNCTION("IF(ISBLANK($D270),"""",IFERROR(JOIN("", "",QUERY(INDIRECT(""'(OCDS) "" &amp; O$3 &amp; ""'!$C:$F""),""SELECT C WHERE F = '"" &amp; $A270 &amp; ""'""))))"),"")</f>
        <v/>
      </c>
      <c r="P270" s="93" t="str">
        <f>IFERROR(__xludf.DUMMYFUNCTION("IF(ISBLANK($D270),"""",IFERROR(JOIN("", "",QUERY(INDIRECT(""'(OCDS) "" &amp; P$3 &amp; ""'!$C:$F""),""SELECT C WHERE F = '"" &amp; $A270 &amp; ""'""))))"),"")</f>
        <v/>
      </c>
      <c r="Q270" s="93" t="str">
        <f>IFERROR(__xludf.DUMMYFUNCTION("IF(ISBLANK($D270),"""",IFERROR(JOIN("", "",QUERY(INDIRECT(""'(OCDS) "" &amp; Q$3 &amp; ""'!$C:$F""),""SELECT C WHERE F = '"" &amp; $A270 &amp; ""'""))))"),"")</f>
        <v/>
      </c>
      <c r="R270" s="94">
        <f t="shared" ref="R270:W270" si="268">IF(ISBLANK(IFERROR(VLOOKUP($A270,INDIRECT("'(OCDS) " &amp; R$3 &amp; "'!$F:$F"),1,FALSE))),0,1)</f>
        <v>0</v>
      </c>
      <c r="S270" s="94">
        <f t="shared" si="268"/>
        <v>0</v>
      </c>
      <c r="T270" s="94">
        <f t="shared" si="268"/>
        <v>0</v>
      </c>
      <c r="U270" s="94">
        <f t="shared" si="268"/>
        <v>0</v>
      </c>
      <c r="V270" s="94">
        <f t="shared" si="268"/>
        <v>0</v>
      </c>
      <c r="W270" s="94">
        <f t="shared" si="268"/>
        <v>0</v>
      </c>
    </row>
    <row r="271">
      <c r="A271" s="83" t="str">
        <f t="shared" si="1"/>
        <v> ()</v>
      </c>
      <c r="B271" s="99"/>
      <c r="C271" s="99"/>
      <c r="D271" s="100"/>
      <c r="E271" s="100"/>
      <c r="F271" s="101"/>
      <c r="G271" s="100"/>
      <c r="H271" s="99"/>
      <c r="I271" s="100"/>
      <c r="J271" s="90" t="str">
        <f t="shared" si="3"/>
        <v>no</v>
      </c>
      <c r="K271" s="91" t="str">
        <f>IFERROR(__xludf.DUMMYFUNCTION("IFERROR(JOIN("", "",FILTER(L271:Q271,LEN(L271:Q271))))"),"")</f>
        <v/>
      </c>
      <c r="L271" s="92" t="str">
        <f>IFERROR(__xludf.DUMMYFUNCTION("IF(ISBLANK($D271),"""",IFERROR(JOIN("", "",QUERY(INDIRECT(""'(OCDS) "" &amp; L$3 &amp; ""'!$C:$F""),""SELECT C WHERE F = '"" &amp; $A271 &amp; ""'""))))"),"")</f>
        <v/>
      </c>
      <c r="M271" s="93" t="str">
        <f>IFERROR(__xludf.DUMMYFUNCTION("IF(ISBLANK($D271),"""",IFERROR(JOIN("", "",QUERY(INDIRECT(""'(OCDS) "" &amp; M$3 &amp; ""'!$C:$F""),""SELECT C WHERE F = '"" &amp; $A271 &amp; ""'""))))"),"")</f>
        <v/>
      </c>
      <c r="N271" s="93" t="str">
        <f>IFERROR(__xludf.DUMMYFUNCTION("IF(ISBLANK($D271),"""",IFERROR(JOIN("", "",QUERY(INDIRECT(""'(OCDS) "" &amp; N$3 &amp; ""'!$C:$F""),""SELECT C WHERE F = '"" &amp; $A271 &amp; ""'""))))"),"")</f>
        <v/>
      </c>
      <c r="O271" s="93" t="str">
        <f>IFERROR(__xludf.DUMMYFUNCTION("IF(ISBLANK($D271),"""",IFERROR(JOIN("", "",QUERY(INDIRECT(""'(OCDS) "" &amp; O$3 &amp; ""'!$C:$F""),""SELECT C WHERE F = '"" &amp; $A271 &amp; ""'""))))"),"")</f>
        <v/>
      </c>
      <c r="P271" s="93" t="str">
        <f>IFERROR(__xludf.DUMMYFUNCTION("IF(ISBLANK($D271),"""",IFERROR(JOIN("", "",QUERY(INDIRECT(""'(OCDS) "" &amp; P$3 &amp; ""'!$C:$F""),""SELECT C WHERE F = '"" &amp; $A271 &amp; ""'""))))"),"")</f>
        <v/>
      </c>
      <c r="Q271" s="93" t="str">
        <f>IFERROR(__xludf.DUMMYFUNCTION("IF(ISBLANK($D271),"""",IFERROR(JOIN("", "",QUERY(INDIRECT(""'(OCDS) "" &amp; Q$3 &amp; ""'!$C:$F""),""SELECT C WHERE F = '"" &amp; $A271 &amp; ""'""))))"),"")</f>
        <v/>
      </c>
      <c r="R271" s="94">
        <f t="shared" ref="R271:W271" si="269">IF(ISBLANK(IFERROR(VLOOKUP($A271,INDIRECT("'(OCDS) " &amp; R$3 &amp; "'!$F:$F"),1,FALSE))),0,1)</f>
        <v>0</v>
      </c>
      <c r="S271" s="94">
        <f t="shared" si="269"/>
        <v>0</v>
      </c>
      <c r="T271" s="94">
        <f t="shared" si="269"/>
        <v>0</v>
      </c>
      <c r="U271" s="94">
        <f t="shared" si="269"/>
        <v>0</v>
      </c>
      <c r="V271" s="94">
        <f t="shared" si="269"/>
        <v>0</v>
      </c>
      <c r="W271" s="94">
        <f t="shared" si="269"/>
        <v>0</v>
      </c>
    </row>
    <row r="272">
      <c r="A272" s="83" t="str">
        <f t="shared" si="1"/>
        <v> ()</v>
      </c>
      <c r="B272" s="99"/>
      <c r="C272" s="99"/>
      <c r="D272" s="100"/>
      <c r="E272" s="100"/>
      <c r="F272" s="101"/>
      <c r="G272" s="100"/>
      <c r="H272" s="99"/>
      <c r="I272" s="100"/>
      <c r="J272" s="90" t="str">
        <f t="shared" si="3"/>
        <v>no</v>
      </c>
      <c r="K272" s="91" t="str">
        <f>IFERROR(__xludf.DUMMYFUNCTION("IFERROR(JOIN("", "",FILTER(L272:Q272,LEN(L272:Q272))))"),"")</f>
        <v/>
      </c>
      <c r="L272" s="92" t="str">
        <f>IFERROR(__xludf.DUMMYFUNCTION("IF(ISBLANK($D272),"""",IFERROR(JOIN("", "",QUERY(INDIRECT(""'(OCDS) "" &amp; L$3 &amp; ""'!$C:$F""),""SELECT C WHERE F = '"" &amp; $A272 &amp; ""'""))))"),"")</f>
        <v/>
      </c>
      <c r="M272" s="93" t="str">
        <f>IFERROR(__xludf.DUMMYFUNCTION("IF(ISBLANK($D272),"""",IFERROR(JOIN("", "",QUERY(INDIRECT(""'(OCDS) "" &amp; M$3 &amp; ""'!$C:$F""),""SELECT C WHERE F = '"" &amp; $A272 &amp; ""'""))))"),"")</f>
        <v/>
      </c>
      <c r="N272" s="93" t="str">
        <f>IFERROR(__xludf.DUMMYFUNCTION("IF(ISBLANK($D272),"""",IFERROR(JOIN("", "",QUERY(INDIRECT(""'(OCDS) "" &amp; N$3 &amp; ""'!$C:$F""),""SELECT C WHERE F = '"" &amp; $A272 &amp; ""'""))))"),"")</f>
        <v/>
      </c>
      <c r="O272" s="93" t="str">
        <f>IFERROR(__xludf.DUMMYFUNCTION("IF(ISBLANK($D272),"""",IFERROR(JOIN("", "",QUERY(INDIRECT(""'(OCDS) "" &amp; O$3 &amp; ""'!$C:$F""),""SELECT C WHERE F = '"" &amp; $A272 &amp; ""'""))))"),"")</f>
        <v/>
      </c>
      <c r="P272" s="93" t="str">
        <f>IFERROR(__xludf.DUMMYFUNCTION("IF(ISBLANK($D272),"""",IFERROR(JOIN("", "",QUERY(INDIRECT(""'(OCDS) "" &amp; P$3 &amp; ""'!$C:$F""),""SELECT C WHERE F = '"" &amp; $A272 &amp; ""'""))))"),"")</f>
        <v/>
      </c>
      <c r="Q272" s="93" t="str">
        <f>IFERROR(__xludf.DUMMYFUNCTION("IF(ISBLANK($D272),"""",IFERROR(JOIN("", "",QUERY(INDIRECT(""'(OCDS) "" &amp; Q$3 &amp; ""'!$C:$F""),""SELECT C WHERE F = '"" &amp; $A272 &amp; ""'""))))"),"")</f>
        <v/>
      </c>
      <c r="R272" s="94">
        <f t="shared" ref="R272:W272" si="270">IF(ISBLANK(IFERROR(VLOOKUP($A272,INDIRECT("'(OCDS) " &amp; R$3 &amp; "'!$F:$F"),1,FALSE))),0,1)</f>
        <v>0</v>
      </c>
      <c r="S272" s="94">
        <f t="shared" si="270"/>
        <v>0</v>
      </c>
      <c r="T272" s="94">
        <f t="shared" si="270"/>
        <v>0</v>
      </c>
      <c r="U272" s="94">
        <f t="shared" si="270"/>
        <v>0</v>
      </c>
      <c r="V272" s="94">
        <f t="shared" si="270"/>
        <v>0</v>
      </c>
      <c r="W272" s="94">
        <f t="shared" si="270"/>
        <v>0</v>
      </c>
    </row>
    <row r="273">
      <c r="A273" s="83" t="str">
        <f t="shared" si="1"/>
        <v> ()</v>
      </c>
      <c r="B273" s="99"/>
      <c r="C273" s="99"/>
      <c r="D273" s="100"/>
      <c r="E273" s="100"/>
      <c r="F273" s="101"/>
      <c r="G273" s="100"/>
      <c r="H273" s="99"/>
      <c r="I273" s="100"/>
      <c r="J273" s="90" t="str">
        <f t="shared" si="3"/>
        <v>no</v>
      </c>
      <c r="K273" s="91" t="str">
        <f>IFERROR(__xludf.DUMMYFUNCTION("IFERROR(JOIN("", "",FILTER(L273:Q273,LEN(L273:Q273))))"),"")</f>
        <v/>
      </c>
      <c r="L273" s="92" t="str">
        <f>IFERROR(__xludf.DUMMYFUNCTION("IF(ISBLANK($D273),"""",IFERROR(JOIN("", "",QUERY(INDIRECT(""'(OCDS) "" &amp; L$3 &amp; ""'!$C:$F""),""SELECT C WHERE F = '"" &amp; $A273 &amp; ""'""))))"),"")</f>
        <v/>
      </c>
      <c r="M273" s="93" t="str">
        <f>IFERROR(__xludf.DUMMYFUNCTION("IF(ISBLANK($D273),"""",IFERROR(JOIN("", "",QUERY(INDIRECT(""'(OCDS) "" &amp; M$3 &amp; ""'!$C:$F""),""SELECT C WHERE F = '"" &amp; $A273 &amp; ""'""))))"),"")</f>
        <v/>
      </c>
      <c r="N273" s="93" t="str">
        <f>IFERROR(__xludf.DUMMYFUNCTION("IF(ISBLANK($D273),"""",IFERROR(JOIN("", "",QUERY(INDIRECT(""'(OCDS) "" &amp; N$3 &amp; ""'!$C:$F""),""SELECT C WHERE F = '"" &amp; $A273 &amp; ""'""))))"),"")</f>
        <v/>
      </c>
      <c r="O273" s="93" t="str">
        <f>IFERROR(__xludf.DUMMYFUNCTION("IF(ISBLANK($D273),"""",IFERROR(JOIN("", "",QUERY(INDIRECT(""'(OCDS) "" &amp; O$3 &amp; ""'!$C:$F""),""SELECT C WHERE F = '"" &amp; $A273 &amp; ""'""))))"),"")</f>
        <v/>
      </c>
      <c r="P273" s="93" t="str">
        <f>IFERROR(__xludf.DUMMYFUNCTION("IF(ISBLANK($D273),"""",IFERROR(JOIN("", "",QUERY(INDIRECT(""'(OCDS) "" &amp; P$3 &amp; ""'!$C:$F""),""SELECT C WHERE F = '"" &amp; $A273 &amp; ""'""))))"),"")</f>
        <v/>
      </c>
      <c r="Q273" s="93" t="str">
        <f>IFERROR(__xludf.DUMMYFUNCTION("IF(ISBLANK($D273),"""",IFERROR(JOIN("", "",QUERY(INDIRECT(""'(OCDS) "" &amp; Q$3 &amp; ""'!$C:$F""),""SELECT C WHERE F = '"" &amp; $A273 &amp; ""'""))))"),"")</f>
        <v/>
      </c>
      <c r="R273" s="94">
        <f t="shared" ref="R273:W273" si="271">IF(ISBLANK(IFERROR(VLOOKUP($A273,INDIRECT("'(OCDS) " &amp; R$3 &amp; "'!$F:$F"),1,FALSE))),0,1)</f>
        <v>0</v>
      </c>
      <c r="S273" s="94">
        <f t="shared" si="271"/>
        <v>0</v>
      </c>
      <c r="T273" s="94">
        <f t="shared" si="271"/>
        <v>0</v>
      </c>
      <c r="U273" s="94">
        <f t="shared" si="271"/>
        <v>0</v>
      </c>
      <c r="V273" s="94">
        <f t="shared" si="271"/>
        <v>0</v>
      </c>
      <c r="W273" s="94">
        <f t="shared" si="271"/>
        <v>0</v>
      </c>
    </row>
    <row r="274">
      <c r="A274" s="83" t="str">
        <f t="shared" si="1"/>
        <v> ()</v>
      </c>
      <c r="B274" s="99"/>
      <c r="C274" s="99"/>
      <c r="D274" s="100"/>
      <c r="E274" s="100"/>
      <c r="F274" s="101"/>
      <c r="G274" s="100"/>
      <c r="H274" s="99"/>
      <c r="I274" s="100"/>
      <c r="J274" s="90" t="str">
        <f t="shared" si="3"/>
        <v>no</v>
      </c>
      <c r="K274" s="91" t="str">
        <f>IFERROR(__xludf.DUMMYFUNCTION("IFERROR(JOIN("", "",FILTER(L274:Q274,LEN(L274:Q274))))"),"")</f>
        <v/>
      </c>
      <c r="L274" s="92" t="str">
        <f>IFERROR(__xludf.DUMMYFUNCTION("IF(ISBLANK($D274),"""",IFERROR(JOIN("", "",QUERY(INDIRECT(""'(OCDS) "" &amp; L$3 &amp; ""'!$C:$F""),""SELECT C WHERE F = '"" &amp; $A274 &amp; ""'""))))"),"")</f>
        <v/>
      </c>
      <c r="M274" s="93" t="str">
        <f>IFERROR(__xludf.DUMMYFUNCTION("IF(ISBLANK($D274),"""",IFERROR(JOIN("", "",QUERY(INDIRECT(""'(OCDS) "" &amp; M$3 &amp; ""'!$C:$F""),""SELECT C WHERE F = '"" &amp; $A274 &amp; ""'""))))"),"")</f>
        <v/>
      </c>
      <c r="N274" s="93" t="str">
        <f>IFERROR(__xludf.DUMMYFUNCTION("IF(ISBLANK($D274),"""",IFERROR(JOIN("", "",QUERY(INDIRECT(""'(OCDS) "" &amp; N$3 &amp; ""'!$C:$F""),""SELECT C WHERE F = '"" &amp; $A274 &amp; ""'""))))"),"")</f>
        <v/>
      </c>
      <c r="O274" s="93" t="str">
        <f>IFERROR(__xludf.DUMMYFUNCTION("IF(ISBLANK($D274),"""",IFERROR(JOIN("", "",QUERY(INDIRECT(""'(OCDS) "" &amp; O$3 &amp; ""'!$C:$F""),""SELECT C WHERE F = '"" &amp; $A274 &amp; ""'""))))"),"")</f>
        <v/>
      </c>
      <c r="P274" s="93" t="str">
        <f>IFERROR(__xludf.DUMMYFUNCTION("IF(ISBLANK($D274),"""",IFERROR(JOIN("", "",QUERY(INDIRECT(""'(OCDS) "" &amp; P$3 &amp; ""'!$C:$F""),""SELECT C WHERE F = '"" &amp; $A274 &amp; ""'""))))"),"")</f>
        <v/>
      </c>
      <c r="Q274" s="93" t="str">
        <f>IFERROR(__xludf.DUMMYFUNCTION("IF(ISBLANK($D274),"""",IFERROR(JOIN("", "",QUERY(INDIRECT(""'(OCDS) "" &amp; Q$3 &amp; ""'!$C:$F""),""SELECT C WHERE F = '"" &amp; $A274 &amp; ""'""))))"),"")</f>
        <v/>
      </c>
      <c r="R274" s="94">
        <f t="shared" ref="R274:W274" si="272">IF(ISBLANK(IFERROR(VLOOKUP($A274,INDIRECT("'(OCDS) " &amp; R$3 &amp; "'!$F:$F"),1,FALSE))),0,1)</f>
        <v>0</v>
      </c>
      <c r="S274" s="94">
        <f t="shared" si="272"/>
        <v>0</v>
      </c>
      <c r="T274" s="94">
        <f t="shared" si="272"/>
        <v>0</v>
      </c>
      <c r="U274" s="94">
        <f t="shared" si="272"/>
        <v>0</v>
      </c>
      <c r="V274" s="94">
        <f t="shared" si="272"/>
        <v>0</v>
      </c>
      <c r="W274" s="94">
        <f t="shared" si="272"/>
        <v>0</v>
      </c>
    </row>
    <row r="275">
      <c r="A275" s="83" t="str">
        <f t="shared" si="1"/>
        <v> ()</v>
      </c>
      <c r="B275" s="99"/>
      <c r="C275" s="99"/>
      <c r="D275" s="100"/>
      <c r="E275" s="100"/>
      <c r="F275" s="101"/>
      <c r="G275" s="100"/>
      <c r="H275" s="99"/>
      <c r="I275" s="100"/>
      <c r="J275" s="90" t="str">
        <f t="shared" si="3"/>
        <v>no</v>
      </c>
      <c r="K275" s="91" t="str">
        <f>IFERROR(__xludf.DUMMYFUNCTION("IFERROR(JOIN("", "",FILTER(L275:Q275,LEN(L275:Q275))))"),"")</f>
        <v/>
      </c>
      <c r="L275" s="92" t="str">
        <f>IFERROR(__xludf.DUMMYFUNCTION("IF(ISBLANK($D275),"""",IFERROR(JOIN("", "",QUERY(INDIRECT(""'(OCDS) "" &amp; L$3 &amp; ""'!$C:$F""),""SELECT C WHERE F = '"" &amp; $A275 &amp; ""'""))))"),"")</f>
        <v/>
      </c>
      <c r="M275" s="93" t="str">
        <f>IFERROR(__xludf.DUMMYFUNCTION("IF(ISBLANK($D275),"""",IFERROR(JOIN("", "",QUERY(INDIRECT(""'(OCDS) "" &amp; M$3 &amp; ""'!$C:$F""),""SELECT C WHERE F = '"" &amp; $A275 &amp; ""'""))))"),"")</f>
        <v/>
      </c>
      <c r="N275" s="93" t="str">
        <f>IFERROR(__xludf.DUMMYFUNCTION("IF(ISBLANK($D275),"""",IFERROR(JOIN("", "",QUERY(INDIRECT(""'(OCDS) "" &amp; N$3 &amp; ""'!$C:$F""),""SELECT C WHERE F = '"" &amp; $A275 &amp; ""'""))))"),"")</f>
        <v/>
      </c>
      <c r="O275" s="93" t="str">
        <f>IFERROR(__xludf.DUMMYFUNCTION("IF(ISBLANK($D275),"""",IFERROR(JOIN("", "",QUERY(INDIRECT(""'(OCDS) "" &amp; O$3 &amp; ""'!$C:$F""),""SELECT C WHERE F = '"" &amp; $A275 &amp; ""'""))))"),"")</f>
        <v/>
      </c>
      <c r="P275" s="93" t="str">
        <f>IFERROR(__xludf.DUMMYFUNCTION("IF(ISBLANK($D275),"""",IFERROR(JOIN("", "",QUERY(INDIRECT(""'(OCDS) "" &amp; P$3 &amp; ""'!$C:$F""),""SELECT C WHERE F = '"" &amp; $A275 &amp; ""'""))))"),"")</f>
        <v/>
      </c>
      <c r="Q275" s="93" t="str">
        <f>IFERROR(__xludf.DUMMYFUNCTION("IF(ISBLANK($D275),"""",IFERROR(JOIN("", "",QUERY(INDIRECT(""'(OCDS) "" &amp; Q$3 &amp; ""'!$C:$F""),""SELECT C WHERE F = '"" &amp; $A275 &amp; ""'""))))"),"")</f>
        <v/>
      </c>
      <c r="R275" s="94">
        <f t="shared" ref="R275:W275" si="273">IF(ISBLANK(IFERROR(VLOOKUP($A275,INDIRECT("'(OCDS) " &amp; R$3 &amp; "'!$F:$F"),1,FALSE))),0,1)</f>
        <v>0</v>
      </c>
      <c r="S275" s="94">
        <f t="shared" si="273"/>
        <v>0</v>
      </c>
      <c r="T275" s="94">
        <f t="shared" si="273"/>
        <v>0</v>
      </c>
      <c r="U275" s="94">
        <f t="shared" si="273"/>
        <v>0</v>
      </c>
      <c r="V275" s="94">
        <f t="shared" si="273"/>
        <v>0</v>
      </c>
      <c r="W275" s="94">
        <f t="shared" si="273"/>
        <v>0</v>
      </c>
    </row>
    <row r="276">
      <c r="A276" s="83" t="str">
        <f t="shared" si="1"/>
        <v> ()</v>
      </c>
      <c r="B276" s="99"/>
      <c r="C276" s="99"/>
      <c r="D276" s="100"/>
      <c r="E276" s="100"/>
      <c r="F276" s="101"/>
      <c r="G276" s="100"/>
      <c r="H276" s="99"/>
      <c r="I276" s="100"/>
      <c r="J276" s="90" t="str">
        <f t="shared" si="3"/>
        <v>no</v>
      </c>
      <c r="K276" s="91" t="str">
        <f>IFERROR(__xludf.DUMMYFUNCTION("IFERROR(JOIN("", "",FILTER(L276:Q276,LEN(L276:Q276))))"),"")</f>
        <v/>
      </c>
      <c r="L276" s="92" t="str">
        <f>IFERROR(__xludf.DUMMYFUNCTION("IF(ISBLANK($D276),"""",IFERROR(JOIN("", "",QUERY(INDIRECT(""'(OCDS) "" &amp; L$3 &amp; ""'!$C:$F""),""SELECT C WHERE F = '"" &amp; $A276 &amp; ""'""))))"),"")</f>
        <v/>
      </c>
      <c r="M276" s="93" t="str">
        <f>IFERROR(__xludf.DUMMYFUNCTION("IF(ISBLANK($D276),"""",IFERROR(JOIN("", "",QUERY(INDIRECT(""'(OCDS) "" &amp; M$3 &amp; ""'!$C:$F""),""SELECT C WHERE F = '"" &amp; $A276 &amp; ""'""))))"),"")</f>
        <v/>
      </c>
      <c r="N276" s="93" t="str">
        <f>IFERROR(__xludf.DUMMYFUNCTION("IF(ISBLANK($D276),"""",IFERROR(JOIN("", "",QUERY(INDIRECT(""'(OCDS) "" &amp; N$3 &amp; ""'!$C:$F""),""SELECT C WHERE F = '"" &amp; $A276 &amp; ""'""))))"),"")</f>
        <v/>
      </c>
      <c r="O276" s="93" t="str">
        <f>IFERROR(__xludf.DUMMYFUNCTION("IF(ISBLANK($D276),"""",IFERROR(JOIN("", "",QUERY(INDIRECT(""'(OCDS) "" &amp; O$3 &amp; ""'!$C:$F""),""SELECT C WHERE F = '"" &amp; $A276 &amp; ""'""))))"),"")</f>
        <v/>
      </c>
      <c r="P276" s="93" t="str">
        <f>IFERROR(__xludf.DUMMYFUNCTION("IF(ISBLANK($D276),"""",IFERROR(JOIN("", "",QUERY(INDIRECT(""'(OCDS) "" &amp; P$3 &amp; ""'!$C:$F""),""SELECT C WHERE F = '"" &amp; $A276 &amp; ""'""))))"),"")</f>
        <v/>
      </c>
      <c r="Q276" s="93" t="str">
        <f>IFERROR(__xludf.DUMMYFUNCTION("IF(ISBLANK($D276),"""",IFERROR(JOIN("", "",QUERY(INDIRECT(""'(OCDS) "" &amp; Q$3 &amp; ""'!$C:$F""),""SELECT C WHERE F = '"" &amp; $A276 &amp; ""'""))))"),"")</f>
        <v/>
      </c>
      <c r="R276" s="94">
        <f t="shared" ref="R276:W276" si="274">IF(ISBLANK(IFERROR(VLOOKUP($A276,INDIRECT("'(OCDS) " &amp; R$3 &amp; "'!$F:$F"),1,FALSE))),0,1)</f>
        <v>0</v>
      </c>
      <c r="S276" s="94">
        <f t="shared" si="274"/>
        <v>0</v>
      </c>
      <c r="T276" s="94">
        <f t="shared" si="274"/>
        <v>0</v>
      </c>
      <c r="U276" s="94">
        <f t="shared" si="274"/>
        <v>0</v>
      </c>
      <c r="V276" s="94">
        <f t="shared" si="274"/>
        <v>0</v>
      </c>
      <c r="W276" s="94">
        <f t="shared" si="274"/>
        <v>0</v>
      </c>
    </row>
    <row r="277">
      <c r="A277" s="83" t="str">
        <f t="shared" si="1"/>
        <v> ()</v>
      </c>
      <c r="B277" s="99"/>
      <c r="C277" s="99"/>
      <c r="D277" s="100"/>
      <c r="E277" s="100"/>
      <c r="F277" s="101"/>
      <c r="G277" s="100"/>
      <c r="H277" s="99"/>
      <c r="I277" s="100"/>
      <c r="J277" s="90" t="str">
        <f t="shared" si="3"/>
        <v>no</v>
      </c>
      <c r="K277" s="91" t="str">
        <f>IFERROR(__xludf.DUMMYFUNCTION("IFERROR(JOIN("", "",FILTER(L277:Q277,LEN(L277:Q277))))"),"")</f>
        <v/>
      </c>
      <c r="L277" s="92" t="str">
        <f>IFERROR(__xludf.DUMMYFUNCTION("IF(ISBLANK($D277),"""",IFERROR(JOIN("", "",QUERY(INDIRECT(""'(OCDS) "" &amp; L$3 &amp; ""'!$C:$F""),""SELECT C WHERE F = '"" &amp; $A277 &amp; ""'""))))"),"")</f>
        <v/>
      </c>
      <c r="M277" s="93" t="str">
        <f>IFERROR(__xludf.DUMMYFUNCTION("IF(ISBLANK($D277),"""",IFERROR(JOIN("", "",QUERY(INDIRECT(""'(OCDS) "" &amp; M$3 &amp; ""'!$C:$F""),""SELECT C WHERE F = '"" &amp; $A277 &amp; ""'""))))"),"")</f>
        <v/>
      </c>
      <c r="N277" s="93" t="str">
        <f>IFERROR(__xludf.DUMMYFUNCTION("IF(ISBLANK($D277),"""",IFERROR(JOIN("", "",QUERY(INDIRECT(""'(OCDS) "" &amp; N$3 &amp; ""'!$C:$F""),""SELECT C WHERE F = '"" &amp; $A277 &amp; ""'""))))"),"")</f>
        <v/>
      </c>
      <c r="O277" s="93" t="str">
        <f>IFERROR(__xludf.DUMMYFUNCTION("IF(ISBLANK($D277),"""",IFERROR(JOIN("", "",QUERY(INDIRECT(""'(OCDS) "" &amp; O$3 &amp; ""'!$C:$F""),""SELECT C WHERE F = '"" &amp; $A277 &amp; ""'""))))"),"")</f>
        <v/>
      </c>
      <c r="P277" s="93" t="str">
        <f>IFERROR(__xludf.DUMMYFUNCTION("IF(ISBLANK($D277),"""",IFERROR(JOIN("", "",QUERY(INDIRECT(""'(OCDS) "" &amp; P$3 &amp; ""'!$C:$F""),""SELECT C WHERE F = '"" &amp; $A277 &amp; ""'""))))"),"")</f>
        <v/>
      </c>
      <c r="Q277" s="93" t="str">
        <f>IFERROR(__xludf.DUMMYFUNCTION("IF(ISBLANK($D277),"""",IFERROR(JOIN("", "",QUERY(INDIRECT(""'(OCDS) "" &amp; Q$3 &amp; ""'!$C:$F""),""SELECT C WHERE F = '"" &amp; $A277 &amp; ""'""))))"),"")</f>
        <v/>
      </c>
      <c r="R277" s="94">
        <f t="shared" ref="R277:W277" si="275">IF(ISBLANK(IFERROR(VLOOKUP($A277,INDIRECT("'(OCDS) " &amp; R$3 &amp; "'!$F:$F"),1,FALSE))),0,1)</f>
        <v>0</v>
      </c>
      <c r="S277" s="94">
        <f t="shared" si="275"/>
        <v>0</v>
      </c>
      <c r="T277" s="94">
        <f t="shared" si="275"/>
        <v>0</v>
      </c>
      <c r="U277" s="94">
        <f t="shared" si="275"/>
        <v>0</v>
      </c>
      <c r="V277" s="94">
        <f t="shared" si="275"/>
        <v>0</v>
      </c>
      <c r="W277" s="94">
        <f t="shared" si="275"/>
        <v>0</v>
      </c>
    </row>
    <row r="278">
      <c r="A278" s="83" t="str">
        <f t="shared" si="1"/>
        <v> ()</v>
      </c>
      <c r="B278" s="99"/>
      <c r="C278" s="99"/>
      <c r="D278" s="100"/>
      <c r="E278" s="100"/>
      <c r="F278" s="101"/>
      <c r="G278" s="100"/>
      <c r="H278" s="99"/>
      <c r="I278" s="100"/>
      <c r="J278" s="90" t="str">
        <f t="shared" si="3"/>
        <v>no</v>
      </c>
      <c r="K278" s="91" t="str">
        <f>IFERROR(__xludf.DUMMYFUNCTION("IFERROR(JOIN("", "",FILTER(L278:Q278,LEN(L278:Q278))))"),"")</f>
        <v/>
      </c>
      <c r="L278" s="92" t="str">
        <f>IFERROR(__xludf.DUMMYFUNCTION("IF(ISBLANK($D278),"""",IFERROR(JOIN("", "",QUERY(INDIRECT(""'(OCDS) "" &amp; L$3 &amp; ""'!$C:$F""),""SELECT C WHERE F = '"" &amp; $A278 &amp; ""'""))))"),"")</f>
        <v/>
      </c>
      <c r="M278" s="93" t="str">
        <f>IFERROR(__xludf.DUMMYFUNCTION("IF(ISBLANK($D278),"""",IFERROR(JOIN("", "",QUERY(INDIRECT(""'(OCDS) "" &amp; M$3 &amp; ""'!$C:$F""),""SELECT C WHERE F = '"" &amp; $A278 &amp; ""'""))))"),"")</f>
        <v/>
      </c>
      <c r="N278" s="93" t="str">
        <f>IFERROR(__xludf.DUMMYFUNCTION("IF(ISBLANK($D278),"""",IFERROR(JOIN("", "",QUERY(INDIRECT(""'(OCDS) "" &amp; N$3 &amp; ""'!$C:$F""),""SELECT C WHERE F = '"" &amp; $A278 &amp; ""'""))))"),"")</f>
        <v/>
      </c>
      <c r="O278" s="93" t="str">
        <f>IFERROR(__xludf.DUMMYFUNCTION("IF(ISBLANK($D278),"""",IFERROR(JOIN("", "",QUERY(INDIRECT(""'(OCDS) "" &amp; O$3 &amp; ""'!$C:$F""),""SELECT C WHERE F = '"" &amp; $A278 &amp; ""'""))))"),"")</f>
        <v/>
      </c>
      <c r="P278" s="93" t="str">
        <f>IFERROR(__xludf.DUMMYFUNCTION("IF(ISBLANK($D278),"""",IFERROR(JOIN("", "",QUERY(INDIRECT(""'(OCDS) "" &amp; P$3 &amp; ""'!$C:$F""),""SELECT C WHERE F = '"" &amp; $A278 &amp; ""'""))))"),"")</f>
        <v/>
      </c>
      <c r="Q278" s="93" t="str">
        <f>IFERROR(__xludf.DUMMYFUNCTION("IF(ISBLANK($D278),"""",IFERROR(JOIN("", "",QUERY(INDIRECT(""'(OCDS) "" &amp; Q$3 &amp; ""'!$C:$F""),""SELECT C WHERE F = '"" &amp; $A278 &amp; ""'""))))"),"")</f>
        <v/>
      </c>
      <c r="R278" s="94">
        <f t="shared" ref="R278:W278" si="276">IF(ISBLANK(IFERROR(VLOOKUP($A278,INDIRECT("'(OCDS) " &amp; R$3 &amp; "'!$F:$F"),1,FALSE))),0,1)</f>
        <v>0</v>
      </c>
      <c r="S278" s="94">
        <f t="shared" si="276"/>
        <v>0</v>
      </c>
      <c r="T278" s="94">
        <f t="shared" si="276"/>
        <v>0</v>
      </c>
      <c r="U278" s="94">
        <f t="shared" si="276"/>
        <v>0</v>
      </c>
      <c r="V278" s="94">
        <f t="shared" si="276"/>
        <v>0</v>
      </c>
      <c r="W278" s="94">
        <f t="shared" si="276"/>
        <v>0</v>
      </c>
    </row>
    <row r="279">
      <c r="A279" s="83" t="str">
        <f t="shared" si="1"/>
        <v> ()</v>
      </c>
      <c r="B279" s="99"/>
      <c r="C279" s="99"/>
      <c r="D279" s="100"/>
      <c r="E279" s="100"/>
      <c r="F279" s="101"/>
      <c r="G279" s="100"/>
      <c r="H279" s="99"/>
      <c r="I279" s="100"/>
      <c r="J279" s="90" t="str">
        <f t="shared" si="3"/>
        <v>no</v>
      </c>
      <c r="K279" s="91" t="str">
        <f>IFERROR(__xludf.DUMMYFUNCTION("IFERROR(JOIN("", "",FILTER(L279:Q279,LEN(L279:Q279))))"),"")</f>
        <v/>
      </c>
      <c r="L279" s="92" t="str">
        <f>IFERROR(__xludf.DUMMYFUNCTION("IF(ISBLANK($D279),"""",IFERROR(JOIN("", "",QUERY(INDIRECT(""'(OCDS) "" &amp; L$3 &amp; ""'!$C:$F""),""SELECT C WHERE F = '"" &amp; $A279 &amp; ""'""))))"),"")</f>
        <v/>
      </c>
      <c r="M279" s="93" t="str">
        <f>IFERROR(__xludf.DUMMYFUNCTION("IF(ISBLANK($D279),"""",IFERROR(JOIN("", "",QUERY(INDIRECT(""'(OCDS) "" &amp; M$3 &amp; ""'!$C:$F""),""SELECT C WHERE F = '"" &amp; $A279 &amp; ""'""))))"),"")</f>
        <v/>
      </c>
      <c r="N279" s="93" t="str">
        <f>IFERROR(__xludf.DUMMYFUNCTION("IF(ISBLANK($D279),"""",IFERROR(JOIN("", "",QUERY(INDIRECT(""'(OCDS) "" &amp; N$3 &amp; ""'!$C:$F""),""SELECT C WHERE F = '"" &amp; $A279 &amp; ""'""))))"),"")</f>
        <v/>
      </c>
      <c r="O279" s="93" t="str">
        <f>IFERROR(__xludf.DUMMYFUNCTION("IF(ISBLANK($D279),"""",IFERROR(JOIN("", "",QUERY(INDIRECT(""'(OCDS) "" &amp; O$3 &amp; ""'!$C:$F""),""SELECT C WHERE F = '"" &amp; $A279 &amp; ""'""))))"),"")</f>
        <v/>
      </c>
      <c r="P279" s="93" t="str">
        <f>IFERROR(__xludf.DUMMYFUNCTION("IF(ISBLANK($D279),"""",IFERROR(JOIN("", "",QUERY(INDIRECT(""'(OCDS) "" &amp; P$3 &amp; ""'!$C:$F""),""SELECT C WHERE F = '"" &amp; $A279 &amp; ""'""))))"),"")</f>
        <v/>
      </c>
      <c r="Q279" s="93" t="str">
        <f>IFERROR(__xludf.DUMMYFUNCTION("IF(ISBLANK($D279),"""",IFERROR(JOIN("", "",QUERY(INDIRECT(""'(OCDS) "" &amp; Q$3 &amp; ""'!$C:$F""),""SELECT C WHERE F = '"" &amp; $A279 &amp; ""'""))))"),"")</f>
        <v/>
      </c>
      <c r="R279" s="94">
        <f t="shared" ref="R279:W279" si="277">IF(ISBLANK(IFERROR(VLOOKUP($A279,INDIRECT("'(OCDS) " &amp; R$3 &amp; "'!$F:$F"),1,FALSE))),0,1)</f>
        <v>0</v>
      </c>
      <c r="S279" s="94">
        <f t="shared" si="277"/>
        <v>0</v>
      </c>
      <c r="T279" s="94">
        <f t="shared" si="277"/>
        <v>0</v>
      </c>
      <c r="U279" s="94">
        <f t="shared" si="277"/>
        <v>0</v>
      </c>
      <c r="V279" s="94">
        <f t="shared" si="277"/>
        <v>0</v>
      </c>
      <c r="W279" s="94">
        <f t="shared" si="277"/>
        <v>0</v>
      </c>
    </row>
    <row r="280">
      <c r="A280" s="83" t="str">
        <f t="shared" si="1"/>
        <v> ()</v>
      </c>
      <c r="B280" s="99"/>
      <c r="C280" s="99"/>
      <c r="D280" s="100"/>
      <c r="E280" s="100"/>
      <c r="F280" s="101"/>
      <c r="G280" s="100"/>
      <c r="H280" s="99"/>
      <c r="I280" s="100"/>
      <c r="J280" s="90" t="str">
        <f t="shared" si="3"/>
        <v>no</v>
      </c>
      <c r="K280" s="91" t="str">
        <f>IFERROR(__xludf.DUMMYFUNCTION("IFERROR(JOIN("", "",FILTER(L280:Q280,LEN(L280:Q280))))"),"")</f>
        <v/>
      </c>
      <c r="L280" s="92" t="str">
        <f>IFERROR(__xludf.DUMMYFUNCTION("IF(ISBLANK($D280),"""",IFERROR(JOIN("", "",QUERY(INDIRECT(""'(OCDS) "" &amp; L$3 &amp; ""'!$C:$F""),""SELECT C WHERE F = '"" &amp; $A280 &amp; ""'""))))"),"")</f>
        <v/>
      </c>
      <c r="M280" s="93" t="str">
        <f>IFERROR(__xludf.DUMMYFUNCTION("IF(ISBLANK($D280),"""",IFERROR(JOIN("", "",QUERY(INDIRECT(""'(OCDS) "" &amp; M$3 &amp; ""'!$C:$F""),""SELECT C WHERE F = '"" &amp; $A280 &amp; ""'""))))"),"")</f>
        <v/>
      </c>
      <c r="N280" s="93" t="str">
        <f>IFERROR(__xludf.DUMMYFUNCTION("IF(ISBLANK($D280),"""",IFERROR(JOIN("", "",QUERY(INDIRECT(""'(OCDS) "" &amp; N$3 &amp; ""'!$C:$F""),""SELECT C WHERE F = '"" &amp; $A280 &amp; ""'""))))"),"")</f>
        <v/>
      </c>
      <c r="O280" s="93" t="str">
        <f>IFERROR(__xludf.DUMMYFUNCTION("IF(ISBLANK($D280),"""",IFERROR(JOIN("", "",QUERY(INDIRECT(""'(OCDS) "" &amp; O$3 &amp; ""'!$C:$F""),""SELECT C WHERE F = '"" &amp; $A280 &amp; ""'""))))"),"")</f>
        <v/>
      </c>
      <c r="P280" s="93" t="str">
        <f>IFERROR(__xludf.DUMMYFUNCTION("IF(ISBLANK($D280),"""",IFERROR(JOIN("", "",QUERY(INDIRECT(""'(OCDS) "" &amp; P$3 &amp; ""'!$C:$F""),""SELECT C WHERE F = '"" &amp; $A280 &amp; ""'""))))"),"")</f>
        <v/>
      </c>
      <c r="Q280" s="93" t="str">
        <f>IFERROR(__xludf.DUMMYFUNCTION("IF(ISBLANK($D280),"""",IFERROR(JOIN("", "",QUERY(INDIRECT(""'(OCDS) "" &amp; Q$3 &amp; ""'!$C:$F""),""SELECT C WHERE F = '"" &amp; $A280 &amp; ""'""))))"),"")</f>
        <v/>
      </c>
      <c r="R280" s="94">
        <f t="shared" ref="R280:W280" si="278">IF(ISBLANK(IFERROR(VLOOKUP($A280,INDIRECT("'(OCDS) " &amp; R$3 &amp; "'!$F:$F"),1,FALSE))),0,1)</f>
        <v>0</v>
      </c>
      <c r="S280" s="94">
        <f t="shared" si="278"/>
        <v>0</v>
      </c>
      <c r="T280" s="94">
        <f t="shared" si="278"/>
        <v>0</v>
      </c>
      <c r="U280" s="94">
        <f t="shared" si="278"/>
        <v>0</v>
      </c>
      <c r="V280" s="94">
        <f t="shared" si="278"/>
        <v>0</v>
      </c>
      <c r="W280" s="94">
        <f t="shared" si="278"/>
        <v>0</v>
      </c>
    </row>
    <row r="281">
      <c r="A281" s="83" t="str">
        <f t="shared" si="1"/>
        <v> ()</v>
      </c>
      <c r="B281" s="99"/>
      <c r="C281" s="99"/>
      <c r="D281" s="100"/>
      <c r="E281" s="100"/>
      <c r="F281" s="101"/>
      <c r="G281" s="100"/>
      <c r="H281" s="99"/>
      <c r="I281" s="100"/>
      <c r="J281" s="90" t="str">
        <f t="shared" si="3"/>
        <v>no</v>
      </c>
      <c r="K281" s="91" t="str">
        <f>IFERROR(__xludf.DUMMYFUNCTION("IFERROR(JOIN("", "",FILTER(L281:Q281,LEN(L281:Q281))))"),"")</f>
        <v/>
      </c>
      <c r="L281" s="92" t="str">
        <f>IFERROR(__xludf.DUMMYFUNCTION("IF(ISBLANK($D281),"""",IFERROR(JOIN("", "",QUERY(INDIRECT(""'(OCDS) "" &amp; L$3 &amp; ""'!$C:$F""),""SELECT C WHERE F = '"" &amp; $A281 &amp; ""'""))))"),"")</f>
        <v/>
      </c>
      <c r="M281" s="93" t="str">
        <f>IFERROR(__xludf.DUMMYFUNCTION("IF(ISBLANK($D281),"""",IFERROR(JOIN("", "",QUERY(INDIRECT(""'(OCDS) "" &amp; M$3 &amp; ""'!$C:$F""),""SELECT C WHERE F = '"" &amp; $A281 &amp; ""'""))))"),"")</f>
        <v/>
      </c>
      <c r="N281" s="93" t="str">
        <f>IFERROR(__xludf.DUMMYFUNCTION("IF(ISBLANK($D281),"""",IFERROR(JOIN("", "",QUERY(INDIRECT(""'(OCDS) "" &amp; N$3 &amp; ""'!$C:$F""),""SELECT C WHERE F = '"" &amp; $A281 &amp; ""'""))))"),"")</f>
        <v/>
      </c>
      <c r="O281" s="93" t="str">
        <f>IFERROR(__xludf.DUMMYFUNCTION("IF(ISBLANK($D281),"""",IFERROR(JOIN("", "",QUERY(INDIRECT(""'(OCDS) "" &amp; O$3 &amp; ""'!$C:$F""),""SELECT C WHERE F = '"" &amp; $A281 &amp; ""'""))))"),"")</f>
        <v/>
      </c>
      <c r="P281" s="93" t="str">
        <f>IFERROR(__xludf.DUMMYFUNCTION("IF(ISBLANK($D281),"""",IFERROR(JOIN("", "",QUERY(INDIRECT(""'(OCDS) "" &amp; P$3 &amp; ""'!$C:$F""),""SELECT C WHERE F = '"" &amp; $A281 &amp; ""'""))))"),"")</f>
        <v/>
      </c>
      <c r="Q281" s="93" t="str">
        <f>IFERROR(__xludf.DUMMYFUNCTION("IF(ISBLANK($D281),"""",IFERROR(JOIN("", "",QUERY(INDIRECT(""'(OCDS) "" &amp; Q$3 &amp; ""'!$C:$F""),""SELECT C WHERE F = '"" &amp; $A281 &amp; ""'""))))"),"")</f>
        <v/>
      </c>
      <c r="R281" s="94">
        <f t="shared" ref="R281:W281" si="279">IF(ISBLANK(IFERROR(VLOOKUP($A281,INDIRECT("'(OCDS) " &amp; R$3 &amp; "'!$F:$F"),1,FALSE))),0,1)</f>
        <v>0</v>
      </c>
      <c r="S281" s="94">
        <f t="shared" si="279"/>
        <v>0</v>
      </c>
      <c r="T281" s="94">
        <f t="shared" si="279"/>
        <v>0</v>
      </c>
      <c r="U281" s="94">
        <f t="shared" si="279"/>
        <v>0</v>
      </c>
      <c r="V281" s="94">
        <f t="shared" si="279"/>
        <v>0</v>
      </c>
      <c r="W281" s="94">
        <f t="shared" si="279"/>
        <v>0</v>
      </c>
    </row>
    <row r="282">
      <c r="A282" s="83" t="str">
        <f t="shared" si="1"/>
        <v> ()</v>
      </c>
      <c r="B282" s="99"/>
      <c r="C282" s="99"/>
      <c r="D282" s="100"/>
      <c r="E282" s="100"/>
      <c r="F282" s="101"/>
      <c r="G282" s="100"/>
      <c r="H282" s="99"/>
      <c r="I282" s="100"/>
      <c r="J282" s="90" t="str">
        <f t="shared" si="3"/>
        <v>no</v>
      </c>
      <c r="K282" s="91" t="str">
        <f>IFERROR(__xludf.DUMMYFUNCTION("IFERROR(JOIN("", "",FILTER(L282:Q282,LEN(L282:Q282))))"),"")</f>
        <v/>
      </c>
      <c r="L282" s="92" t="str">
        <f>IFERROR(__xludf.DUMMYFUNCTION("IF(ISBLANK($D282),"""",IFERROR(JOIN("", "",QUERY(INDIRECT(""'(OCDS) "" &amp; L$3 &amp; ""'!$C:$F""),""SELECT C WHERE F = '"" &amp; $A282 &amp; ""'""))))"),"")</f>
        <v/>
      </c>
      <c r="M282" s="93" t="str">
        <f>IFERROR(__xludf.DUMMYFUNCTION("IF(ISBLANK($D282),"""",IFERROR(JOIN("", "",QUERY(INDIRECT(""'(OCDS) "" &amp; M$3 &amp; ""'!$C:$F""),""SELECT C WHERE F = '"" &amp; $A282 &amp; ""'""))))"),"")</f>
        <v/>
      </c>
      <c r="N282" s="93" t="str">
        <f>IFERROR(__xludf.DUMMYFUNCTION("IF(ISBLANK($D282),"""",IFERROR(JOIN("", "",QUERY(INDIRECT(""'(OCDS) "" &amp; N$3 &amp; ""'!$C:$F""),""SELECT C WHERE F = '"" &amp; $A282 &amp; ""'""))))"),"")</f>
        <v/>
      </c>
      <c r="O282" s="93" t="str">
        <f>IFERROR(__xludf.DUMMYFUNCTION("IF(ISBLANK($D282),"""",IFERROR(JOIN("", "",QUERY(INDIRECT(""'(OCDS) "" &amp; O$3 &amp; ""'!$C:$F""),""SELECT C WHERE F = '"" &amp; $A282 &amp; ""'""))))"),"")</f>
        <v/>
      </c>
      <c r="P282" s="93" t="str">
        <f>IFERROR(__xludf.DUMMYFUNCTION("IF(ISBLANK($D282),"""",IFERROR(JOIN("", "",QUERY(INDIRECT(""'(OCDS) "" &amp; P$3 &amp; ""'!$C:$F""),""SELECT C WHERE F = '"" &amp; $A282 &amp; ""'""))))"),"")</f>
        <v/>
      </c>
      <c r="Q282" s="93" t="str">
        <f>IFERROR(__xludf.DUMMYFUNCTION("IF(ISBLANK($D282),"""",IFERROR(JOIN("", "",QUERY(INDIRECT(""'(OCDS) "" &amp; Q$3 &amp; ""'!$C:$F""),""SELECT C WHERE F = '"" &amp; $A282 &amp; ""'""))))"),"")</f>
        <v/>
      </c>
      <c r="R282" s="94">
        <f t="shared" ref="R282:W282" si="280">IF(ISBLANK(IFERROR(VLOOKUP($A282,INDIRECT("'(OCDS) " &amp; R$3 &amp; "'!$F:$F"),1,FALSE))),0,1)</f>
        <v>0</v>
      </c>
      <c r="S282" s="94">
        <f t="shared" si="280"/>
        <v>0</v>
      </c>
      <c r="T282" s="94">
        <f t="shared" si="280"/>
        <v>0</v>
      </c>
      <c r="U282" s="94">
        <f t="shared" si="280"/>
        <v>0</v>
      </c>
      <c r="V282" s="94">
        <f t="shared" si="280"/>
        <v>0</v>
      </c>
      <c r="W282" s="94">
        <f t="shared" si="280"/>
        <v>0</v>
      </c>
    </row>
    <row r="283">
      <c r="A283" s="83" t="str">
        <f t="shared" si="1"/>
        <v> ()</v>
      </c>
      <c r="B283" s="99"/>
      <c r="C283" s="99"/>
      <c r="D283" s="100"/>
      <c r="E283" s="100"/>
      <c r="F283" s="101"/>
      <c r="G283" s="100"/>
      <c r="H283" s="99"/>
      <c r="I283" s="100"/>
      <c r="J283" s="90" t="str">
        <f t="shared" si="3"/>
        <v>no</v>
      </c>
      <c r="K283" s="91" t="str">
        <f>IFERROR(__xludf.DUMMYFUNCTION("IFERROR(JOIN("", "",FILTER(L283:Q283,LEN(L283:Q283))))"),"")</f>
        <v/>
      </c>
      <c r="L283" s="92" t="str">
        <f>IFERROR(__xludf.DUMMYFUNCTION("IF(ISBLANK($D283),"""",IFERROR(JOIN("", "",QUERY(INDIRECT(""'(OCDS) "" &amp; L$3 &amp; ""'!$C:$F""),""SELECT C WHERE F = '"" &amp; $A283 &amp; ""'""))))"),"")</f>
        <v/>
      </c>
      <c r="M283" s="93" t="str">
        <f>IFERROR(__xludf.DUMMYFUNCTION("IF(ISBLANK($D283),"""",IFERROR(JOIN("", "",QUERY(INDIRECT(""'(OCDS) "" &amp; M$3 &amp; ""'!$C:$F""),""SELECT C WHERE F = '"" &amp; $A283 &amp; ""'""))))"),"")</f>
        <v/>
      </c>
      <c r="N283" s="93" t="str">
        <f>IFERROR(__xludf.DUMMYFUNCTION("IF(ISBLANK($D283),"""",IFERROR(JOIN("", "",QUERY(INDIRECT(""'(OCDS) "" &amp; N$3 &amp; ""'!$C:$F""),""SELECT C WHERE F = '"" &amp; $A283 &amp; ""'""))))"),"")</f>
        <v/>
      </c>
      <c r="O283" s="93" t="str">
        <f>IFERROR(__xludf.DUMMYFUNCTION("IF(ISBLANK($D283),"""",IFERROR(JOIN("", "",QUERY(INDIRECT(""'(OCDS) "" &amp; O$3 &amp; ""'!$C:$F""),""SELECT C WHERE F = '"" &amp; $A283 &amp; ""'""))))"),"")</f>
        <v/>
      </c>
      <c r="P283" s="93" t="str">
        <f>IFERROR(__xludf.DUMMYFUNCTION("IF(ISBLANK($D283),"""",IFERROR(JOIN("", "",QUERY(INDIRECT(""'(OCDS) "" &amp; P$3 &amp; ""'!$C:$F""),""SELECT C WHERE F = '"" &amp; $A283 &amp; ""'""))))"),"")</f>
        <v/>
      </c>
      <c r="Q283" s="93" t="str">
        <f>IFERROR(__xludf.DUMMYFUNCTION("IF(ISBLANK($D283),"""",IFERROR(JOIN("", "",QUERY(INDIRECT(""'(OCDS) "" &amp; Q$3 &amp; ""'!$C:$F""),""SELECT C WHERE F = '"" &amp; $A283 &amp; ""'""))))"),"")</f>
        <v/>
      </c>
      <c r="R283" s="94">
        <f t="shared" ref="R283:W283" si="281">IF(ISBLANK(IFERROR(VLOOKUP($A283,INDIRECT("'(OCDS) " &amp; R$3 &amp; "'!$F:$F"),1,FALSE))),0,1)</f>
        <v>0</v>
      </c>
      <c r="S283" s="94">
        <f t="shared" si="281"/>
        <v>0</v>
      </c>
      <c r="T283" s="94">
        <f t="shared" si="281"/>
        <v>0</v>
      </c>
      <c r="U283" s="94">
        <f t="shared" si="281"/>
        <v>0</v>
      </c>
      <c r="V283" s="94">
        <f t="shared" si="281"/>
        <v>0</v>
      </c>
      <c r="W283" s="94">
        <f t="shared" si="281"/>
        <v>0</v>
      </c>
    </row>
    <row r="284">
      <c r="A284" s="83" t="str">
        <f t="shared" si="1"/>
        <v> ()</v>
      </c>
      <c r="B284" s="99"/>
      <c r="C284" s="99"/>
      <c r="D284" s="100"/>
      <c r="E284" s="100"/>
      <c r="F284" s="101"/>
      <c r="G284" s="100"/>
      <c r="H284" s="99"/>
      <c r="I284" s="100"/>
      <c r="J284" s="90" t="str">
        <f t="shared" si="3"/>
        <v>no</v>
      </c>
      <c r="K284" s="91" t="str">
        <f>IFERROR(__xludf.DUMMYFUNCTION("IFERROR(JOIN("", "",FILTER(L284:Q284,LEN(L284:Q284))))"),"")</f>
        <v/>
      </c>
      <c r="L284" s="92" t="str">
        <f>IFERROR(__xludf.DUMMYFUNCTION("IF(ISBLANK($D284),"""",IFERROR(JOIN("", "",QUERY(INDIRECT(""'(OCDS) "" &amp; L$3 &amp; ""'!$C:$F""),""SELECT C WHERE F = '"" &amp; $A284 &amp; ""'""))))"),"")</f>
        <v/>
      </c>
      <c r="M284" s="93" t="str">
        <f>IFERROR(__xludf.DUMMYFUNCTION("IF(ISBLANK($D284),"""",IFERROR(JOIN("", "",QUERY(INDIRECT(""'(OCDS) "" &amp; M$3 &amp; ""'!$C:$F""),""SELECT C WHERE F = '"" &amp; $A284 &amp; ""'""))))"),"")</f>
        <v/>
      </c>
      <c r="N284" s="93" t="str">
        <f>IFERROR(__xludf.DUMMYFUNCTION("IF(ISBLANK($D284),"""",IFERROR(JOIN("", "",QUERY(INDIRECT(""'(OCDS) "" &amp; N$3 &amp; ""'!$C:$F""),""SELECT C WHERE F = '"" &amp; $A284 &amp; ""'""))))"),"")</f>
        <v/>
      </c>
      <c r="O284" s="93" t="str">
        <f>IFERROR(__xludf.DUMMYFUNCTION("IF(ISBLANK($D284),"""",IFERROR(JOIN("", "",QUERY(INDIRECT(""'(OCDS) "" &amp; O$3 &amp; ""'!$C:$F""),""SELECT C WHERE F = '"" &amp; $A284 &amp; ""'""))))"),"")</f>
        <v/>
      </c>
      <c r="P284" s="93" t="str">
        <f>IFERROR(__xludf.DUMMYFUNCTION("IF(ISBLANK($D284),"""",IFERROR(JOIN("", "",QUERY(INDIRECT(""'(OCDS) "" &amp; P$3 &amp; ""'!$C:$F""),""SELECT C WHERE F = '"" &amp; $A284 &amp; ""'""))))"),"")</f>
        <v/>
      </c>
      <c r="Q284" s="93" t="str">
        <f>IFERROR(__xludf.DUMMYFUNCTION("IF(ISBLANK($D284),"""",IFERROR(JOIN("", "",QUERY(INDIRECT(""'(OCDS) "" &amp; Q$3 &amp; ""'!$C:$F""),""SELECT C WHERE F = '"" &amp; $A284 &amp; ""'""))))"),"")</f>
        <v/>
      </c>
      <c r="R284" s="94">
        <f t="shared" ref="R284:W284" si="282">IF(ISBLANK(IFERROR(VLOOKUP($A284,INDIRECT("'(OCDS) " &amp; R$3 &amp; "'!$F:$F"),1,FALSE))),0,1)</f>
        <v>0</v>
      </c>
      <c r="S284" s="94">
        <f t="shared" si="282"/>
        <v>0</v>
      </c>
      <c r="T284" s="94">
        <f t="shared" si="282"/>
        <v>0</v>
      </c>
      <c r="U284" s="94">
        <f t="shared" si="282"/>
        <v>0</v>
      </c>
      <c r="V284" s="94">
        <f t="shared" si="282"/>
        <v>0</v>
      </c>
      <c r="W284" s="94">
        <f t="shared" si="282"/>
        <v>0</v>
      </c>
    </row>
    <row r="285">
      <c r="A285" s="83" t="str">
        <f t="shared" si="1"/>
        <v> ()</v>
      </c>
      <c r="B285" s="99"/>
      <c r="C285" s="99"/>
      <c r="D285" s="100"/>
      <c r="E285" s="100"/>
      <c r="F285" s="101"/>
      <c r="G285" s="100"/>
      <c r="H285" s="99"/>
      <c r="I285" s="100"/>
      <c r="J285" s="90" t="str">
        <f t="shared" si="3"/>
        <v>no</v>
      </c>
      <c r="K285" s="91" t="str">
        <f>IFERROR(__xludf.DUMMYFUNCTION("IFERROR(JOIN("", "",FILTER(L285:Q285,LEN(L285:Q285))))"),"")</f>
        <v/>
      </c>
      <c r="L285" s="92" t="str">
        <f>IFERROR(__xludf.DUMMYFUNCTION("IF(ISBLANK($D285),"""",IFERROR(JOIN("", "",QUERY(INDIRECT(""'(OCDS) "" &amp; L$3 &amp; ""'!$C:$F""),""SELECT C WHERE F = '"" &amp; $A285 &amp; ""'""))))"),"")</f>
        <v/>
      </c>
      <c r="M285" s="93" t="str">
        <f>IFERROR(__xludf.DUMMYFUNCTION("IF(ISBLANK($D285),"""",IFERROR(JOIN("", "",QUERY(INDIRECT(""'(OCDS) "" &amp; M$3 &amp; ""'!$C:$F""),""SELECT C WHERE F = '"" &amp; $A285 &amp; ""'""))))"),"")</f>
        <v/>
      </c>
      <c r="N285" s="93" t="str">
        <f>IFERROR(__xludf.DUMMYFUNCTION("IF(ISBLANK($D285),"""",IFERROR(JOIN("", "",QUERY(INDIRECT(""'(OCDS) "" &amp; N$3 &amp; ""'!$C:$F""),""SELECT C WHERE F = '"" &amp; $A285 &amp; ""'""))))"),"")</f>
        <v/>
      </c>
      <c r="O285" s="93" t="str">
        <f>IFERROR(__xludf.DUMMYFUNCTION("IF(ISBLANK($D285),"""",IFERROR(JOIN("", "",QUERY(INDIRECT(""'(OCDS) "" &amp; O$3 &amp; ""'!$C:$F""),""SELECT C WHERE F = '"" &amp; $A285 &amp; ""'""))))"),"")</f>
        <v/>
      </c>
      <c r="P285" s="93" t="str">
        <f>IFERROR(__xludf.DUMMYFUNCTION("IF(ISBLANK($D285),"""",IFERROR(JOIN("", "",QUERY(INDIRECT(""'(OCDS) "" &amp; P$3 &amp; ""'!$C:$F""),""SELECT C WHERE F = '"" &amp; $A285 &amp; ""'""))))"),"")</f>
        <v/>
      </c>
      <c r="Q285" s="93" t="str">
        <f>IFERROR(__xludf.DUMMYFUNCTION("IF(ISBLANK($D285),"""",IFERROR(JOIN("", "",QUERY(INDIRECT(""'(OCDS) "" &amp; Q$3 &amp; ""'!$C:$F""),""SELECT C WHERE F = '"" &amp; $A285 &amp; ""'""))))"),"")</f>
        <v/>
      </c>
      <c r="R285" s="94">
        <f t="shared" ref="R285:W285" si="283">IF(ISBLANK(IFERROR(VLOOKUP($A285,INDIRECT("'(OCDS) " &amp; R$3 &amp; "'!$F:$F"),1,FALSE))),0,1)</f>
        <v>0</v>
      </c>
      <c r="S285" s="94">
        <f t="shared" si="283"/>
        <v>0</v>
      </c>
      <c r="T285" s="94">
        <f t="shared" si="283"/>
        <v>0</v>
      </c>
      <c r="U285" s="94">
        <f t="shared" si="283"/>
        <v>0</v>
      </c>
      <c r="V285" s="94">
        <f t="shared" si="283"/>
        <v>0</v>
      </c>
      <c r="W285" s="94">
        <f t="shared" si="283"/>
        <v>0</v>
      </c>
    </row>
    <row r="286">
      <c r="A286" s="83" t="str">
        <f t="shared" si="1"/>
        <v> ()</v>
      </c>
      <c r="B286" s="99"/>
      <c r="C286" s="99"/>
      <c r="D286" s="100"/>
      <c r="E286" s="100"/>
      <c r="F286" s="101"/>
      <c r="G286" s="100"/>
      <c r="H286" s="99"/>
      <c r="I286" s="100"/>
      <c r="J286" s="90" t="str">
        <f t="shared" si="3"/>
        <v>no</v>
      </c>
      <c r="K286" s="91" t="str">
        <f>IFERROR(__xludf.DUMMYFUNCTION("IFERROR(JOIN("", "",FILTER(L286:Q286,LEN(L286:Q286))))"),"")</f>
        <v/>
      </c>
      <c r="L286" s="92" t="str">
        <f>IFERROR(__xludf.DUMMYFUNCTION("IF(ISBLANK($D286),"""",IFERROR(JOIN("", "",QUERY(INDIRECT(""'(OCDS) "" &amp; L$3 &amp; ""'!$C:$F""),""SELECT C WHERE F = '"" &amp; $A286 &amp; ""'""))))"),"")</f>
        <v/>
      </c>
      <c r="M286" s="93" t="str">
        <f>IFERROR(__xludf.DUMMYFUNCTION("IF(ISBLANK($D286),"""",IFERROR(JOIN("", "",QUERY(INDIRECT(""'(OCDS) "" &amp; M$3 &amp; ""'!$C:$F""),""SELECT C WHERE F = '"" &amp; $A286 &amp; ""'""))))"),"")</f>
        <v/>
      </c>
      <c r="N286" s="93" t="str">
        <f>IFERROR(__xludf.DUMMYFUNCTION("IF(ISBLANK($D286),"""",IFERROR(JOIN("", "",QUERY(INDIRECT(""'(OCDS) "" &amp; N$3 &amp; ""'!$C:$F""),""SELECT C WHERE F = '"" &amp; $A286 &amp; ""'""))))"),"")</f>
        <v/>
      </c>
      <c r="O286" s="93" t="str">
        <f>IFERROR(__xludf.DUMMYFUNCTION("IF(ISBLANK($D286),"""",IFERROR(JOIN("", "",QUERY(INDIRECT(""'(OCDS) "" &amp; O$3 &amp; ""'!$C:$F""),""SELECT C WHERE F = '"" &amp; $A286 &amp; ""'""))))"),"")</f>
        <v/>
      </c>
      <c r="P286" s="93" t="str">
        <f>IFERROR(__xludf.DUMMYFUNCTION("IF(ISBLANK($D286),"""",IFERROR(JOIN("", "",QUERY(INDIRECT(""'(OCDS) "" &amp; P$3 &amp; ""'!$C:$F""),""SELECT C WHERE F = '"" &amp; $A286 &amp; ""'""))))"),"")</f>
        <v/>
      </c>
      <c r="Q286" s="93" t="str">
        <f>IFERROR(__xludf.DUMMYFUNCTION("IF(ISBLANK($D286),"""",IFERROR(JOIN("", "",QUERY(INDIRECT(""'(OCDS) "" &amp; Q$3 &amp; ""'!$C:$F""),""SELECT C WHERE F = '"" &amp; $A286 &amp; ""'""))))"),"")</f>
        <v/>
      </c>
      <c r="R286" s="94">
        <f t="shared" ref="R286:W286" si="284">IF(ISBLANK(IFERROR(VLOOKUP($A286,INDIRECT("'(OCDS) " &amp; R$3 &amp; "'!$F:$F"),1,FALSE))),0,1)</f>
        <v>0</v>
      </c>
      <c r="S286" s="94">
        <f t="shared" si="284"/>
        <v>0</v>
      </c>
      <c r="T286" s="94">
        <f t="shared" si="284"/>
        <v>0</v>
      </c>
      <c r="U286" s="94">
        <f t="shared" si="284"/>
        <v>0</v>
      </c>
      <c r="V286" s="94">
        <f t="shared" si="284"/>
        <v>0</v>
      </c>
      <c r="W286" s="94">
        <f t="shared" si="284"/>
        <v>0</v>
      </c>
    </row>
    <row r="287">
      <c r="A287" s="83" t="str">
        <f t="shared" si="1"/>
        <v> ()</v>
      </c>
      <c r="B287" s="99"/>
      <c r="C287" s="99"/>
      <c r="D287" s="100"/>
      <c r="E287" s="100"/>
      <c r="F287" s="101"/>
      <c r="G287" s="100"/>
      <c r="H287" s="99"/>
      <c r="I287" s="100"/>
      <c r="J287" s="90" t="str">
        <f t="shared" si="3"/>
        <v>no</v>
      </c>
      <c r="K287" s="91" t="str">
        <f>IFERROR(__xludf.DUMMYFUNCTION("IFERROR(JOIN("", "",FILTER(L287:Q287,LEN(L287:Q287))))"),"")</f>
        <v/>
      </c>
      <c r="L287" s="92" t="str">
        <f>IFERROR(__xludf.DUMMYFUNCTION("IF(ISBLANK($D287),"""",IFERROR(JOIN("", "",QUERY(INDIRECT(""'(OCDS) "" &amp; L$3 &amp; ""'!$C:$F""),""SELECT C WHERE F = '"" &amp; $A287 &amp; ""'""))))"),"")</f>
        <v/>
      </c>
      <c r="M287" s="93" t="str">
        <f>IFERROR(__xludf.DUMMYFUNCTION("IF(ISBLANK($D287),"""",IFERROR(JOIN("", "",QUERY(INDIRECT(""'(OCDS) "" &amp; M$3 &amp; ""'!$C:$F""),""SELECT C WHERE F = '"" &amp; $A287 &amp; ""'""))))"),"")</f>
        <v/>
      </c>
      <c r="N287" s="93" t="str">
        <f>IFERROR(__xludf.DUMMYFUNCTION("IF(ISBLANK($D287),"""",IFERROR(JOIN("", "",QUERY(INDIRECT(""'(OCDS) "" &amp; N$3 &amp; ""'!$C:$F""),""SELECT C WHERE F = '"" &amp; $A287 &amp; ""'""))))"),"")</f>
        <v/>
      </c>
      <c r="O287" s="93" t="str">
        <f>IFERROR(__xludf.DUMMYFUNCTION("IF(ISBLANK($D287),"""",IFERROR(JOIN("", "",QUERY(INDIRECT(""'(OCDS) "" &amp; O$3 &amp; ""'!$C:$F""),""SELECT C WHERE F = '"" &amp; $A287 &amp; ""'""))))"),"")</f>
        <v/>
      </c>
      <c r="P287" s="93" t="str">
        <f>IFERROR(__xludf.DUMMYFUNCTION("IF(ISBLANK($D287),"""",IFERROR(JOIN("", "",QUERY(INDIRECT(""'(OCDS) "" &amp; P$3 &amp; ""'!$C:$F""),""SELECT C WHERE F = '"" &amp; $A287 &amp; ""'""))))"),"")</f>
        <v/>
      </c>
      <c r="Q287" s="93" t="str">
        <f>IFERROR(__xludf.DUMMYFUNCTION("IF(ISBLANK($D287),"""",IFERROR(JOIN("", "",QUERY(INDIRECT(""'(OCDS) "" &amp; Q$3 &amp; ""'!$C:$F""),""SELECT C WHERE F = '"" &amp; $A287 &amp; ""'""))))"),"")</f>
        <v/>
      </c>
      <c r="R287" s="94">
        <f t="shared" ref="R287:W287" si="285">IF(ISBLANK(IFERROR(VLOOKUP($A287,INDIRECT("'(OCDS) " &amp; R$3 &amp; "'!$F:$F"),1,FALSE))),0,1)</f>
        <v>0</v>
      </c>
      <c r="S287" s="94">
        <f t="shared" si="285"/>
        <v>0</v>
      </c>
      <c r="T287" s="94">
        <f t="shared" si="285"/>
        <v>0</v>
      </c>
      <c r="U287" s="94">
        <f t="shared" si="285"/>
        <v>0</v>
      </c>
      <c r="V287" s="94">
        <f t="shared" si="285"/>
        <v>0</v>
      </c>
      <c r="W287" s="94">
        <f t="shared" si="285"/>
        <v>0</v>
      </c>
    </row>
    <row r="288">
      <c r="A288" s="83" t="str">
        <f t="shared" si="1"/>
        <v> ()</v>
      </c>
      <c r="B288" s="99"/>
      <c r="C288" s="99"/>
      <c r="D288" s="100"/>
      <c r="E288" s="100"/>
      <c r="F288" s="101"/>
      <c r="G288" s="100"/>
      <c r="H288" s="99"/>
      <c r="I288" s="100"/>
      <c r="J288" s="90" t="str">
        <f t="shared" si="3"/>
        <v>no</v>
      </c>
      <c r="K288" s="91" t="str">
        <f>IFERROR(__xludf.DUMMYFUNCTION("IFERROR(JOIN("", "",FILTER(L288:Q288,LEN(L288:Q288))))"),"")</f>
        <v/>
      </c>
      <c r="L288" s="92" t="str">
        <f>IFERROR(__xludf.DUMMYFUNCTION("IF(ISBLANK($D288),"""",IFERROR(JOIN("", "",QUERY(INDIRECT(""'(OCDS) "" &amp; L$3 &amp; ""'!$C:$F""),""SELECT C WHERE F = '"" &amp; $A288 &amp; ""'""))))"),"")</f>
        <v/>
      </c>
      <c r="M288" s="93" t="str">
        <f>IFERROR(__xludf.DUMMYFUNCTION("IF(ISBLANK($D288),"""",IFERROR(JOIN("", "",QUERY(INDIRECT(""'(OCDS) "" &amp; M$3 &amp; ""'!$C:$F""),""SELECT C WHERE F = '"" &amp; $A288 &amp; ""'""))))"),"")</f>
        <v/>
      </c>
      <c r="N288" s="93" t="str">
        <f>IFERROR(__xludf.DUMMYFUNCTION("IF(ISBLANK($D288),"""",IFERROR(JOIN("", "",QUERY(INDIRECT(""'(OCDS) "" &amp; N$3 &amp; ""'!$C:$F""),""SELECT C WHERE F = '"" &amp; $A288 &amp; ""'""))))"),"")</f>
        <v/>
      </c>
      <c r="O288" s="93" t="str">
        <f>IFERROR(__xludf.DUMMYFUNCTION("IF(ISBLANK($D288),"""",IFERROR(JOIN("", "",QUERY(INDIRECT(""'(OCDS) "" &amp; O$3 &amp; ""'!$C:$F""),""SELECT C WHERE F = '"" &amp; $A288 &amp; ""'""))))"),"")</f>
        <v/>
      </c>
      <c r="P288" s="93" t="str">
        <f>IFERROR(__xludf.DUMMYFUNCTION("IF(ISBLANK($D288),"""",IFERROR(JOIN("", "",QUERY(INDIRECT(""'(OCDS) "" &amp; P$3 &amp; ""'!$C:$F""),""SELECT C WHERE F = '"" &amp; $A288 &amp; ""'""))))"),"")</f>
        <v/>
      </c>
      <c r="Q288" s="93" t="str">
        <f>IFERROR(__xludf.DUMMYFUNCTION("IF(ISBLANK($D288),"""",IFERROR(JOIN("", "",QUERY(INDIRECT(""'(OCDS) "" &amp; Q$3 &amp; ""'!$C:$F""),""SELECT C WHERE F = '"" &amp; $A288 &amp; ""'""))))"),"")</f>
        <v/>
      </c>
      <c r="R288" s="94">
        <f t="shared" ref="R288:W288" si="286">IF(ISBLANK(IFERROR(VLOOKUP($A288,INDIRECT("'(OCDS) " &amp; R$3 &amp; "'!$F:$F"),1,FALSE))),0,1)</f>
        <v>0</v>
      </c>
      <c r="S288" s="94">
        <f t="shared" si="286"/>
        <v>0</v>
      </c>
      <c r="T288" s="94">
        <f t="shared" si="286"/>
        <v>0</v>
      </c>
      <c r="U288" s="94">
        <f t="shared" si="286"/>
        <v>0</v>
      </c>
      <c r="V288" s="94">
        <f t="shared" si="286"/>
        <v>0</v>
      </c>
      <c r="W288" s="94">
        <f t="shared" si="286"/>
        <v>0</v>
      </c>
    </row>
    <row r="289">
      <c r="A289" s="83" t="str">
        <f t="shared" si="1"/>
        <v> ()</v>
      </c>
      <c r="B289" s="99"/>
      <c r="C289" s="99"/>
      <c r="D289" s="100"/>
      <c r="E289" s="100"/>
      <c r="F289" s="101"/>
      <c r="G289" s="100"/>
      <c r="H289" s="99"/>
      <c r="I289" s="100"/>
      <c r="J289" s="90" t="str">
        <f t="shared" si="3"/>
        <v>no</v>
      </c>
      <c r="K289" s="91" t="str">
        <f>IFERROR(__xludf.DUMMYFUNCTION("IFERROR(JOIN("", "",FILTER(L289:Q289,LEN(L289:Q289))))"),"")</f>
        <v/>
      </c>
      <c r="L289" s="92" t="str">
        <f>IFERROR(__xludf.DUMMYFUNCTION("IF(ISBLANK($D289),"""",IFERROR(JOIN("", "",QUERY(INDIRECT(""'(OCDS) "" &amp; L$3 &amp; ""'!$C:$F""),""SELECT C WHERE F = '"" &amp; $A289 &amp; ""'""))))"),"")</f>
        <v/>
      </c>
      <c r="M289" s="93" t="str">
        <f>IFERROR(__xludf.DUMMYFUNCTION("IF(ISBLANK($D289),"""",IFERROR(JOIN("", "",QUERY(INDIRECT(""'(OCDS) "" &amp; M$3 &amp; ""'!$C:$F""),""SELECT C WHERE F = '"" &amp; $A289 &amp; ""'""))))"),"")</f>
        <v/>
      </c>
      <c r="N289" s="93" t="str">
        <f>IFERROR(__xludf.DUMMYFUNCTION("IF(ISBLANK($D289),"""",IFERROR(JOIN("", "",QUERY(INDIRECT(""'(OCDS) "" &amp; N$3 &amp; ""'!$C:$F""),""SELECT C WHERE F = '"" &amp; $A289 &amp; ""'""))))"),"")</f>
        <v/>
      </c>
      <c r="O289" s="93" t="str">
        <f>IFERROR(__xludf.DUMMYFUNCTION("IF(ISBLANK($D289),"""",IFERROR(JOIN("", "",QUERY(INDIRECT(""'(OCDS) "" &amp; O$3 &amp; ""'!$C:$F""),""SELECT C WHERE F = '"" &amp; $A289 &amp; ""'""))))"),"")</f>
        <v/>
      </c>
      <c r="P289" s="93" t="str">
        <f>IFERROR(__xludf.DUMMYFUNCTION("IF(ISBLANK($D289),"""",IFERROR(JOIN("", "",QUERY(INDIRECT(""'(OCDS) "" &amp; P$3 &amp; ""'!$C:$F""),""SELECT C WHERE F = '"" &amp; $A289 &amp; ""'""))))"),"")</f>
        <v/>
      </c>
      <c r="Q289" s="93" t="str">
        <f>IFERROR(__xludf.DUMMYFUNCTION("IF(ISBLANK($D289),"""",IFERROR(JOIN("", "",QUERY(INDIRECT(""'(OCDS) "" &amp; Q$3 &amp; ""'!$C:$F""),""SELECT C WHERE F = '"" &amp; $A289 &amp; ""'""))))"),"")</f>
        <v/>
      </c>
      <c r="R289" s="94">
        <f t="shared" ref="R289:W289" si="287">IF(ISBLANK(IFERROR(VLOOKUP($A289,INDIRECT("'(OCDS) " &amp; R$3 &amp; "'!$F:$F"),1,FALSE))),0,1)</f>
        <v>0</v>
      </c>
      <c r="S289" s="94">
        <f t="shared" si="287"/>
        <v>0</v>
      </c>
      <c r="T289" s="94">
        <f t="shared" si="287"/>
        <v>0</v>
      </c>
      <c r="U289" s="94">
        <f t="shared" si="287"/>
        <v>0</v>
      </c>
      <c r="V289" s="94">
        <f t="shared" si="287"/>
        <v>0</v>
      </c>
      <c r="W289" s="94">
        <f t="shared" si="287"/>
        <v>0</v>
      </c>
    </row>
    <row r="290">
      <c r="A290" s="83" t="str">
        <f t="shared" si="1"/>
        <v> ()</v>
      </c>
      <c r="B290" s="99"/>
      <c r="C290" s="99"/>
      <c r="D290" s="100"/>
      <c r="E290" s="100"/>
      <c r="F290" s="101"/>
      <c r="G290" s="100"/>
      <c r="H290" s="99"/>
      <c r="I290" s="100"/>
      <c r="J290" s="90" t="str">
        <f t="shared" si="3"/>
        <v>no</v>
      </c>
      <c r="K290" s="91" t="str">
        <f>IFERROR(__xludf.DUMMYFUNCTION("IFERROR(JOIN("", "",FILTER(L290:Q290,LEN(L290:Q290))))"),"")</f>
        <v/>
      </c>
      <c r="L290" s="92" t="str">
        <f>IFERROR(__xludf.DUMMYFUNCTION("IF(ISBLANK($D290),"""",IFERROR(JOIN("", "",QUERY(INDIRECT(""'(OCDS) "" &amp; L$3 &amp; ""'!$C:$F""),""SELECT C WHERE F = '"" &amp; $A290 &amp; ""'""))))"),"")</f>
        <v/>
      </c>
      <c r="M290" s="93" t="str">
        <f>IFERROR(__xludf.DUMMYFUNCTION("IF(ISBLANK($D290),"""",IFERROR(JOIN("", "",QUERY(INDIRECT(""'(OCDS) "" &amp; M$3 &amp; ""'!$C:$F""),""SELECT C WHERE F = '"" &amp; $A290 &amp; ""'""))))"),"")</f>
        <v/>
      </c>
      <c r="N290" s="93" t="str">
        <f>IFERROR(__xludf.DUMMYFUNCTION("IF(ISBLANK($D290),"""",IFERROR(JOIN("", "",QUERY(INDIRECT(""'(OCDS) "" &amp; N$3 &amp; ""'!$C:$F""),""SELECT C WHERE F = '"" &amp; $A290 &amp; ""'""))))"),"")</f>
        <v/>
      </c>
      <c r="O290" s="93" t="str">
        <f>IFERROR(__xludf.DUMMYFUNCTION("IF(ISBLANK($D290),"""",IFERROR(JOIN("", "",QUERY(INDIRECT(""'(OCDS) "" &amp; O$3 &amp; ""'!$C:$F""),""SELECT C WHERE F = '"" &amp; $A290 &amp; ""'""))))"),"")</f>
        <v/>
      </c>
      <c r="P290" s="93" t="str">
        <f>IFERROR(__xludf.DUMMYFUNCTION("IF(ISBLANK($D290),"""",IFERROR(JOIN("", "",QUERY(INDIRECT(""'(OCDS) "" &amp; P$3 &amp; ""'!$C:$F""),""SELECT C WHERE F = '"" &amp; $A290 &amp; ""'""))))"),"")</f>
        <v/>
      </c>
      <c r="Q290" s="93" t="str">
        <f>IFERROR(__xludf.DUMMYFUNCTION("IF(ISBLANK($D290),"""",IFERROR(JOIN("", "",QUERY(INDIRECT(""'(OCDS) "" &amp; Q$3 &amp; ""'!$C:$F""),""SELECT C WHERE F = '"" &amp; $A290 &amp; ""'""))))"),"")</f>
        <v/>
      </c>
      <c r="R290" s="94">
        <f t="shared" ref="R290:W290" si="288">IF(ISBLANK(IFERROR(VLOOKUP($A290,INDIRECT("'(OCDS) " &amp; R$3 &amp; "'!$F:$F"),1,FALSE))),0,1)</f>
        <v>0</v>
      </c>
      <c r="S290" s="94">
        <f t="shared" si="288"/>
        <v>0</v>
      </c>
      <c r="T290" s="94">
        <f t="shared" si="288"/>
        <v>0</v>
      </c>
      <c r="U290" s="94">
        <f t="shared" si="288"/>
        <v>0</v>
      </c>
      <c r="V290" s="94">
        <f t="shared" si="288"/>
        <v>0</v>
      </c>
      <c r="W290" s="94">
        <f t="shared" si="288"/>
        <v>0</v>
      </c>
    </row>
    <row r="291">
      <c r="A291" s="83" t="str">
        <f t="shared" si="1"/>
        <v> ()</v>
      </c>
      <c r="B291" s="99"/>
      <c r="C291" s="99"/>
      <c r="D291" s="100"/>
      <c r="E291" s="100"/>
      <c r="F291" s="101"/>
      <c r="G291" s="100"/>
      <c r="H291" s="99"/>
      <c r="I291" s="100"/>
      <c r="J291" s="90" t="str">
        <f t="shared" si="3"/>
        <v>no</v>
      </c>
      <c r="K291" s="91" t="str">
        <f>IFERROR(__xludf.DUMMYFUNCTION("IFERROR(JOIN("", "",FILTER(L291:Q291,LEN(L291:Q291))))"),"")</f>
        <v/>
      </c>
      <c r="L291" s="92" t="str">
        <f>IFERROR(__xludf.DUMMYFUNCTION("IF(ISBLANK($D291),"""",IFERROR(JOIN("", "",QUERY(INDIRECT(""'(OCDS) "" &amp; L$3 &amp; ""'!$C:$F""),""SELECT C WHERE F = '"" &amp; $A291 &amp; ""'""))))"),"")</f>
        <v/>
      </c>
      <c r="M291" s="93" t="str">
        <f>IFERROR(__xludf.DUMMYFUNCTION("IF(ISBLANK($D291),"""",IFERROR(JOIN("", "",QUERY(INDIRECT(""'(OCDS) "" &amp; M$3 &amp; ""'!$C:$F""),""SELECT C WHERE F = '"" &amp; $A291 &amp; ""'""))))"),"")</f>
        <v/>
      </c>
      <c r="N291" s="93" t="str">
        <f>IFERROR(__xludf.DUMMYFUNCTION("IF(ISBLANK($D291),"""",IFERROR(JOIN("", "",QUERY(INDIRECT(""'(OCDS) "" &amp; N$3 &amp; ""'!$C:$F""),""SELECT C WHERE F = '"" &amp; $A291 &amp; ""'""))))"),"")</f>
        <v/>
      </c>
      <c r="O291" s="93" t="str">
        <f>IFERROR(__xludf.DUMMYFUNCTION("IF(ISBLANK($D291),"""",IFERROR(JOIN("", "",QUERY(INDIRECT(""'(OCDS) "" &amp; O$3 &amp; ""'!$C:$F""),""SELECT C WHERE F = '"" &amp; $A291 &amp; ""'""))))"),"")</f>
        <v/>
      </c>
      <c r="P291" s="93" t="str">
        <f>IFERROR(__xludf.DUMMYFUNCTION("IF(ISBLANK($D291),"""",IFERROR(JOIN("", "",QUERY(INDIRECT(""'(OCDS) "" &amp; P$3 &amp; ""'!$C:$F""),""SELECT C WHERE F = '"" &amp; $A291 &amp; ""'""))))"),"")</f>
        <v/>
      </c>
      <c r="Q291" s="93" t="str">
        <f>IFERROR(__xludf.DUMMYFUNCTION("IF(ISBLANK($D291),"""",IFERROR(JOIN("", "",QUERY(INDIRECT(""'(OCDS) "" &amp; Q$3 &amp; ""'!$C:$F""),""SELECT C WHERE F = '"" &amp; $A291 &amp; ""'""))))"),"")</f>
        <v/>
      </c>
      <c r="R291" s="94">
        <f t="shared" ref="R291:W291" si="289">IF(ISBLANK(IFERROR(VLOOKUP($A291,INDIRECT("'(OCDS) " &amp; R$3 &amp; "'!$F:$F"),1,FALSE))),0,1)</f>
        <v>0</v>
      </c>
      <c r="S291" s="94">
        <f t="shared" si="289"/>
        <v>0</v>
      </c>
      <c r="T291" s="94">
        <f t="shared" si="289"/>
        <v>0</v>
      </c>
      <c r="U291" s="94">
        <f t="shared" si="289"/>
        <v>0</v>
      </c>
      <c r="V291" s="94">
        <f t="shared" si="289"/>
        <v>0</v>
      </c>
      <c r="W291" s="94">
        <f t="shared" si="289"/>
        <v>0</v>
      </c>
    </row>
    <row r="292">
      <c r="A292" s="83" t="str">
        <f t="shared" si="1"/>
        <v> ()</v>
      </c>
      <c r="B292" s="99"/>
      <c r="C292" s="99"/>
      <c r="D292" s="100"/>
      <c r="E292" s="100"/>
      <c r="F292" s="101"/>
      <c r="G292" s="100"/>
      <c r="H292" s="99"/>
      <c r="I292" s="100"/>
      <c r="J292" s="90" t="str">
        <f t="shared" si="3"/>
        <v>no</v>
      </c>
      <c r="K292" s="91" t="str">
        <f>IFERROR(__xludf.DUMMYFUNCTION("IFERROR(JOIN("", "",FILTER(L292:Q292,LEN(L292:Q292))))"),"")</f>
        <v/>
      </c>
      <c r="L292" s="92" t="str">
        <f>IFERROR(__xludf.DUMMYFUNCTION("IF(ISBLANK($D292),"""",IFERROR(JOIN("", "",QUERY(INDIRECT(""'(OCDS) "" &amp; L$3 &amp; ""'!$C:$F""),""SELECT C WHERE F = '"" &amp; $A292 &amp; ""'""))))"),"")</f>
        <v/>
      </c>
      <c r="M292" s="93" t="str">
        <f>IFERROR(__xludf.DUMMYFUNCTION("IF(ISBLANK($D292),"""",IFERROR(JOIN("", "",QUERY(INDIRECT(""'(OCDS) "" &amp; M$3 &amp; ""'!$C:$F""),""SELECT C WHERE F = '"" &amp; $A292 &amp; ""'""))))"),"")</f>
        <v/>
      </c>
      <c r="N292" s="93" t="str">
        <f>IFERROR(__xludf.DUMMYFUNCTION("IF(ISBLANK($D292),"""",IFERROR(JOIN("", "",QUERY(INDIRECT(""'(OCDS) "" &amp; N$3 &amp; ""'!$C:$F""),""SELECT C WHERE F = '"" &amp; $A292 &amp; ""'""))))"),"")</f>
        <v/>
      </c>
      <c r="O292" s="93" t="str">
        <f>IFERROR(__xludf.DUMMYFUNCTION("IF(ISBLANK($D292),"""",IFERROR(JOIN("", "",QUERY(INDIRECT(""'(OCDS) "" &amp; O$3 &amp; ""'!$C:$F""),""SELECT C WHERE F = '"" &amp; $A292 &amp; ""'""))))"),"")</f>
        <v/>
      </c>
      <c r="P292" s="93" t="str">
        <f>IFERROR(__xludf.DUMMYFUNCTION("IF(ISBLANK($D292),"""",IFERROR(JOIN("", "",QUERY(INDIRECT(""'(OCDS) "" &amp; P$3 &amp; ""'!$C:$F""),""SELECT C WHERE F = '"" &amp; $A292 &amp; ""'""))))"),"")</f>
        <v/>
      </c>
      <c r="Q292" s="93" t="str">
        <f>IFERROR(__xludf.DUMMYFUNCTION("IF(ISBLANK($D292),"""",IFERROR(JOIN("", "",QUERY(INDIRECT(""'(OCDS) "" &amp; Q$3 &amp; ""'!$C:$F""),""SELECT C WHERE F = '"" &amp; $A292 &amp; ""'""))))"),"")</f>
        <v/>
      </c>
      <c r="R292" s="94">
        <f t="shared" ref="R292:W292" si="290">IF(ISBLANK(IFERROR(VLOOKUP($A292,INDIRECT("'(OCDS) " &amp; R$3 &amp; "'!$F:$F"),1,FALSE))),0,1)</f>
        <v>0</v>
      </c>
      <c r="S292" s="94">
        <f t="shared" si="290"/>
        <v>0</v>
      </c>
      <c r="T292" s="94">
        <f t="shared" si="290"/>
        <v>0</v>
      </c>
      <c r="U292" s="94">
        <f t="shared" si="290"/>
        <v>0</v>
      </c>
      <c r="V292" s="94">
        <f t="shared" si="290"/>
        <v>0</v>
      </c>
      <c r="W292" s="94">
        <f t="shared" si="290"/>
        <v>0</v>
      </c>
    </row>
    <row r="293">
      <c r="A293" s="83" t="str">
        <f t="shared" si="1"/>
        <v> ()</v>
      </c>
      <c r="B293" s="99"/>
      <c r="C293" s="99"/>
      <c r="D293" s="100"/>
      <c r="E293" s="100"/>
      <c r="F293" s="101"/>
      <c r="G293" s="100"/>
      <c r="H293" s="99"/>
      <c r="I293" s="100"/>
      <c r="J293" s="90" t="str">
        <f t="shared" si="3"/>
        <v>no</v>
      </c>
      <c r="K293" s="91" t="str">
        <f>IFERROR(__xludf.DUMMYFUNCTION("IFERROR(JOIN("", "",FILTER(L293:Q293,LEN(L293:Q293))))"),"")</f>
        <v/>
      </c>
      <c r="L293" s="92" t="str">
        <f>IFERROR(__xludf.DUMMYFUNCTION("IF(ISBLANK($D293),"""",IFERROR(JOIN("", "",QUERY(INDIRECT(""'(OCDS) "" &amp; L$3 &amp; ""'!$C:$F""),""SELECT C WHERE F = '"" &amp; $A293 &amp; ""'""))))"),"")</f>
        <v/>
      </c>
      <c r="M293" s="93" t="str">
        <f>IFERROR(__xludf.DUMMYFUNCTION("IF(ISBLANK($D293),"""",IFERROR(JOIN("", "",QUERY(INDIRECT(""'(OCDS) "" &amp; M$3 &amp; ""'!$C:$F""),""SELECT C WHERE F = '"" &amp; $A293 &amp; ""'""))))"),"")</f>
        <v/>
      </c>
      <c r="N293" s="93" t="str">
        <f>IFERROR(__xludf.DUMMYFUNCTION("IF(ISBLANK($D293),"""",IFERROR(JOIN("", "",QUERY(INDIRECT(""'(OCDS) "" &amp; N$3 &amp; ""'!$C:$F""),""SELECT C WHERE F = '"" &amp; $A293 &amp; ""'""))))"),"")</f>
        <v/>
      </c>
      <c r="O293" s="93" t="str">
        <f>IFERROR(__xludf.DUMMYFUNCTION("IF(ISBLANK($D293),"""",IFERROR(JOIN("", "",QUERY(INDIRECT(""'(OCDS) "" &amp; O$3 &amp; ""'!$C:$F""),""SELECT C WHERE F = '"" &amp; $A293 &amp; ""'""))))"),"")</f>
        <v/>
      </c>
      <c r="P293" s="93" t="str">
        <f>IFERROR(__xludf.DUMMYFUNCTION("IF(ISBLANK($D293),"""",IFERROR(JOIN("", "",QUERY(INDIRECT(""'(OCDS) "" &amp; P$3 &amp; ""'!$C:$F""),""SELECT C WHERE F = '"" &amp; $A293 &amp; ""'""))))"),"")</f>
        <v/>
      </c>
      <c r="Q293" s="93" t="str">
        <f>IFERROR(__xludf.DUMMYFUNCTION("IF(ISBLANK($D293),"""",IFERROR(JOIN("", "",QUERY(INDIRECT(""'(OCDS) "" &amp; Q$3 &amp; ""'!$C:$F""),""SELECT C WHERE F = '"" &amp; $A293 &amp; ""'""))))"),"")</f>
        <v/>
      </c>
      <c r="R293" s="94">
        <f t="shared" ref="R293:W293" si="291">IF(ISBLANK(IFERROR(VLOOKUP($A293,INDIRECT("'(OCDS) " &amp; R$3 &amp; "'!$F:$F"),1,FALSE))),0,1)</f>
        <v>0</v>
      </c>
      <c r="S293" s="94">
        <f t="shared" si="291"/>
        <v>0</v>
      </c>
      <c r="T293" s="94">
        <f t="shared" si="291"/>
        <v>0</v>
      </c>
      <c r="U293" s="94">
        <f t="shared" si="291"/>
        <v>0</v>
      </c>
      <c r="V293" s="94">
        <f t="shared" si="291"/>
        <v>0</v>
      </c>
      <c r="W293" s="94">
        <f t="shared" si="291"/>
        <v>0</v>
      </c>
    </row>
    <row r="294">
      <c r="A294" s="83" t="str">
        <f t="shared" si="1"/>
        <v> ()</v>
      </c>
      <c r="B294" s="99"/>
      <c r="C294" s="99"/>
      <c r="D294" s="100"/>
      <c r="E294" s="100"/>
      <c r="F294" s="101"/>
      <c r="G294" s="100"/>
      <c r="H294" s="99"/>
      <c r="I294" s="100"/>
      <c r="J294" s="90" t="str">
        <f t="shared" si="3"/>
        <v>no</v>
      </c>
      <c r="K294" s="91" t="str">
        <f>IFERROR(__xludf.DUMMYFUNCTION("IFERROR(JOIN("", "",FILTER(L294:Q294,LEN(L294:Q294))))"),"")</f>
        <v/>
      </c>
      <c r="L294" s="92" t="str">
        <f>IFERROR(__xludf.DUMMYFUNCTION("IF(ISBLANK($D294),"""",IFERROR(JOIN("", "",QUERY(INDIRECT(""'(OCDS) "" &amp; L$3 &amp; ""'!$C:$F""),""SELECT C WHERE F = '"" &amp; $A294 &amp; ""'""))))"),"")</f>
        <v/>
      </c>
      <c r="M294" s="93" t="str">
        <f>IFERROR(__xludf.DUMMYFUNCTION("IF(ISBLANK($D294),"""",IFERROR(JOIN("", "",QUERY(INDIRECT(""'(OCDS) "" &amp; M$3 &amp; ""'!$C:$F""),""SELECT C WHERE F = '"" &amp; $A294 &amp; ""'""))))"),"")</f>
        <v/>
      </c>
      <c r="N294" s="93" t="str">
        <f>IFERROR(__xludf.DUMMYFUNCTION("IF(ISBLANK($D294),"""",IFERROR(JOIN("", "",QUERY(INDIRECT(""'(OCDS) "" &amp; N$3 &amp; ""'!$C:$F""),""SELECT C WHERE F = '"" &amp; $A294 &amp; ""'""))))"),"")</f>
        <v/>
      </c>
      <c r="O294" s="93" t="str">
        <f>IFERROR(__xludf.DUMMYFUNCTION("IF(ISBLANK($D294),"""",IFERROR(JOIN("", "",QUERY(INDIRECT(""'(OCDS) "" &amp; O$3 &amp; ""'!$C:$F""),""SELECT C WHERE F = '"" &amp; $A294 &amp; ""'""))))"),"")</f>
        <v/>
      </c>
      <c r="P294" s="93" t="str">
        <f>IFERROR(__xludf.DUMMYFUNCTION("IF(ISBLANK($D294),"""",IFERROR(JOIN("", "",QUERY(INDIRECT(""'(OCDS) "" &amp; P$3 &amp; ""'!$C:$F""),""SELECT C WHERE F = '"" &amp; $A294 &amp; ""'""))))"),"")</f>
        <v/>
      </c>
      <c r="Q294" s="93" t="str">
        <f>IFERROR(__xludf.DUMMYFUNCTION("IF(ISBLANK($D294),"""",IFERROR(JOIN("", "",QUERY(INDIRECT(""'(OCDS) "" &amp; Q$3 &amp; ""'!$C:$F""),""SELECT C WHERE F = '"" &amp; $A294 &amp; ""'""))))"),"")</f>
        <v/>
      </c>
      <c r="R294" s="94">
        <f t="shared" ref="R294:W294" si="292">IF(ISBLANK(IFERROR(VLOOKUP($A294,INDIRECT("'(OCDS) " &amp; R$3 &amp; "'!$F:$F"),1,FALSE))),0,1)</f>
        <v>0</v>
      </c>
      <c r="S294" s="94">
        <f t="shared" si="292"/>
        <v>0</v>
      </c>
      <c r="T294" s="94">
        <f t="shared" si="292"/>
        <v>0</v>
      </c>
      <c r="U294" s="94">
        <f t="shared" si="292"/>
        <v>0</v>
      </c>
      <c r="V294" s="94">
        <f t="shared" si="292"/>
        <v>0</v>
      </c>
      <c r="W294" s="94">
        <f t="shared" si="292"/>
        <v>0</v>
      </c>
    </row>
    <row r="295">
      <c r="A295" s="83" t="str">
        <f t="shared" si="1"/>
        <v> ()</v>
      </c>
      <c r="B295" s="99"/>
      <c r="C295" s="99"/>
      <c r="D295" s="100"/>
      <c r="E295" s="100"/>
      <c r="F295" s="101"/>
      <c r="G295" s="100"/>
      <c r="H295" s="99"/>
      <c r="I295" s="100"/>
      <c r="J295" s="90" t="str">
        <f t="shared" si="3"/>
        <v>no</v>
      </c>
      <c r="K295" s="91" t="str">
        <f>IFERROR(__xludf.DUMMYFUNCTION("IFERROR(JOIN("", "",FILTER(L295:Q295,LEN(L295:Q295))))"),"")</f>
        <v/>
      </c>
      <c r="L295" s="92" t="str">
        <f>IFERROR(__xludf.DUMMYFUNCTION("IF(ISBLANK($D295),"""",IFERROR(JOIN("", "",QUERY(INDIRECT(""'(OCDS) "" &amp; L$3 &amp; ""'!$C:$F""),""SELECT C WHERE F = '"" &amp; $A295 &amp; ""'""))))"),"")</f>
        <v/>
      </c>
      <c r="M295" s="93" t="str">
        <f>IFERROR(__xludf.DUMMYFUNCTION("IF(ISBLANK($D295),"""",IFERROR(JOIN("", "",QUERY(INDIRECT(""'(OCDS) "" &amp; M$3 &amp; ""'!$C:$F""),""SELECT C WHERE F = '"" &amp; $A295 &amp; ""'""))))"),"")</f>
        <v/>
      </c>
      <c r="N295" s="93" t="str">
        <f>IFERROR(__xludf.DUMMYFUNCTION("IF(ISBLANK($D295),"""",IFERROR(JOIN("", "",QUERY(INDIRECT(""'(OCDS) "" &amp; N$3 &amp; ""'!$C:$F""),""SELECT C WHERE F = '"" &amp; $A295 &amp; ""'""))))"),"")</f>
        <v/>
      </c>
      <c r="O295" s="93" t="str">
        <f>IFERROR(__xludf.DUMMYFUNCTION("IF(ISBLANK($D295),"""",IFERROR(JOIN("", "",QUERY(INDIRECT(""'(OCDS) "" &amp; O$3 &amp; ""'!$C:$F""),""SELECT C WHERE F = '"" &amp; $A295 &amp; ""'""))))"),"")</f>
        <v/>
      </c>
      <c r="P295" s="93" t="str">
        <f>IFERROR(__xludf.DUMMYFUNCTION("IF(ISBLANK($D295),"""",IFERROR(JOIN("", "",QUERY(INDIRECT(""'(OCDS) "" &amp; P$3 &amp; ""'!$C:$F""),""SELECT C WHERE F = '"" &amp; $A295 &amp; ""'""))))"),"")</f>
        <v/>
      </c>
      <c r="Q295" s="93" t="str">
        <f>IFERROR(__xludf.DUMMYFUNCTION("IF(ISBLANK($D295),"""",IFERROR(JOIN("", "",QUERY(INDIRECT(""'(OCDS) "" &amp; Q$3 &amp; ""'!$C:$F""),""SELECT C WHERE F = '"" &amp; $A295 &amp; ""'""))))"),"")</f>
        <v/>
      </c>
      <c r="R295" s="94">
        <f t="shared" ref="R295:W295" si="293">IF(ISBLANK(IFERROR(VLOOKUP($A295,INDIRECT("'(OCDS) " &amp; R$3 &amp; "'!$F:$F"),1,FALSE))),0,1)</f>
        <v>0</v>
      </c>
      <c r="S295" s="94">
        <f t="shared" si="293"/>
        <v>0</v>
      </c>
      <c r="T295" s="94">
        <f t="shared" si="293"/>
        <v>0</v>
      </c>
      <c r="U295" s="94">
        <f t="shared" si="293"/>
        <v>0</v>
      </c>
      <c r="V295" s="94">
        <f t="shared" si="293"/>
        <v>0</v>
      </c>
      <c r="W295" s="94">
        <f t="shared" si="293"/>
        <v>0</v>
      </c>
    </row>
    <row r="296">
      <c r="A296" s="83" t="str">
        <f t="shared" si="1"/>
        <v> ()</v>
      </c>
      <c r="B296" s="99"/>
      <c r="C296" s="99"/>
      <c r="D296" s="100"/>
      <c r="E296" s="100"/>
      <c r="F296" s="101"/>
      <c r="G296" s="100"/>
      <c r="H296" s="99"/>
      <c r="I296" s="100"/>
      <c r="J296" s="90" t="str">
        <f t="shared" si="3"/>
        <v>no</v>
      </c>
      <c r="K296" s="91" t="str">
        <f>IFERROR(__xludf.DUMMYFUNCTION("IFERROR(JOIN("", "",FILTER(L296:Q296,LEN(L296:Q296))))"),"")</f>
        <v/>
      </c>
      <c r="L296" s="92" t="str">
        <f>IFERROR(__xludf.DUMMYFUNCTION("IF(ISBLANK($D296),"""",IFERROR(JOIN("", "",QUERY(INDIRECT(""'(OCDS) "" &amp; L$3 &amp; ""'!$C:$F""),""SELECT C WHERE F = '"" &amp; $A296 &amp; ""'""))))"),"")</f>
        <v/>
      </c>
      <c r="M296" s="93" t="str">
        <f>IFERROR(__xludf.DUMMYFUNCTION("IF(ISBLANK($D296),"""",IFERROR(JOIN("", "",QUERY(INDIRECT(""'(OCDS) "" &amp; M$3 &amp; ""'!$C:$F""),""SELECT C WHERE F = '"" &amp; $A296 &amp; ""'""))))"),"")</f>
        <v/>
      </c>
      <c r="N296" s="93" t="str">
        <f>IFERROR(__xludf.DUMMYFUNCTION("IF(ISBLANK($D296),"""",IFERROR(JOIN("", "",QUERY(INDIRECT(""'(OCDS) "" &amp; N$3 &amp; ""'!$C:$F""),""SELECT C WHERE F = '"" &amp; $A296 &amp; ""'""))))"),"")</f>
        <v/>
      </c>
      <c r="O296" s="93" t="str">
        <f>IFERROR(__xludf.DUMMYFUNCTION("IF(ISBLANK($D296),"""",IFERROR(JOIN("", "",QUERY(INDIRECT(""'(OCDS) "" &amp; O$3 &amp; ""'!$C:$F""),""SELECT C WHERE F = '"" &amp; $A296 &amp; ""'""))))"),"")</f>
        <v/>
      </c>
      <c r="P296" s="93" t="str">
        <f>IFERROR(__xludf.DUMMYFUNCTION("IF(ISBLANK($D296),"""",IFERROR(JOIN("", "",QUERY(INDIRECT(""'(OCDS) "" &amp; P$3 &amp; ""'!$C:$F""),""SELECT C WHERE F = '"" &amp; $A296 &amp; ""'""))))"),"")</f>
        <v/>
      </c>
      <c r="Q296" s="93" t="str">
        <f>IFERROR(__xludf.DUMMYFUNCTION("IF(ISBLANK($D296),"""",IFERROR(JOIN("", "",QUERY(INDIRECT(""'(OCDS) "" &amp; Q$3 &amp; ""'!$C:$F""),""SELECT C WHERE F = '"" &amp; $A296 &amp; ""'""))))"),"")</f>
        <v/>
      </c>
      <c r="R296" s="94">
        <f t="shared" ref="R296:W296" si="294">IF(ISBLANK(IFERROR(VLOOKUP($A296,INDIRECT("'(OCDS) " &amp; R$3 &amp; "'!$F:$F"),1,FALSE))),0,1)</f>
        <v>0</v>
      </c>
      <c r="S296" s="94">
        <f t="shared" si="294"/>
        <v>0</v>
      </c>
      <c r="T296" s="94">
        <f t="shared" si="294"/>
        <v>0</v>
      </c>
      <c r="U296" s="94">
        <f t="shared" si="294"/>
        <v>0</v>
      </c>
      <c r="V296" s="94">
        <f t="shared" si="294"/>
        <v>0</v>
      </c>
      <c r="W296" s="94">
        <f t="shared" si="294"/>
        <v>0</v>
      </c>
    </row>
    <row r="297">
      <c r="A297" s="83" t="str">
        <f t="shared" si="1"/>
        <v> ()</v>
      </c>
      <c r="B297" s="99"/>
      <c r="C297" s="99"/>
      <c r="D297" s="100"/>
      <c r="E297" s="100"/>
      <c r="F297" s="101"/>
      <c r="G297" s="100"/>
      <c r="H297" s="99"/>
      <c r="I297" s="100"/>
      <c r="J297" s="90" t="str">
        <f t="shared" si="3"/>
        <v>no</v>
      </c>
      <c r="K297" s="91" t="str">
        <f>IFERROR(__xludf.DUMMYFUNCTION("IFERROR(JOIN("", "",FILTER(L297:Q297,LEN(L297:Q297))))"),"")</f>
        <v/>
      </c>
      <c r="L297" s="92" t="str">
        <f>IFERROR(__xludf.DUMMYFUNCTION("IF(ISBLANK($D297),"""",IFERROR(JOIN("", "",QUERY(INDIRECT(""'(OCDS) "" &amp; L$3 &amp; ""'!$C:$F""),""SELECT C WHERE F = '"" &amp; $A297 &amp; ""'""))))"),"")</f>
        <v/>
      </c>
      <c r="M297" s="93" t="str">
        <f>IFERROR(__xludf.DUMMYFUNCTION("IF(ISBLANK($D297),"""",IFERROR(JOIN("", "",QUERY(INDIRECT(""'(OCDS) "" &amp; M$3 &amp; ""'!$C:$F""),""SELECT C WHERE F = '"" &amp; $A297 &amp; ""'""))))"),"")</f>
        <v/>
      </c>
      <c r="N297" s="93" t="str">
        <f>IFERROR(__xludf.DUMMYFUNCTION("IF(ISBLANK($D297),"""",IFERROR(JOIN("", "",QUERY(INDIRECT(""'(OCDS) "" &amp; N$3 &amp; ""'!$C:$F""),""SELECT C WHERE F = '"" &amp; $A297 &amp; ""'""))))"),"")</f>
        <v/>
      </c>
      <c r="O297" s="93" t="str">
        <f>IFERROR(__xludf.DUMMYFUNCTION("IF(ISBLANK($D297),"""",IFERROR(JOIN("", "",QUERY(INDIRECT(""'(OCDS) "" &amp; O$3 &amp; ""'!$C:$F""),""SELECT C WHERE F = '"" &amp; $A297 &amp; ""'""))))"),"")</f>
        <v/>
      </c>
      <c r="P297" s="93" t="str">
        <f>IFERROR(__xludf.DUMMYFUNCTION("IF(ISBLANK($D297),"""",IFERROR(JOIN("", "",QUERY(INDIRECT(""'(OCDS) "" &amp; P$3 &amp; ""'!$C:$F""),""SELECT C WHERE F = '"" &amp; $A297 &amp; ""'""))))"),"")</f>
        <v/>
      </c>
      <c r="Q297" s="93" t="str">
        <f>IFERROR(__xludf.DUMMYFUNCTION("IF(ISBLANK($D297),"""",IFERROR(JOIN("", "",QUERY(INDIRECT(""'(OCDS) "" &amp; Q$3 &amp; ""'!$C:$F""),""SELECT C WHERE F = '"" &amp; $A297 &amp; ""'""))))"),"")</f>
        <v/>
      </c>
      <c r="R297" s="94">
        <f t="shared" ref="R297:W297" si="295">IF(ISBLANK(IFERROR(VLOOKUP($A297,INDIRECT("'(OCDS) " &amp; R$3 &amp; "'!$F:$F"),1,FALSE))),0,1)</f>
        <v>0</v>
      </c>
      <c r="S297" s="94">
        <f t="shared" si="295"/>
        <v>0</v>
      </c>
      <c r="T297" s="94">
        <f t="shared" si="295"/>
        <v>0</v>
      </c>
      <c r="U297" s="94">
        <f t="shared" si="295"/>
        <v>0</v>
      </c>
      <c r="V297" s="94">
        <f t="shared" si="295"/>
        <v>0</v>
      </c>
      <c r="W297" s="94">
        <f t="shared" si="295"/>
        <v>0</v>
      </c>
    </row>
    <row r="298">
      <c r="A298" s="83" t="str">
        <f t="shared" si="1"/>
        <v> ()</v>
      </c>
      <c r="B298" s="99"/>
      <c r="C298" s="99"/>
      <c r="D298" s="100"/>
      <c r="E298" s="100"/>
      <c r="F298" s="101"/>
      <c r="G298" s="100"/>
      <c r="H298" s="99"/>
      <c r="I298" s="100"/>
      <c r="J298" s="90" t="str">
        <f t="shared" si="3"/>
        <v>no</v>
      </c>
      <c r="K298" s="91" t="str">
        <f>IFERROR(__xludf.DUMMYFUNCTION("IFERROR(JOIN("", "",FILTER(L298:Q298,LEN(L298:Q298))))"),"")</f>
        <v/>
      </c>
      <c r="L298" s="92" t="str">
        <f>IFERROR(__xludf.DUMMYFUNCTION("IF(ISBLANK($D298),"""",IFERROR(JOIN("", "",QUERY(INDIRECT(""'(OCDS) "" &amp; L$3 &amp; ""'!$C:$F""),""SELECT C WHERE F = '"" &amp; $A298 &amp; ""'""))))"),"")</f>
        <v/>
      </c>
      <c r="M298" s="93" t="str">
        <f>IFERROR(__xludf.DUMMYFUNCTION("IF(ISBLANK($D298),"""",IFERROR(JOIN("", "",QUERY(INDIRECT(""'(OCDS) "" &amp; M$3 &amp; ""'!$C:$F""),""SELECT C WHERE F = '"" &amp; $A298 &amp; ""'""))))"),"")</f>
        <v/>
      </c>
      <c r="N298" s="93" t="str">
        <f>IFERROR(__xludf.DUMMYFUNCTION("IF(ISBLANK($D298),"""",IFERROR(JOIN("", "",QUERY(INDIRECT(""'(OCDS) "" &amp; N$3 &amp; ""'!$C:$F""),""SELECT C WHERE F = '"" &amp; $A298 &amp; ""'""))))"),"")</f>
        <v/>
      </c>
      <c r="O298" s="93" t="str">
        <f>IFERROR(__xludf.DUMMYFUNCTION("IF(ISBLANK($D298),"""",IFERROR(JOIN("", "",QUERY(INDIRECT(""'(OCDS) "" &amp; O$3 &amp; ""'!$C:$F""),""SELECT C WHERE F = '"" &amp; $A298 &amp; ""'""))))"),"")</f>
        <v/>
      </c>
      <c r="P298" s="93" t="str">
        <f>IFERROR(__xludf.DUMMYFUNCTION("IF(ISBLANK($D298),"""",IFERROR(JOIN("", "",QUERY(INDIRECT(""'(OCDS) "" &amp; P$3 &amp; ""'!$C:$F""),""SELECT C WHERE F = '"" &amp; $A298 &amp; ""'""))))"),"")</f>
        <v/>
      </c>
      <c r="Q298" s="93" t="str">
        <f>IFERROR(__xludf.DUMMYFUNCTION("IF(ISBLANK($D298),"""",IFERROR(JOIN("", "",QUERY(INDIRECT(""'(OCDS) "" &amp; Q$3 &amp; ""'!$C:$F""),""SELECT C WHERE F = '"" &amp; $A298 &amp; ""'""))))"),"")</f>
        <v/>
      </c>
      <c r="R298" s="94">
        <f t="shared" ref="R298:W298" si="296">IF(ISBLANK(IFERROR(VLOOKUP($A298,INDIRECT("'(OCDS) " &amp; R$3 &amp; "'!$F:$F"),1,FALSE))),0,1)</f>
        <v>0</v>
      </c>
      <c r="S298" s="94">
        <f t="shared" si="296"/>
        <v>0</v>
      </c>
      <c r="T298" s="94">
        <f t="shared" si="296"/>
        <v>0</v>
      </c>
      <c r="U298" s="94">
        <f t="shared" si="296"/>
        <v>0</v>
      </c>
      <c r="V298" s="94">
        <f t="shared" si="296"/>
        <v>0</v>
      </c>
      <c r="W298" s="94">
        <f t="shared" si="296"/>
        <v>0</v>
      </c>
    </row>
    <row r="299">
      <c r="A299" s="83" t="str">
        <f t="shared" si="1"/>
        <v> ()</v>
      </c>
      <c r="B299" s="99"/>
      <c r="C299" s="99"/>
      <c r="D299" s="100"/>
      <c r="E299" s="100"/>
      <c r="F299" s="101"/>
      <c r="G299" s="100"/>
      <c r="H299" s="99"/>
      <c r="I299" s="100"/>
      <c r="J299" s="90" t="str">
        <f t="shared" si="3"/>
        <v>no</v>
      </c>
      <c r="K299" s="91" t="str">
        <f>IFERROR(__xludf.DUMMYFUNCTION("IFERROR(JOIN("", "",FILTER(L299:Q299,LEN(L299:Q299))))"),"")</f>
        <v/>
      </c>
      <c r="L299" s="92" t="str">
        <f>IFERROR(__xludf.DUMMYFUNCTION("IF(ISBLANK($D299),"""",IFERROR(JOIN("", "",QUERY(INDIRECT(""'(OCDS) "" &amp; L$3 &amp; ""'!$C:$F""),""SELECT C WHERE F = '"" &amp; $A299 &amp; ""'""))))"),"")</f>
        <v/>
      </c>
      <c r="M299" s="93" t="str">
        <f>IFERROR(__xludf.DUMMYFUNCTION("IF(ISBLANK($D299),"""",IFERROR(JOIN("", "",QUERY(INDIRECT(""'(OCDS) "" &amp; M$3 &amp; ""'!$C:$F""),""SELECT C WHERE F = '"" &amp; $A299 &amp; ""'""))))"),"")</f>
        <v/>
      </c>
      <c r="N299" s="93" t="str">
        <f>IFERROR(__xludf.DUMMYFUNCTION("IF(ISBLANK($D299),"""",IFERROR(JOIN("", "",QUERY(INDIRECT(""'(OCDS) "" &amp; N$3 &amp; ""'!$C:$F""),""SELECT C WHERE F = '"" &amp; $A299 &amp; ""'""))))"),"")</f>
        <v/>
      </c>
      <c r="O299" s="93" t="str">
        <f>IFERROR(__xludf.DUMMYFUNCTION("IF(ISBLANK($D299),"""",IFERROR(JOIN("", "",QUERY(INDIRECT(""'(OCDS) "" &amp; O$3 &amp; ""'!$C:$F""),""SELECT C WHERE F = '"" &amp; $A299 &amp; ""'""))))"),"")</f>
        <v/>
      </c>
      <c r="P299" s="93" t="str">
        <f>IFERROR(__xludf.DUMMYFUNCTION("IF(ISBLANK($D299),"""",IFERROR(JOIN("", "",QUERY(INDIRECT(""'(OCDS) "" &amp; P$3 &amp; ""'!$C:$F""),""SELECT C WHERE F = '"" &amp; $A299 &amp; ""'""))))"),"")</f>
        <v/>
      </c>
      <c r="Q299" s="93" t="str">
        <f>IFERROR(__xludf.DUMMYFUNCTION("IF(ISBLANK($D299),"""",IFERROR(JOIN("", "",QUERY(INDIRECT(""'(OCDS) "" &amp; Q$3 &amp; ""'!$C:$F""),""SELECT C WHERE F = '"" &amp; $A299 &amp; ""'""))))"),"")</f>
        <v/>
      </c>
      <c r="R299" s="94">
        <f t="shared" ref="R299:W299" si="297">IF(ISBLANK(IFERROR(VLOOKUP($A299,INDIRECT("'(OCDS) " &amp; R$3 &amp; "'!$F:$F"),1,FALSE))),0,1)</f>
        <v>0</v>
      </c>
      <c r="S299" s="94">
        <f t="shared" si="297"/>
        <v>0</v>
      </c>
      <c r="T299" s="94">
        <f t="shared" si="297"/>
        <v>0</v>
      </c>
      <c r="U299" s="94">
        <f t="shared" si="297"/>
        <v>0</v>
      </c>
      <c r="V299" s="94">
        <f t="shared" si="297"/>
        <v>0</v>
      </c>
      <c r="W299" s="94">
        <f t="shared" si="297"/>
        <v>0</v>
      </c>
    </row>
    <row r="300">
      <c r="A300" s="83" t="str">
        <f t="shared" si="1"/>
        <v> ()</v>
      </c>
      <c r="B300" s="99"/>
      <c r="C300" s="99"/>
      <c r="D300" s="100"/>
      <c r="E300" s="100"/>
      <c r="F300" s="101"/>
      <c r="G300" s="100"/>
      <c r="H300" s="99"/>
      <c r="I300" s="100"/>
      <c r="J300" s="90" t="str">
        <f t="shared" si="3"/>
        <v>no</v>
      </c>
      <c r="K300" s="91" t="str">
        <f>IFERROR(__xludf.DUMMYFUNCTION("IFERROR(JOIN("", "",FILTER(L300:Q300,LEN(L300:Q300))))"),"")</f>
        <v/>
      </c>
      <c r="L300" s="92" t="str">
        <f>IFERROR(__xludf.DUMMYFUNCTION("IF(ISBLANK($D300),"""",IFERROR(JOIN("", "",QUERY(INDIRECT(""'(OCDS) "" &amp; L$3 &amp; ""'!$C:$F""),""SELECT C WHERE F = '"" &amp; $A300 &amp; ""'""))))"),"")</f>
        <v/>
      </c>
      <c r="M300" s="93" t="str">
        <f>IFERROR(__xludf.DUMMYFUNCTION("IF(ISBLANK($D300),"""",IFERROR(JOIN("", "",QUERY(INDIRECT(""'(OCDS) "" &amp; M$3 &amp; ""'!$C:$F""),""SELECT C WHERE F = '"" &amp; $A300 &amp; ""'""))))"),"")</f>
        <v/>
      </c>
      <c r="N300" s="93" t="str">
        <f>IFERROR(__xludf.DUMMYFUNCTION("IF(ISBLANK($D300),"""",IFERROR(JOIN("", "",QUERY(INDIRECT(""'(OCDS) "" &amp; N$3 &amp; ""'!$C:$F""),""SELECT C WHERE F = '"" &amp; $A300 &amp; ""'""))))"),"")</f>
        <v/>
      </c>
      <c r="O300" s="93" t="str">
        <f>IFERROR(__xludf.DUMMYFUNCTION("IF(ISBLANK($D300),"""",IFERROR(JOIN("", "",QUERY(INDIRECT(""'(OCDS) "" &amp; O$3 &amp; ""'!$C:$F""),""SELECT C WHERE F = '"" &amp; $A300 &amp; ""'""))))"),"")</f>
        <v/>
      </c>
      <c r="P300" s="93" t="str">
        <f>IFERROR(__xludf.DUMMYFUNCTION("IF(ISBLANK($D300),"""",IFERROR(JOIN("", "",QUERY(INDIRECT(""'(OCDS) "" &amp; P$3 &amp; ""'!$C:$F""),""SELECT C WHERE F = '"" &amp; $A300 &amp; ""'""))))"),"")</f>
        <v/>
      </c>
      <c r="Q300" s="93" t="str">
        <f>IFERROR(__xludf.DUMMYFUNCTION("IF(ISBLANK($D300),"""",IFERROR(JOIN("", "",QUERY(INDIRECT(""'(OCDS) "" &amp; Q$3 &amp; ""'!$C:$F""),""SELECT C WHERE F = '"" &amp; $A300 &amp; ""'""))))"),"")</f>
        <v/>
      </c>
      <c r="R300" s="94">
        <f t="shared" ref="R300:W300" si="298">IF(ISBLANK(IFERROR(VLOOKUP($A300,INDIRECT("'(OCDS) " &amp; R$3 &amp; "'!$F:$F"),1,FALSE))),0,1)</f>
        <v>0</v>
      </c>
      <c r="S300" s="94">
        <f t="shared" si="298"/>
        <v>0</v>
      </c>
      <c r="T300" s="94">
        <f t="shared" si="298"/>
        <v>0</v>
      </c>
      <c r="U300" s="94">
        <f t="shared" si="298"/>
        <v>0</v>
      </c>
      <c r="V300" s="94">
        <f t="shared" si="298"/>
        <v>0</v>
      </c>
      <c r="W300" s="94">
        <f t="shared" si="298"/>
        <v>0</v>
      </c>
    </row>
    <row r="301">
      <c r="A301" s="83" t="str">
        <f t="shared" si="1"/>
        <v> ()</v>
      </c>
      <c r="B301" s="99"/>
      <c r="C301" s="99"/>
      <c r="D301" s="100"/>
      <c r="E301" s="100"/>
      <c r="F301" s="101"/>
      <c r="G301" s="100"/>
      <c r="H301" s="99"/>
      <c r="I301" s="100"/>
      <c r="J301" s="90" t="str">
        <f t="shared" si="3"/>
        <v>no</v>
      </c>
      <c r="K301" s="91" t="str">
        <f>IFERROR(__xludf.DUMMYFUNCTION("IFERROR(JOIN("", "",FILTER(L301:Q301,LEN(L301:Q301))))"),"")</f>
        <v/>
      </c>
      <c r="L301" s="92" t="str">
        <f>IFERROR(__xludf.DUMMYFUNCTION("IF(ISBLANK($D301),"""",IFERROR(JOIN("", "",QUERY(INDIRECT(""'(OCDS) "" &amp; L$3 &amp; ""'!$C:$F""),""SELECT C WHERE F = '"" &amp; $A301 &amp; ""'""))))"),"")</f>
        <v/>
      </c>
      <c r="M301" s="93" t="str">
        <f>IFERROR(__xludf.DUMMYFUNCTION("IF(ISBLANK($D301),"""",IFERROR(JOIN("", "",QUERY(INDIRECT(""'(OCDS) "" &amp; M$3 &amp; ""'!$C:$F""),""SELECT C WHERE F = '"" &amp; $A301 &amp; ""'""))))"),"")</f>
        <v/>
      </c>
      <c r="N301" s="93" t="str">
        <f>IFERROR(__xludf.DUMMYFUNCTION("IF(ISBLANK($D301),"""",IFERROR(JOIN("", "",QUERY(INDIRECT(""'(OCDS) "" &amp; N$3 &amp; ""'!$C:$F""),""SELECT C WHERE F = '"" &amp; $A301 &amp; ""'""))))"),"")</f>
        <v/>
      </c>
      <c r="O301" s="93" t="str">
        <f>IFERROR(__xludf.DUMMYFUNCTION("IF(ISBLANK($D301),"""",IFERROR(JOIN("", "",QUERY(INDIRECT(""'(OCDS) "" &amp; O$3 &amp; ""'!$C:$F""),""SELECT C WHERE F = '"" &amp; $A301 &amp; ""'""))))"),"")</f>
        <v/>
      </c>
      <c r="P301" s="93" t="str">
        <f>IFERROR(__xludf.DUMMYFUNCTION("IF(ISBLANK($D301),"""",IFERROR(JOIN("", "",QUERY(INDIRECT(""'(OCDS) "" &amp; P$3 &amp; ""'!$C:$F""),""SELECT C WHERE F = '"" &amp; $A301 &amp; ""'""))))"),"")</f>
        <v/>
      </c>
      <c r="Q301" s="93" t="str">
        <f>IFERROR(__xludf.DUMMYFUNCTION("IF(ISBLANK($D301),"""",IFERROR(JOIN("", "",QUERY(INDIRECT(""'(OCDS) "" &amp; Q$3 &amp; ""'!$C:$F""),""SELECT C WHERE F = '"" &amp; $A301 &amp; ""'""))))"),"")</f>
        <v/>
      </c>
      <c r="R301" s="94">
        <f t="shared" ref="R301:W301" si="299">IF(ISBLANK(IFERROR(VLOOKUP($A301,INDIRECT("'(OCDS) " &amp; R$3 &amp; "'!$F:$F"),1,FALSE))),0,1)</f>
        <v>0</v>
      </c>
      <c r="S301" s="94">
        <f t="shared" si="299"/>
        <v>0</v>
      </c>
      <c r="T301" s="94">
        <f t="shared" si="299"/>
        <v>0</v>
      </c>
      <c r="U301" s="94">
        <f t="shared" si="299"/>
        <v>0</v>
      </c>
      <c r="V301" s="94">
        <f t="shared" si="299"/>
        <v>0</v>
      </c>
      <c r="W301" s="94">
        <f t="shared" si="299"/>
        <v>0</v>
      </c>
    </row>
    <row r="302">
      <c r="A302" s="83" t="str">
        <f t="shared" si="1"/>
        <v> ()</v>
      </c>
      <c r="B302" s="99"/>
      <c r="C302" s="99"/>
      <c r="D302" s="100"/>
      <c r="E302" s="100"/>
      <c r="F302" s="101"/>
      <c r="G302" s="100"/>
      <c r="H302" s="99"/>
      <c r="I302" s="100"/>
      <c r="J302" s="90" t="str">
        <f t="shared" si="3"/>
        <v>no</v>
      </c>
      <c r="K302" s="91" t="str">
        <f>IFERROR(__xludf.DUMMYFUNCTION("IFERROR(JOIN("", "",FILTER(L302:Q302,LEN(L302:Q302))))"),"")</f>
        <v/>
      </c>
      <c r="L302" s="92" t="str">
        <f>IFERROR(__xludf.DUMMYFUNCTION("IF(ISBLANK($D302),"""",IFERROR(JOIN("", "",QUERY(INDIRECT(""'(OCDS) "" &amp; L$3 &amp; ""'!$C:$F""),""SELECT C WHERE F = '"" &amp; $A302 &amp; ""'""))))"),"")</f>
        <v/>
      </c>
      <c r="M302" s="93" t="str">
        <f>IFERROR(__xludf.DUMMYFUNCTION("IF(ISBLANK($D302),"""",IFERROR(JOIN("", "",QUERY(INDIRECT(""'(OCDS) "" &amp; M$3 &amp; ""'!$C:$F""),""SELECT C WHERE F = '"" &amp; $A302 &amp; ""'""))))"),"")</f>
        <v/>
      </c>
      <c r="N302" s="93" t="str">
        <f>IFERROR(__xludf.DUMMYFUNCTION("IF(ISBLANK($D302),"""",IFERROR(JOIN("", "",QUERY(INDIRECT(""'(OCDS) "" &amp; N$3 &amp; ""'!$C:$F""),""SELECT C WHERE F = '"" &amp; $A302 &amp; ""'""))))"),"")</f>
        <v/>
      </c>
      <c r="O302" s="93" t="str">
        <f>IFERROR(__xludf.DUMMYFUNCTION("IF(ISBLANK($D302),"""",IFERROR(JOIN("", "",QUERY(INDIRECT(""'(OCDS) "" &amp; O$3 &amp; ""'!$C:$F""),""SELECT C WHERE F = '"" &amp; $A302 &amp; ""'""))))"),"")</f>
        <v/>
      </c>
      <c r="P302" s="93" t="str">
        <f>IFERROR(__xludf.DUMMYFUNCTION("IF(ISBLANK($D302),"""",IFERROR(JOIN("", "",QUERY(INDIRECT(""'(OCDS) "" &amp; P$3 &amp; ""'!$C:$F""),""SELECT C WHERE F = '"" &amp; $A302 &amp; ""'""))))"),"")</f>
        <v/>
      </c>
      <c r="Q302" s="93" t="str">
        <f>IFERROR(__xludf.DUMMYFUNCTION("IF(ISBLANK($D302),"""",IFERROR(JOIN("", "",QUERY(INDIRECT(""'(OCDS) "" &amp; Q$3 &amp; ""'!$C:$F""),""SELECT C WHERE F = '"" &amp; $A302 &amp; ""'""))))"),"")</f>
        <v/>
      </c>
      <c r="R302" s="94">
        <f t="shared" ref="R302:W302" si="300">IF(ISBLANK(IFERROR(VLOOKUP($A302,INDIRECT("'(OCDS) " &amp; R$3 &amp; "'!$F:$F"),1,FALSE))),0,1)</f>
        <v>0</v>
      </c>
      <c r="S302" s="94">
        <f t="shared" si="300"/>
        <v>0</v>
      </c>
      <c r="T302" s="94">
        <f t="shared" si="300"/>
        <v>0</v>
      </c>
      <c r="U302" s="94">
        <f t="shared" si="300"/>
        <v>0</v>
      </c>
      <c r="V302" s="94">
        <f t="shared" si="300"/>
        <v>0</v>
      </c>
      <c r="W302" s="94">
        <f t="shared" si="300"/>
        <v>0</v>
      </c>
    </row>
    <row r="303">
      <c r="A303" s="83" t="str">
        <f t="shared" si="1"/>
        <v> ()</v>
      </c>
      <c r="B303" s="99"/>
      <c r="C303" s="99"/>
      <c r="D303" s="100"/>
      <c r="E303" s="100"/>
      <c r="F303" s="101"/>
      <c r="G303" s="100"/>
      <c r="H303" s="99"/>
      <c r="I303" s="100"/>
      <c r="J303" s="90" t="str">
        <f t="shared" si="3"/>
        <v>no</v>
      </c>
      <c r="K303" s="91" t="str">
        <f>IFERROR(__xludf.DUMMYFUNCTION("IFERROR(JOIN("", "",FILTER(L303:Q303,LEN(L303:Q303))))"),"")</f>
        <v/>
      </c>
      <c r="L303" s="92" t="str">
        <f>IFERROR(__xludf.DUMMYFUNCTION("IF(ISBLANK($D303),"""",IFERROR(JOIN("", "",QUERY(INDIRECT(""'(OCDS) "" &amp; L$3 &amp; ""'!$C:$F""),""SELECT C WHERE F = '"" &amp; $A303 &amp; ""'""))))"),"")</f>
        <v/>
      </c>
      <c r="M303" s="93" t="str">
        <f>IFERROR(__xludf.DUMMYFUNCTION("IF(ISBLANK($D303),"""",IFERROR(JOIN("", "",QUERY(INDIRECT(""'(OCDS) "" &amp; M$3 &amp; ""'!$C:$F""),""SELECT C WHERE F = '"" &amp; $A303 &amp; ""'""))))"),"")</f>
        <v/>
      </c>
      <c r="N303" s="93" t="str">
        <f>IFERROR(__xludf.DUMMYFUNCTION("IF(ISBLANK($D303),"""",IFERROR(JOIN("", "",QUERY(INDIRECT(""'(OCDS) "" &amp; N$3 &amp; ""'!$C:$F""),""SELECT C WHERE F = '"" &amp; $A303 &amp; ""'""))))"),"")</f>
        <v/>
      </c>
      <c r="O303" s="93" t="str">
        <f>IFERROR(__xludf.DUMMYFUNCTION("IF(ISBLANK($D303),"""",IFERROR(JOIN("", "",QUERY(INDIRECT(""'(OCDS) "" &amp; O$3 &amp; ""'!$C:$F""),""SELECT C WHERE F = '"" &amp; $A303 &amp; ""'""))))"),"")</f>
        <v/>
      </c>
      <c r="P303" s="93" t="str">
        <f>IFERROR(__xludf.DUMMYFUNCTION("IF(ISBLANK($D303),"""",IFERROR(JOIN("", "",QUERY(INDIRECT(""'(OCDS) "" &amp; P$3 &amp; ""'!$C:$F""),""SELECT C WHERE F = '"" &amp; $A303 &amp; ""'""))))"),"")</f>
        <v/>
      </c>
      <c r="Q303" s="93" t="str">
        <f>IFERROR(__xludf.DUMMYFUNCTION("IF(ISBLANK($D303),"""",IFERROR(JOIN("", "",QUERY(INDIRECT(""'(OCDS) "" &amp; Q$3 &amp; ""'!$C:$F""),""SELECT C WHERE F = '"" &amp; $A303 &amp; ""'""))))"),"")</f>
        <v/>
      </c>
      <c r="R303" s="94">
        <f t="shared" ref="R303:W303" si="301">IF(ISBLANK(IFERROR(VLOOKUP($A303,INDIRECT("'(OCDS) " &amp; R$3 &amp; "'!$F:$F"),1,FALSE))),0,1)</f>
        <v>0</v>
      </c>
      <c r="S303" s="94">
        <f t="shared" si="301"/>
        <v>0</v>
      </c>
      <c r="T303" s="94">
        <f t="shared" si="301"/>
        <v>0</v>
      </c>
      <c r="U303" s="94">
        <f t="shared" si="301"/>
        <v>0</v>
      </c>
      <c r="V303" s="94">
        <f t="shared" si="301"/>
        <v>0</v>
      </c>
      <c r="W303" s="94">
        <f t="shared" si="301"/>
        <v>0</v>
      </c>
    </row>
    <row r="304">
      <c r="A304" s="83" t="str">
        <f t="shared" si="1"/>
        <v> ()</v>
      </c>
      <c r="B304" s="99"/>
      <c r="C304" s="99"/>
      <c r="D304" s="100"/>
      <c r="E304" s="100"/>
      <c r="F304" s="101"/>
      <c r="G304" s="100"/>
      <c r="H304" s="99"/>
      <c r="I304" s="100"/>
      <c r="J304" s="90" t="str">
        <f t="shared" si="3"/>
        <v>no</v>
      </c>
      <c r="K304" s="91" t="str">
        <f>IFERROR(__xludf.DUMMYFUNCTION("IFERROR(JOIN("", "",FILTER(L304:Q304,LEN(L304:Q304))))"),"")</f>
        <v/>
      </c>
      <c r="L304" s="92" t="str">
        <f>IFERROR(__xludf.DUMMYFUNCTION("IF(ISBLANK($D304),"""",IFERROR(JOIN("", "",QUERY(INDIRECT(""'(OCDS) "" &amp; L$3 &amp; ""'!$C:$F""),""SELECT C WHERE F = '"" &amp; $A304 &amp; ""'""))))"),"")</f>
        <v/>
      </c>
      <c r="M304" s="93" t="str">
        <f>IFERROR(__xludf.DUMMYFUNCTION("IF(ISBLANK($D304),"""",IFERROR(JOIN("", "",QUERY(INDIRECT(""'(OCDS) "" &amp; M$3 &amp; ""'!$C:$F""),""SELECT C WHERE F = '"" &amp; $A304 &amp; ""'""))))"),"")</f>
        <v/>
      </c>
      <c r="N304" s="93" t="str">
        <f>IFERROR(__xludf.DUMMYFUNCTION("IF(ISBLANK($D304),"""",IFERROR(JOIN("", "",QUERY(INDIRECT(""'(OCDS) "" &amp; N$3 &amp; ""'!$C:$F""),""SELECT C WHERE F = '"" &amp; $A304 &amp; ""'""))))"),"")</f>
        <v/>
      </c>
      <c r="O304" s="93" t="str">
        <f>IFERROR(__xludf.DUMMYFUNCTION("IF(ISBLANK($D304),"""",IFERROR(JOIN("", "",QUERY(INDIRECT(""'(OCDS) "" &amp; O$3 &amp; ""'!$C:$F""),""SELECT C WHERE F = '"" &amp; $A304 &amp; ""'""))))"),"")</f>
        <v/>
      </c>
      <c r="P304" s="93" t="str">
        <f>IFERROR(__xludf.DUMMYFUNCTION("IF(ISBLANK($D304),"""",IFERROR(JOIN("", "",QUERY(INDIRECT(""'(OCDS) "" &amp; P$3 &amp; ""'!$C:$F""),""SELECT C WHERE F = '"" &amp; $A304 &amp; ""'""))))"),"")</f>
        <v/>
      </c>
      <c r="Q304" s="93" t="str">
        <f>IFERROR(__xludf.DUMMYFUNCTION("IF(ISBLANK($D304),"""",IFERROR(JOIN("", "",QUERY(INDIRECT(""'(OCDS) "" &amp; Q$3 &amp; ""'!$C:$F""),""SELECT C WHERE F = '"" &amp; $A304 &amp; ""'""))))"),"")</f>
        <v/>
      </c>
      <c r="R304" s="94">
        <f t="shared" ref="R304:W304" si="302">IF(ISBLANK(IFERROR(VLOOKUP($A304,INDIRECT("'(OCDS) " &amp; R$3 &amp; "'!$F:$F"),1,FALSE))),0,1)</f>
        <v>0</v>
      </c>
      <c r="S304" s="94">
        <f t="shared" si="302"/>
        <v>0</v>
      </c>
      <c r="T304" s="94">
        <f t="shared" si="302"/>
        <v>0</v>
      </c>
      <c r="U304" s="94">
        <f t="shared" si="302"/>
        <v>0</v>
      </c>
      <c r="V304" s="94">
        <f t="shared" si="302"/>
        <v>0</v>
      </c>
      <c r="W304" s="94">
        <f t="shared" si="302"/>
        <v>0</v>
      </c>
    </row>
    <row r="305">
      <c r="A305" s="83" t="str">
        <f t="shared" si="1"/>
        <v> ()</v>
      </c>
      <c r="B305" s="99"/>
      <c r="C305" s="99"/>
      <c r="D305" s="100"/>
      <c r="E305" s="100"/>
      <c r="F305" s="101"/>
      <c r="G305" s="100"/>
      <c r="H305" s="99"/>
      <c r="I305" s="100"/>
      <c r="J305" s="90" t="str">
        <f t="shared" si="3"/>
        <v>no</v>
      </c>
      <c r="K305" s="91" t="str">
        <f>IFERROR(__xludf.DUMMYFUNCTION("IFERROR(JOIN("", "",FILTER(L305:Q305,LEN(L305:Q305))))"),"")</f>
        <v/>
      </c>
      <c r="L305" s="92" t="str">
        <f>IFERROR(__xludf.DUMMYFUNCTION("IF(ISBLANK($D305),"""",IFERROR(JOIN("", "",QUERY(INDIRECT(""'(OCDS) "" &amp; L$3 &amp; ""'!$C:$F""),""SELECT C WHERE F = '"" &amp; $A305 &amp; ""'""))))"),"")</f>
        <v/>
      </c>
      <c r="M305" s="93" t="str">
        <f>IFERROR(__xludf.DUMMYFUNCTION("IF(ISBLANK($D305),"""",IFERROR(JOIN("", "",QUERY(INDIRECT(""'(OCDS) "" &amp; M$3 &amp; ""'!$C:$F""),""SELECT C WHERE F = '"" &amp; $A305 &amp; ""'""))))"),"")</f>
        <v/>
      </c>
      <c r="N305" s="93" t="str">
        <f>IFERROR(__xludf.DUMMYFUNCTION("IF(ISBLANK($D305),"""",IFERROR(JOIN("", "",QUERY(INDIRECT(""'(OCDS) "" &amp; N$3 &amp; ""'!$C:$F""),""SELECT C WHERE F = '"" &amp; $A305 &amp; ""'""))))"),"")</f>
        <v/>
      </c>
      <c r="O305" s="93" t="str">
        <f>IFERROR(__xludf.DUMMYFUNCTION("IF(ISBLANK($D305),"""",IFERROR(JOIN("", "",QUERY(INDIRECT(""'(OCDS) "" &amp; O$3 &amp; ""'!$C:$F""),""SELECT C WHERE F = '"" &amp; $A305 &amp; ""'""))))"),"")</f>
        <v/>
      </c>
      <c r="P305" s="93" t="str">
        <f>IFERROR(__xludf.DUMMYFUNCTION("IF(ISBLANK($D305),"""",IFERROR(JOIN("", "",QUERY(INDIRECT(""'(OCDS) "" &amp; P$3 &amp; ""'!$C:$F""),""SELECT C WHERE F = '"" &amp; $A305 &amp; ""'""))))"),"")</f>
        <v/>
      </c>
      <c r="Q305" s="93" t="str">
        <f>IFERROR(__xludf.DUMMYFUNCTION("IF(ISBLANK($D305),"""",IFERROR(JOIN("", "",QUERY(INDIRECT(""'(OCDS) "" &amp; Q$3 &amp; ""'!$C:$F""),""SELECT C WHERE F = '"" &amp; $A305 &amp; ""'""))))"),"")</f>
        <v/>
      </c>
      <c r="R305" s="94">
        <f t="shared" ref="R305:W305" si="303">IF(ISBLANK(IFERROR(VLOOKUP($A305,INDIRECT("'(OCDS) " &amp; R$3 &amp; "'!$F:$F"),1,FALSE))),0,1)</f>
        <v>0</v>
      </c>
      <c r="S305" s="94">
        <f t="shared" si="303"/>
        <v>0</v>
      </c>
      <c r="T305" s="94">
        <f t="shared" si="303"/>
        <v>0</v>
      </c>
      <c r="U305" s="94">
        <f t="shared" si="303"/>
        <v>0</v>
      </c>
      <c r="V305" s="94">
        <f t="shared" si="303"/>
        <v>0</v>
      </c>
      <c r="W305" s="94">
        <f t="shared" si="303"/>
        <v>0</v>
      </c>
    </row>
    <row r="306">
      <c r="A306" s="83" t="str">
        <f t="shared" si="1"/>
        <v> ()</v>
      </c>
      <c r="B306" s="99"/>
      <c r="C306" s="99"/>
      <c r="D306" s="100"/>
      <c r="E306" s="100"/>
      <c r="F306" s="101"/>
      <c r="G306" s="100"/>
      <c r="H306" s="99"/>
      <c r="I306" s="100"/>
      <c r="J306" s="90" t="str">
        <f t="shared" si="3"/>
        <v>no</v>
      </c>
      <c r="K306" s="91" t="str">
        <f>IFERROR(__xludf.DUMMYFUNCTION("IFERROR(JOIN("", "",FILTER(L306:Q306,LEN(L306:Q306))))"),"")</f>
        <v/>
      </c>
      <c r="L306" s="92" t="str">
        <f>IFERROR(__xludf.DUMMYFUNCTION("IF(ISBLANK($D306),"""",IFERROR(JOIN("", "",QUERY(INDIRECT(""'(OCDS) "" &amp; L$3 &amp; ""'!$C:$F""),""SELECT C WHERE F = '"" &amp; $A306 &amp; ""'""))))"),"")</f>
        <v/>
      </c>
      <c r="M306" s="93" t="str">
        <f>IFERROR(__xludf.DUMMYFUNCTION("IF(ISBLANK($D306),"""",IFERROR(JOIN("", "",QUERY(INDIRECT(""'(OCDS) "" &amp; M$3 &amp; ""'!$C:$F""),""SELECT C WHERE F = '"" &amp; $A306 &amp; ""'""))))"),"")</f>
        <v/>
      </c>
      <c r="N306" s="93" t="str">
        <f>IFERROR(__xludf.DUMMYFUNCTION("IF(ISBLANK($D306),"""",IFERROR(JOIN("", "",QUERY(INDIRECT(""'(OCDS) "" &amp; N$3 &amp; ""'!$C:$F""),""SELECT C WHERE F = '"" &amp; $A306 &amp; ""'""))))"),"")</f>
        <v/>
      </c>
      <c r="O306" s="93" t="str">
        <f>IFERROR(__xludf.DUMMYFUNCTION("IF(ISBLANK($D306),"""",IFERROR(JOIN("", "",QUERY(INDIRECT(""'(OCDS) "" &amp; O$3 &amp; ""'!$C:$F""),""SELECT C WHERE F = '"" &amp; $A306 &amp; ""'""))))"),"")</f>
        <v/>
      </c>
      <c r="P306" s="93" t="str">
        <f>IFERROR(__xludf.DUMMYFUNCTION("IF(ISBLANK($D306),"""",IFERROR(JOIN("", "",QUERY(INDIRECT(""'(OCDS) "" &amp; P$3 &amp; ""'!$C:$F""),""SELECT C WHERE F = '"" &amp; $A306 &amp; ""'""))))"),"")</f>
        <v/>
      </c>
      <c r="Q306" s="93" t="str">
        <f>IFERROR(__xludf.DUMMYFUNCTION("IF(ISBLANK($D306),"""",IFERROR(JOIN("", "",QUERY(INDIRECT(""'(OCDS) "" &amp; Q$3 &amp; ""'!$C:$F""),""SELECT C WHERE F = '"" &amp; $A306 &amp; ""'""))))"),"")</f>
        <v/>
      </c>
      <c r="R306" s="94">
        <f t="shared" ref="R306:W306" si="304">IF(ISBLANK(IFERROR(VLOOKUP($A306,INDIRECT("'(OCDS) " &amp; R$3 &amp; "'!$F:$F"),1,FALSE))),0,1)</f>
        <v>0</v>
      </c>
      <c r="S306" s="94">
        <f t="shared" si="304"/>
        <v>0</v>
      </c>
      <c r="T306" s="94">
        <f t="shared" si="304"/>
        <v>0</v>
      </c>
      <c r="U306" s="94">
        <f t="shared" si="304"/>
        <v>0</v>
      </c>
      <c r="V306" s="94">
        <f t="shared" si="304"/>
        <v>0</v>
      </c>
      <c r="W306" s="94">
        <f t="shared" si="304"/>
        <v>0</v>
      </c>
    </row>
    <row r="307">
      <c r="A307" s="83" t="str">
        <f t="shared" si="1"/>
        <v> ()</v>
      </c>
      <c r="B307" s="99"/>
      <c r="C307" s="99"/>
      <c r="D307" s="100"/>
      <c r="E307" s="100"/>
      <c r="F307" s="101"/>
      <c r="G307" s="100"/>
      <c r="H307" s="99"/>
      <c r="I307" s="100"/>
      <c r="J307" s="90" t="str">
        <f t="shared" si="3"/>
        <v>no</v>
      </c>
      <c r="K307" s="91" t="str">
        <f>IFERROR(__xludf.DUMMYFUNCTION("IFERROR(JOIN("", "",FILTER(L307:Q307,LEN(L307:Q307))))"),"")</f>
        <v/>
      </c>
      <c r="L307" s="92" t="str">
        <f>IFERROR(__xludf.DUMMYFUNCTION("IF(ISBLANK($D307),"""",IFERROR(JOIN("", "",QUERY(INDIRECT(""'(OCDS) "" &amp; L$3 &amp; ""'!$C:$F""),""SELECT C WHERE F = '"" &amp; $A307 &amp; ""'""))))"),"")</f>
        <v/>
      </c>
      <c r="M307" s="93" t="str">
        <f>IFERROR(__xludf.DUMMYFUNCTION("IF(ISBLANK($D307),"""",IFERROR(JOIN("", "",QUERY(INDIRECT(""'(OCDS) "" &amp; M$3 &amp; ""'!$C:$F""),""SELECT C WHERE F = '"" &amp; $A307 &amp; ""'""))))"),"")</f>
        <v/>
      </c>
      <c r="N307" s="93" t="str">
        <f>IFERROR(__xludf.DUMMYFUNCTION("IF(ISBLANK($D307),"""",IFERROR(JOIN("", "",QUERY(INDIRECT(""'(OCDS) "" &amp; N$3 &amp; ""'!$C:$F""),""SELECT C WHERE F = '"" &amp; $A307 &amp; ""'""))))"),"")</f>
        <v/>
      </c>
      <c r="O307" s="93" t="str">
        <f>IFERROR(__xludf.DUMMYFUNCTION("IF(ISBLANK($D307),"""",IFERROR(JOIN("", "",QUERY(INDIRECT(""'(OCDS) "" &amp; O$3 &amp; ""'!$C:$F""),""SELECT C WHERE F = '"" &amp; $A307 &amp; ""'""))))"),"")</f>
        <v/>
      </c>
      <c r="P307" s="93" t="str">
        <f>IFERROR(__xludf.DUMMYFUNCTION("IF(ISBLANK($D307),"""",IFERROR(JOIN("", "",QUERY(INDIRECT(""'(OCDS) "" &amp; P$3 &amp; ""'!$C:$F""),""SELECT C WHERE F = '"" &amp; $A307 &amp; ""'""))))"),"")</f>
        <v/>
      </c>
      <c r="Q307" s="93" t="str">
        <f>IFERROR(__xludf.DUMMYFUNCTION("IF(ISBLANK($D307),"""",IFERROR(JOIN("", "",QUERY(INDIRECT(""'(OCDS) "" &amp; Q$3 &amp; ""'!$C:$F""),""SELECT C WHERE F = '"" &amp; $A307 &amp; ""'""))))"),"")</f>
        <v/>
      </c>
      <c r="R307" s="94">
        <f t="shared" ref="R307:W307" si="305">IF(ISBLANK(IFERROR(VLOOKUP($A307,INDIRECT("'(OCDS) " &amp; R$3 &amp; "'!$F:$F"),1,FALSE))),0,1)</f>
        <v>0</v>
      </c>
      <c r="S307" s="94">
        <f t="shared" si="305"/>
        <v>0</v>
      </c>
      <c r="T307" s="94">
        <f t="shared" si="305"/>
        <v>0</v>
      </c>
      <c r="U307" s="94">
        <f t="shared" si="305"/>
        <v>0</v>
      </c>
      <c r="V307" s="94">
        <f t="shared" si="305"/>
        <v>0</v>
      </c>
      <c r="W307" s="94">
        <f t="shared" si="305"/>
        <v>0</v>
      </c>
    </row>
    <row r="308">
      <c r="A308" s="83" t="str">
        <f t="shared" si="1"/>
        <v> ()</v>
      </c>
      <c r="B308" s="99"/>
      <c r="C308" s="99"/>
      <c r="D308" s="100"/>
      <c r="E308" s="100"/>
      <c r="F308" s="101"/>
      <c r="G308" s="100"/>
      <c r="H308" s="99"/>
      <c r="I308" s="100"/>
      <c r="J308" s="90" t="str">
        <f t="shared" si="3"/>
        <v>no</v>
      </c>
      <c r="K308" s="91" t="str">
        <f>IFERROR(__xludf.DUMMYFUNCTION("IFERROR(JOIN("", "",FILTER(L308:Q308,LEN(L308:Q308))))"),"")</f>
        <v/>
      </c>
      <c r="L308" s="92" t="str">
        <f>IFERROR(__xludf.DUMMYFUNCTION("IF(ISBLANK($D308),"""",IFERROR(JOIN("", "",QUERY(INDIRECT(""'(OCDS) "" &amp; L$3 &amp; ""'!$C:$F""),""SELECT C WHERE F = '"" &amp; $A308 &amp; ""'""))))"),"")</f>
        <v/>
      </c>
      <c r="M308" s="93" t="str">
        <f>IFERROR(__xludf.DUMMYFUNCTION("IF(ISBLANK($D308),"""",IFERROR(JOIN("", "",QUERY(INDIRECT(""'(OCDS) "" &amp; M$3 &amp; ""'!$C:$F""),""SELECT C WHERE F = '"" &amp; $A308 &amp; ""'""))))"),"")</f>
        <v/>
      </c>
      <c r="N308" s="93" t="str">
        <f>IFERROR(__xludf.DUMMYFUNCTION("IF(ISBLANK($D308),"""",IFERROR(JOIN("", "",QUERY(INDIRECT(""'(OCDS) "" &amp; N$3 &amp; ""'!$C:$F""),""SELECT C WHERE F = '"" &amp; $A308 &amp; ""'""))))"),"")</f>
        <v/>
      </c>
      <c r="O308" s="93" t="str">
        <f>IFERROR(__xludf.DUMMYFUNCTION("IF(ISBLANK($D308),"""",IFERROR(JOIN("", "",QUERY(INDIRECT(""'(OCDS) "" &amp; O$3 &amp; ""'!$C:$F""),""SELECT C WHERE F = '"" &amp; $A308 &amp; ""'""))))"),"")</f>
        <v/>
      </c>
      <c r="P308" s="93" t="str">
        <f>IFERROR(__xludf.DUMMYFUNCTION("IF(ISBLANK($D308),"""",IFERROR(JOIN("", "",QUERY(INDIRECT(""'(OCDS) "" &amp; P$3 &amp; ""'!$C:$F""),""SELECT C WHERE F = '"" &amp; $A308 &amp; ""'""))))"),"")</f>
        <v/>
      </c>
      <c r="Q308" s="93" t="str">
        <f>IFERROR(__xludf.DUMMYFUNCTION("IF(ISBLANK($D308),"""",IFERROR(JOIN("", "",QUERY(INDIRECT(""'(OCDS) "" &amp; Q$3 &amp; ""'!$C:$F""),""SELECT C WHERE F = '"" &amp; $A308 &amp; ""'""))))"),"")</f>
        <v/>
      </c>
      <c r="R308" s="94">
        <f t="shared" ref="R308:W308" si="306">IF(ISBLANK(IFERROR(VLOOKUP($A308,INDIRECT("'(OCDS) " &amp; R$3 &amp; "'!$F:$F"),1,FALSE))),0,1)</f>
        <v>0</v>
      </c>
      <c r="S308" s="94">
        <f t="shared" si="306"/>
        <v>0</v>
      </c>
      <c r="T308" s="94">
        <f t="shared" si="306"/>
        <v>0</v>
      </c>
      <c r="U308" s="94">
        <f t="shared" si="306"/>
        <v>0</v>
      </c>
      <c r="V308" s="94">
        <f t="shared" si="306"/>
        <v>0</v>
      </c>
      <c r="W308" s="94">
        <f t="shared" si="306"/>
        <v>0</v>
      </c>
    </row>
    <row r="309">
      <c r="A309" s="83" t="str">
        <f t="shared" si="1"/>
        <v> ()</v>
      </c>
      <c r="B309" s="99"/>
      <c r="C309" s="99"/>
      <c r="D309" s="100"/>
      <c r="E309" s="100"/>
      <c r="F309" s="101"/>
      <c r="G309" s="100"/>
      <c r="H309" s="99"/>
      <c r="I309" s="100"/>
      <c r="J309" s="90" t="str">
        <f t="shared" si="3"/>
        <v>no</v>
      </c>
      <c r="K309" s="91" t="str">
        <f>IFERROR(__xludf.DUMMYFUNCTION("IFERROR(JOIN("", "",FILTER(L309:Q309,LEN(L309:Q309))))"),"")</f>
        <v/>
      </c>
      <c r="L309" s="92" t="str">
        <f>IFERROR(__xludf.DUMMYFUNCTION("IF(ISBLANK($D309),"""",IFERROR(JOIN("", "",QUERY(INDIRECT(""'(OCDS) "" &amp; L$3 &amp; ""'!$C:$F""),""SELECT C WHERE F = '"" &amp; $A309 &amp; ""'""))))"),"")</f>
        <v/>
      </c>
      <c r="M309" s="93" t="str">
        <f>IFERROR(__xludf.DUMMYFUNCTION("IF(ISBLANK($D309),"""",IFERROR(JOIN("", "",QUERY(INDIRECT(""'(OCDS) "" &amp; M$3 &amp; ""'!$C:$F""),""SELECT C WHERE F = '"" &amp; $A309 &amp; ""'""))))"),"")</f>
        <v/>
      </c>
      <c r="N309" s="93" t="str">
        <f>IFERROR(__xludf.DUMMYFUNCTION("IF(ISBLANK($D309),"""",IFERROR(JOIN("", "",QUERY(INDIRECT(""'(OCDS) "" &amp; N$3 &amp; ""'!$C:$F""),""SELECT C WHERE F = '"" &amp; $A309 &amp; ""'""))))"),"")</f>
        <v/>
      </c>
      <c r="O309" s="93" t="str">
        <f>IFERROR(__xludf.DUMMYFUNCTION("IF(ISBLANK($D309),"""",IFERROR(JOIN("", "",QUERY(INDIRECT(""'(OCDS) "" &amp; O$3 &amp; ""'!$C:$F""),""SELECT C WHERE F = '"" &amp; $A309 &amp; ""'""))))"),"")</f>
        <v/>
      </c>
      <c r="P309" s="93" t="str">
        <f>IFERROR(__xludf.DUMMYFUNCTION("IF(ISBLANK($D309),"""",IFERROR(JOIN("", "",QUERY(INDIRECT(""'(OCDS) "" &amp; P$3 &amp; ""'!$C:$F""),""SELECT C WHERE F = '"" &amp; $A309 &amp; ""'""))))"),"")</f>
        <v/>
      </c>
      <c r="Q309" s="93" t="str">
        <f>IFERROR(__xludf.DUMMYFUNCTION("IF(ISBLANK($D309),"""",IFERROR(JOIN("", "",QUERY(INDIRECT(""'(OCDS) "" &amp; Q$3 &amp; ""'!$C:$F""),""SELECT C WHERE F = '"" &amp; $A309 &amp; ""'""))))"),"")</f>
        <v/>
      </c>
      <c r="R309" s="94">
        <f t="shared" ref="R309:W309" si="307">IF(ISBLANK(IFERROR(VLOOKUP($A309,INDIRECT("'(OCDS) " &amp; R$3 &amp; "'!$F:$F"),1,FALSE))),0,1)</f>
        <v>0</v>
      </c>
      <c r="S309" s="94">
        <f t="shared" si="307"/>
        <v>0</v>
      </c>
      <c r="T309" s="94">
        <f t="shared" si="307"/>
        <v>0</v>
      </c>
      <c r="U309" s="94">
        <f t="shared" si="307"/>
        <v>0</v>
      </c>
      <c r="V309" s="94">
        <f t="shared" si="307"/>
        <v>0</v>
      </c>
      <c r="W309" s="94">
        <f t="shared" si="307"/>
        <v>0</v>
      </c>
    </row>
    <row r="310">
      <c r="A310" s="83" t="str">
        <f t="shared" si="1"/>
        <v> ()</v>
      </c>
      <c r="B310" s="99"/>
      <c r="C310" s="99"/>
      <c r="D310" s="100"/>
      <c r="E310" s="100"/>
      <c r="F310" s="101"/>
      <c r="G310" s="100"/>
      <c r="H310" s="99"/>
      <c r="I310" s="100"/>
      <c r="J310" s="90" t="str">
        <f t="shared" si="3"/>
        <v>no</v>
      </c>
      <c r="K310" s="91" t="str">
        <f>IFERROR(__xludf.DUMMYFUNCTION("IFERROR(JOIN("", "",FILTER(L310:Q310,LEN(L310:Q310))))"),"")</f>
        <v/>
      </c>
      <c r="L310" s="92" t="str">
        <f>IFERROR(__xludf.DUMMYFUNCTION("IF(ISBLANK($D310),"""",IFERROR(JOIN("", "",QUERY(INDIRECT(""'(OCDS) "" &amp; L$3 &amp; ""'!$C:$F""),""SELECT C WHERE F = '"" &amp; $A310 &amp; ""'""))))"),"")</f>
        <v/>
      </c>
      <c r="M310" s="93" t="str">
        <f>IFERROR(__xludf.DUMMYFUNCTION("IF(ISBLANK($D310),"""",IFERROR(JOIN("", "",QUERY(INDIRECT(""'(OCDS) "" &amp; M$3 &amp; ""'!$C:$F""),""SELECT C WHERE F = '"" &amp; $A310 &amp; ""'""))))"),"")</f>
        <v/>
      </c>
      <c r="N310" s="93" t="str">
        <f>IFERROR(__xludf.DUMMYFUNCTION("IF(ISBLANK($D310),"""",IFERROR(JOIN("", "",QUERY(INDIRECT(""'(OCDS) "" &amp; N$3 &amp; ""'!$C:$F""),""SELECT C WHERE F = '"" &amp; $A310 &amp; ""'""))))"),"")</f>
        <v/>
      </c>
      <c r="O310" s="93" t="str">
        <f>IFERROR(__xludf.DUMMYFUNCTION("IF(ISBLANK($D310),"""",IFERROR(JOIN("", "",QUERY(INDIRECT(""'(OCDS) "" &amp; O$3 &amp; ""'!$C:$F""),""SELECT C WHERE F = '"" &amp; $A310 &amp; ""'""))))"),"")</f>
        <v/>
      </c>
      <c r="P310" s="93" t="str">
        <f>IFERROR(__xludf.DUMMYFUNCTION("IF(ISBLANK($D310),"""",IFERROR(JOIN("", "",QUERY(INDIRECT(""'(OCDS) "" &amp; P$3 &amp; ""'!$C:$F""),""SELECT C WHERE F = '"" &amp; $A310 &amp; ""'""))))"),"")</f>
        <v/>
      </c>
      <c r="Q310" s="93" t="str">
        <f>IFERROR(__xludf.DUMMYFUNCTION("IF(ISBLANK($D310),"""",IFERROR(JOIN("", "",QUERY(INDIRECT(""'(OCDS) "" &amp; Q$3 &amp; ""'!$C:$F""),""SELECT C WHERE F = '"" &amp; $A310 &amp; ""'""))))"),"")</f>
        <v/>
      </c>
      <c r="R310" s="94">
        <f t="shared" ref="R310:W310" si="308">IF(ISBLANK(IFERROR(VLOOKUP($A310,INDIRECT("'(OCDS) " &amp; R$3 &amp; "'!$F:$F"),1,FALSE))),0,1)</f>
        <v>0</v>
      </c>
      <c r="S310" s="94">
        <f t="shared" si="308"/>
        <v>0</v>
      </c>
      <c r="T310" s="94">
        <f t="shared" si="308"/>
        <v>0</v>
      </c>
      <c r="U310" s="94">
        <f t="shared" si="308"/>
        <v>0</v>
      </c>
      <c r="V310" s="94">
        <f t="shared" si="308"/>
        <v>0</v>
      </c>
      <c r="W310" s="94">
        <f t="shared" si="308"/>
        <v>0</v>
      </c>
    </row>
    <row r="311">
      <c r="A311" s="83" t="str">
        <f t="shared" si="1"/>
        <v> ()</v>
      </c>
      <c r="B311" s="99"/>
      <c r="C311" s="99"/>
      <c r="D311" s="100"/>
      <c r="E311" s="100"/>
      <c r="F311" s="101"/>
      <c r="G311" s="100"/>
      <c r="H311" s="99"/>
      <c r="I311" s="100"/>
      <c r="J311" s="90" t="str">
        <f t="shared" si="3"/>
        <v>no</v>
      </c>
      <c r="K311" s="91" t="str">
        <f>IFERROR(__xludf.DUMMYFUNCTION("IFERROR(JOIN("", "",FILTER(L311:Q311,LEN(L311:Q311))))"),"")</f>
        <v/>
      </c>
      <c r="L311" s="92" t="str">
        <f>IFERROR(__xludf.DUMMYFUNCTION("IF(ISBLANK($D311),"""",IFERROR(JOIN("", "",QUERY(INDIRECT(""'(OCDS) "" &amp; L$3 &amp; ""'!$C:$F""),""SELECT C WHERE F = '"" &amp; $A311 &amp; ""'""))))"),"")</f>
        <v/>
      </c>
      <c r="M311" s="93" t="str">
        <f>IFERROR(__xludf.DUMMYFUNCTION("IF(ISBLANK($D311),"""",IFERROR(JOIN("", "",QUERY(INDIRECT(""'(OCDS) "" &amp; M$3 &amp; ""'!$C:$F""),""SELECT C WHERE F = '"" &amp; $A311 &amp; ""'""))))"),"")</f>
        <v/>
      </c>
      <c r="N311" s="93" t="str">
        <f>IFERROR(__xludf.DUMMYFUNCTION("IF(ISBLANK($D311),"""",IFERROR(JOIN("", "",QUERY(INDIRECT(""'(OCDS) "" &amp; N$3 &amp; ""'!$C:$F""),""SELECT C WHERE F = '"" &amp; $A311 &amp; ""'""))))"),"")</f>
        <v/>
      </c>
      <c r="O311" s="93" t="str">
        <f>IFERROR(__xludf.DUMMYFUNCTION("IF(ISBLANK($D311),"""",IFERROR(JOIN("", "",QUERY(INDIRECT(""'(OCDS) "" &amp; O$3 &amp; ""'!$C:$F""),""SELECT C WHERE F = '"" &amp; $A311 &amp; ""'""))))"),"")</f>
        <v/>
      </c>
      <c r="P311" s="93" t="str">
        <f>IFERROR(__xludf.DUMMYFUNCTION("IF(ISBLANK($D311),"""",IFERROR(JOIN("", "",QUERY(INDIRECT(""'(OCDS) "" &amp; P$3 &amp; ""'!$C:$F""),""SELECT C WHERE F = '"" &amp; $A311 &amp; ""'""))))"),"")</f>
        <v/>
      </c>
      <c r="Q311" s="93" t="str">
        <f>IFERROR(__xludf.DUMMYFUNCTION("IF(ISBLANK($D311),"""",IFERROR(JOIN("", "",QUERY(INDIRECT(""'(OCDS) "" &amp; Q$3 &amp; ""'!$C:$F""),""SELECT C WHERE F = '"" &amp; $A311 &amp; ""'""))))"),"")</f>
        <v/>
      </c>
      <c r="R311" s="94">
        <f t="shared" ref="R311:W311" si="309">IF(ISBLANK(IFERROR(VLOOKUP($A311,INDIRECT("'(OCDS) " &amp; R$3 &amp; "'!$F:$F"),1,FALSE))),0,1)</f>
        <v>0</v>
      </c>
      <c r="S311" s="94">
        <f t="shared" si="309"/>
        <v>0</v>
      </c>
      <c r="T311" s="94">
        <f t="shared" si="309"/>
        <v>0</v>
      </c>
      <c r="U311" s="94">
        <f t="shared" si="309"/>
        <v>0</v>
      </c>
      <c r="V311" s="94">
        <f t="shared" si="309"/>
        <v>0</v>
      </c>
      <c r="W311" s="94">
        <f t="shared" si="309"/>
        <v>0</v>
      </c>
    </row>
    <row r="312">
      <c r="A312" s="83" t="str">
        <f t="shared" si="1"/>
        <v> ()</v>
      </c>
      <c r="B312" s="99"/>
      <c r="C312" s="99"/>
      <c r="D312" s="100"/>
      <c r="E312" s="100"/>
      <c r="F312" s="101"/>
      <c r="G312" s="100"/>
      <c r="H312" s="99"/>
      <c r="I312" s="100"/>
      <c r="J312" s="90" t="str">
        <f t="shared" si="3"/>
        <v>no</v>
      </c>
      <c r="K312" s="91" t="str">
        <f>IFERROR(__xludf.DUMMYFUNCTION("IFERROR(JOIN("", "",FILTER(L312:Q312,LEN(L312:Q312))))"),"")</f>
        <v/>
      </c>
      <c r="L312" s="92" t="str">
        <f>IFERROR(__xludf.DUMMYFUNCTION("IF(ISBLANK($D312),"""",IFERROR(JOIN("", "",QUERY(INDIRECT(""'(OCDS) "" &amp; L$3 &amp; ""'!$C:$F""),""SELECT C WHERE F = '"" &amp; $A312 &amp; ""'""))))"),"")</f>
        <v/>
      </c>
      <c r="M312" s="93" t="str">
        <f>IFERROR(__xludf.DUMMYFUNCTION("IF(ISBLANK($D312),"""",IFERROR(JOIN("", "",QUERY(INDIRECT(""'(OCDS) "" &amp; M$3 &amp; ""'!$C:$F""),""SELECT C WHERE F = '"" &amp; $A312 &amp; ""'""))))"),"")</f>
        <v/>
      </c>
      <c r="N312" s="93" t="str">
        <f>IFERROR(__xludf.DUMMYFUNCTION("IF(ISBLANK($D312),"""",IFERROR(JOIN("", "",QUERY(INDIRECT(""'(OCDS) "" &amp; N$3 &amp; ""'!$C:$F""),""SELECT C WHERE F = '"" &amp; $A312 &amp; ""'""))))"),"")</f>
        <v/>
      </c>
      <c r="O312" s="93" t="str">
        <f>IFERROR(__xludf.DUMMYFUNCTION("IF(ISBLANK($D312),"""",IFERROR(JOIN("", "",QUERY(INDIRECT(""'(OCDS) "" &amp; O$3 &amp; ""'!$C:$F""),""SELECT C WHERE F = '"" &amp; $A312 &amp; ""'""))))"),"")</f>
        <v/>
      </c>
      <c r="P312" s="93" t="str">
        <f>IFERROR(__xludf.DUMMYFUNCTION("IF(ISBLANK($D312),"""",IFERROR(JOIN("", "",QUERY(INDIRECT(""'(OCDS) "" &amp; P$3 &amp; ""'!$C:$F""),""SELECT C WHERE F = '"" &amp; $A312 &amp; ""'""))))"),"")</f>
        <v/>
      </c>
      <c r="Q312" s="93" t="str">
        <f>IFERROR(__xludf.DUMMYFUNCTION("IF(ISBLANK($D312),"""",IFERROR(JOIN("", "",QUERY(INDIRECT(""'(OCDS) "" &amp; Q$3 &amp; ""'!$C:$F""),""SELECT C WHERE F = '"" &amp; $A312 &amp; ""'""))))"),"")</f>
        <v/>
      </c>
      <c r="R312" s="94">
        <f t="shared" ref="R312:W312" si="310">IF(ISBLANK(IFERROR(VLOOKUP($A312,INDIRECT("'(OCDS) " &amp; R$3 &amp; "'!$F:$F"),1,FALSE))),0,1)</f>
        <v>0</v>
      </c>
      <c r="S312" s="94">
        <f t="shared" si="310"/>
        <v>0</v>
      </c>
      <c r="T312" s="94">
        <f t="shared" si="310"/>
        <v>0</v>
      </c>
      <c r="U312" s="94">
        <f t="shared" si="310"/>
        <v>0</v>
      </c>
      <c r="V312" s="94">
        <f t="shared" si="310"/>
        <v>0</v>
      </c>
      <c r="W312" s="94">
        <f t="shared" si="310"/>
        <v>0</v>
      </c>
    </row>
    <row r="313">
      <c r="A313" s="83" t="str">
        <f t="shared" si="1"/>
        <v> ()</v>
      </c>
      <c r="B313" s="99"/>
      <c r="C313" s="99"/>
      <c r="D313" s="100"/>
      <c r="E313" s="100"/>
      <c r="F313" s="101"/>
      <c r="G313" s="100"/>
      <c r="H313" s="99"/>
      <c r="I313" s="100"/>
      <c r="J313" s="90" t="str">
        <f t="shared" si="3"/>
        <v>no</v>
      </c>
      <c r="K313" s="91" t="str">
        <f>IFERROR(__xludf.DUMMYFUNCTION("IFERROR(JOIN("", "",FILTER(L313:Q313,LEN(L313:Q313))))"),"")</f>
        <v/>
      </c>
      <c r="L313" s="92" t="str">
        <f>IFERROR(__xludf.DUMMYFUNCTION("IF(ISBLANK($D313),"""",IFERROR(JOIN("", "",QUERY(INDIRECT(""'(OCDS) "" &amp; L$3 &amp; ""'!$C:$F""),""SELECT C WHERE F = '"" &amp; $A313 &amp; ""'""))))"),"")</f>
        <v/>
      </c>
      <c r="M313" s="93" t="str">
        <f>IFERROR(__xludf.DUMMYFUNCTION("IF(ISBLANK($D313),"""",IFERROR(JOIN("", "",QUERY(INDIRECT(""'(OCDS) "" &amp; M$3 &amp; ""'!$C:$F""),""SELECT C WHERE F = '"" &amp; $A313 &amp; ""'""))))"),"")</f>
        <v/>
      </c>
      <c r="N313" s="93" t="str">
        <f>IFERROR(__xludf.DUMMYFUNCTION("IF(ISBLANK($D313),"""",IFERROR(JOIN("", "",QUERY(INDIRECT(""'(OCDS) "" &amp; N$3 &amp; ""'!$C:$F""),""SELECT C WHERE F = '"" &amp; $A313 &amp; ""'""))))"),"")</f>
        <v/>
      </c>
      <c r="O313" s="93" t="str">
        <f>IFERROR(__xludf.DUMMYFUNCTION("IF(ISBLANK($D313),"""",IFERROR(JOIN("", "",QUERY(INDIRECT(""'(OCDS) "" &amp; O$3 &amp; ""'!$C:$F""),""SELECT C WHERE F = '"" &amp; $A313 &amp; ""'""))))"),"")</f>
        <v/>
      </c>
      <c r="P313" s="93" t="str">
        <f>IFERROR(__xludf.DUMMYFUNCTION("IF(ISBLANK($D313),"""",IFERROR(JOIN("", "",QUERY(INDIRECT(""'(OCDS) "" &amp; P$3 &amp; ""'!$C:$F""),""SELECT C WHERE F = '"" &amp; $A313 &amp; ""'""))))"),"")</f>
        <v/>
      </c>
      <c r="Q313" s="93" t="str">
        <f>IFERROR(__xludf.DUMMYFUNCTION("IF(ISBLANK($D313),"""",IFERROR(JOIN("", "",QUERY(INDIRECT(""'(OCDS) "" &amp; Q$3 &amp; ""'!$C:$F""),""SELECT C WHERE F = '"" &amp; $A313 &amp; ""'""))))"),"")</f>
        <v/>
      </c>
      <c r="R313" s="94">
        <f t="shared" ref="R313:W313" si="311">IF(ISBLANK(IFERROR(VLOOKUP($A313,INDIRECT("'(OCDS) " &amp; R$3 &amp; "'!$F:$F"),1,FALSE))),0,1)</f>
        <v>0</v>
      </c>
      <c r="S313" s="94">
        <f t="shared" si="311"/>
        <v>0</v>
      </c>
      <c r="T313" s="94">
        <f t="shared" si="311"/>
        <v>0</v>
      </c>
      <c r="U313" s="94">
        <f t="shared" si="311"/>
        <v>0</v>
      </c>
      <c r="V313" s="94">
        <f t="shared" si="311"/>
        <v>0</v>
      </c>
      <c r="W313" s="94">
        <f t="shared" si="311"/>
        <v>0</v>
      </c>
    </row>
    <row r="314">
      <c r="A314" s="83" t="str">
        <f t="shared" si="1"/>
        <v> ()</v>
      </c>
      <c r="B314" s="99"/>
      <c r="C314" s="99"/>
      <c r="D314" s="100"/>
      <c r="E314" s="100"/>
      <c r="F314" s="101"/>
      <c r="G314" s="100"/>
      <c r="H314" s="99"/>
      <c r="I314" s="100"/>
      <c r="J314" s="90" t="str">
        <f t="shared" si="3"/>
        <v>no</v>
      </c>
      <c r="K314" s="91" t="str">
        <f>IFERROR(__xludf.DUMMYFUNCTION("IFERROR(JOIN("", "",FILTER(L314:Q314,LEN(L314:Q314))))"),"")</f>
        <v/>
      </c>
      <c r="L314" s="92" t="str">
        <f>IFERROR(__xludf.DUMMYFUNCTION("IF(ISBLANK($D314),"""",IFERROR(JOIN("", "",QUERY(INDIRECT(""'(OCDS) "" &amp; L$3 &amp; ""'!$C:$F""),""SELECT C WHERE F = '"" &amp; $A314 &amp; ""'""))))"),"")</f>
        <v/>
      </c>
      <c r="M314" s="93" t="str">
        <f>IFERROR(__xludf.DUMMYFUNCTION("IF(ISBLANK($D314),"""",IFERROR(JOIN("", "",QUERY(INDIRECT(""'(OCDS) "" &amp; M$3 &amp; ""'!$C:$F""),""SELECT C WHERE F = '"" &amp; $A314 &amp; ""'""))))"),"")</f>
        <v/>
      </c>
      <c r="N314" s="93" t="str">
        <f>IFERROR(__xludf.DUMMYFUNCTION("IF(ISBLANK($D314),"""",IFERROR(JOIN("", "",QUERY(INDIRECT(""'(OCDS) "" &amp; N$3 &amp; ""'!$C:$F""),""SELECT C WHERE F = '"" &amp; $A314 &amp; ""'""))))"),"")</f>
        <v/>
      </c>
      <c r="O314" s="93" t="str">
        <f>IFERROR(__xludf.DUMMYFUNCTION("IF(ISBLANK($D314),"""",IFERROR(JOIN("", "",QUERY(INDIRECT(""'(OCDS) "" &amp; O$3 &amp; ""'!$C:$F""),""SELECT C WHERE F = '"" &amp; $A314 &amp; ""'""))))"),"")</f>
        <v/>
      </c>
      <c r="P314" s="93" t="str">
        <f>IFERROR(__xludf.DUMMYFUNCTION("IF(ISBLANK($D314),"""",IFERROR(JOIN("", "",QUERY(INDIRECT(""'(OCDS) "" &amp; P$3 &amp; ""'!$C:$F""),""SELECT C WHERE F = '"" &amp; $A314 &amp; ""'""))))"),"")</f>
        <v/>
      </c>
      <c r="Q314" s="93" t="str">
        <f>IFERROR(__xludf.DUMMYFUNCTION("IF(ISBLANK($D314),"""",IFERROR(JOIN("", "",QUERY(INDIRECT(""'(OCDS) "" &amp; Q$3 &amp; ""'!$C:$F""),""SELECT C WHERE F = '"" &amp; $A314 &amp; ""'""))))"),"")</f>
        <v/>
      </c>
      <c r="R314" s="94">
        <f t="shared" ref="R314:W314" si="312">IF(ISBLANK(IFERROR(VLOOKUP($A314,INDIRECT("'(OCDS) " &amp; R$3 &amp; "'!$F:$F"),1,FALSE))),0,1)</f>
        <v>0</v>
      </c>
      <c r="S314" s="94">
        <f t="shared" si="312"/>
        <v>0</v>
      </c>
      <c r="T314" s="94">
        <f t="shared" si="312"/>
        <v>0</v>
      </c>
      <c r="U314" s="94">
        <f t="shared" si="312"/>
        <v>0</v>
      </c>
      <c r="V314" s="94">
        <f t="shared" si="312"/>
        <v>0</v>
      </c>
      <c r="W314" s="94">
        <f t="shared" si="312"/>
        <v>0</v>
      </c>
    </row>
    <row r="315">
      <c r="A315" s="83" t="str">
        <f t="shared" si="1"/>
        <v> ()</v>
      </c>
      <c r="B315" s="99"/>
      <c r="C315" s="99"/>
      <c r="D315" s="100"/>
      <c r="E315" s="100"/>
      <c r="F315" s="101"/>
      <c r="G315" s="100"/>
      <c r="H315" s="99"/>
      <c r="I315" s="100"/>
      <c r="J315" s="90" t="str">
        <f t="shared" si="3"/>
        <v>no</v>
      </c>
      <c r="K315" s="91" t="str">
        <f>IFERROR(__xludf.DUMMYFUNCTION("IFERROR(JOIN("", "",FILTER(L315:Q315,LEN(L315:Q315))))"),"")</f>
        <v/>
      </c>
      <c r="L315" s="92" t="str">
        <f>IFERROR(__xludf.DUMMYFUNCTION("IF(ISBLANK($D315),"""",IFERROR(JOIN("", "",QUERY(INDIRECT(""'(OCDS) "" &amp; L$3 &amp; ""'!$C:$F""),""SELECT C WHERE F = '"" &amp; $A315 &amp; ""'""))))"),"")</f>
        <v/>
      </c>
      <c r="M315" s="93" t="str">
        <f>IFERROR(__xludf.DUMMYFUNCTION("IF(ISBLANK($D315),"""",IFERROR(JOIN("", "",QUERY(INDIRECT(""'(OCDS) "" &amp; M$3 &amp; ""'!$C:$F""),""SELECT C WHERE F = '"" &amp; $A315 &amp; ""'""))))"),"")</f>
        <v/>
      </c>
      <c r="N315" s="93" t="str">
        <f>IFERROR(__xludf.DUMMYFUNCTION("IF(ISBLANK($D315),"""",IFERROR(JOIN("", "",QUERY(INDIRECT(""'(OCDS) "" &amp; N$3 &amp; ""'!$C:$F""),""SELECT C WHERE F = '"" &amp; $A315 &amp; ""'""))))"),"")</f>
        <v/>
      </c>
      <c r="O315" s="93" t="str">
        <f>IFERROR(__xludf.DUMMYFUNCTION("IF(ISBLANK($D315),"""",IFERROR(JOIN("", "",QUERY(INDIRECT(""'(OCDS) "" &amp; O$3 &amp; ""'!$C:$F""),""SELECT C WHERE F = '"" &amp; $A315 &amp; ""'""))))"),"")</f>
        <v/>
      </c>
      <c r="P315" s="93" t="str">
        <f>IFERROR(__xludf.DUMMYFUNCTION("IF(ISBLANK($D315),"""",IFERROR(JOIN("", "",QUERY(INDIRECT(""'(OCDS) "" &amp; P$3 &amp; ""'!$C:$F""),""SELECT C WHERE F = '"" &amp; $A315 &amp; ""'""))))"),"")</f>
        <v/>
      </c>
      <c r="Q315" s="93" t="str">
        <f>IFERROR(__xludf.DUMMYFUNCTION("IF(ISBLANK($D315),"""",IFERROR(JOIN("", "",QUERY(INDIRECT(""'(OCDS) "" &amp; Q$3 &amp; ""'!$C:$F""),""SELECT C WHERE F = '"" &amp; $A315 &amp; ""'""))))"),"")</f>
        <v/>
      </c>
      <c r="R315" s="94">
        <f t="shared" ref="R315:W315" si="313">IF(ISBLANK(IFERROR(VLOOKUP($A315,INDIRECT("'(OCDS) " &amp; R$3 &amp; "'!$F:$F"),1,FALSE))),0,1)</f>
        <v>0</v>
      </c>
      <c r="S315" s="94">
        <f t="shared" si="313"/>
        <v>0</v>
      </c>
      <c r="T315" s="94">
        <f t="shared" si="313"/>
        <v>0</v>
      </c>
      <c r="U315" s="94">
        <f t="shared" si="313"/>
        <v>0</v>
      </c>
      <c r="V315" s="94">
        <f t="shared" si="313"/>
        <v>0</v>
      </c>
      <c r="W315" s="94">
        <f t="shared" si="313"/>
        <v>0</v>
      </c>
    </row>
    <row r="316">
      <c r="A316" s="83" t="str">
        <f t="shared" si="1"/>
        <v> ()</v>
      </c>
      <c r="B316" s="99"/>
      <c r="C316" s="99"/>
      <c r="D316" s="100"/>
      <c r="E316" s="100"/>
      <c r="F316" s="101"/>
      <c r="G316" s="100"/>
      <c r="H316" s="99"/>
      <c r="I316" s="100"/>
      <c r="J316" s="90" t="str">
        <f t="shared" si="3"/>
        <v>no</v>
      </c>
      <c r="K316" s="91" t="str">
        <f>IFERROR(__xludf.DUMMYFUNCTION("IFERROR(JOIN("", "",FILTER(L316:Q316,LEN(L316:Q316))))"),"")</f>
        <v/>
      </c>
      <c r="L316" s="92" t="str">
        <f>IFERROR(__xludf.DUMMYFUNCTION("IF(ISBLANK($D316),"""",IFERROR(JOIN("", "",QUERY(INDIRECT(""'(OCDS) "" &amp; L$3 &amp; ""'!$C:$F""),""SELECT C WHERE F = '"" &amp; $A316 &amp; ""'""))))"),"")</f>
        <v/>
      </c>
      <c r="M316" s="93" t="str">
        <f>IFERROR(__xludf.DUMMYFUNCTION("IF(ISBLANK($D316),"""",IFERROR(JOIN("", "",QUERY(INDIRECT(""'(OCDS) "" &amp; M$3 &amp; ""'!$C:$F""),""SELECT C WHERE F = '"" &amp; $A316 &amp; ""'""))))"),"")</f>
        <v/>
      </c>
      <c r="N316" s="93" t="str">
        <f>IFERROR(__xludf.DUMMYFUNCTION("IF(ISBLANK($D316),"""",IFERROR(JOIN("", "",QUERY(INDIRECT(""'(OCDS) "" &amp; N$3 &amp; ""'!$C:$F""),""SELECT C WHERE F = '"" &amp; $A316 &amp; ""'""))))"),"")</f>
        <v/>
      </c>
      <c r="O316" s="93" t="str">
        <f>IFERROR(__xludf.DUMMYFUNCTION("IF(ISBLANK($D316),"""",IFERROR(JOIN("", "",QUERY(INDIRECT(""'(OCDS) "" &amp; O$3 &amp; ""'!$C:$F""),""SELECT C WHERE F = '"" &amp; $A316 &amp; ""'""))))"),"")</f>
        <v/>
      </c>
      <c r="P316" s="93" t="str">
        <f>IFERROR(__xludf.DUMMYFUNCTION("IF(ISBLANK($D316),"""",IFERROR(JOIN("", "",QUERY(INDIRECT(""'(OCDS) "" &amp; P$3 &amp; ""'!$C:$F""),""SELECT C WHERE F = '"" &amp; $A316 &amp; ""'""))))"),"")</f>
        <v/>
      </c>
      <c r="Q316" s="93" t="str">
        <f>IFERROR(__xludf.DUMMYFUNCTION("IF(ISBLANK($D316),"""",IFERROR(JOIN("", "",QUERY(INDIRECT(""'(OCDS) "" &amp; Q$3 &amp; ""'!$C:$F""),""SELECT C WHERE F = '"" &amp; $A316 &amp; ""'""))))"),"")</f>
        <v/>
      </c>
      <c r="R316" s="94">
        <f t="shared" ref="R316:W316" si="314">IF(ISBLANK(IFERROR(VLOOKUP($A316,INDIRECT("'(OCDS) " &amp; R$3 &amp; "'!$F:$F"),1,FALSE))),0,1)</f>
        <v>0</v>
      </c>
      <c r="S316" s="94">
        <f t="shared" si="314"/>
        <v>0</v>
      </c>
      <c r="T316" s="94">
        <f t="shared" si="314"/>
        <v>0</v>
      </c>
      <c r="U316" s="94">
        <f t="shared" si="314"/>
        <v>0</v>
      </c>
      <c r="V316" s="94">
        <f t="shared" si="314"/>
        <v>0</v>
      </c>
      <c r="W316" s="94">
        <f t="shared" si="314"/>
        <v>0</v>
      </c>
    </row>
    <row r="317">
      <c r="A317" s="83" t="str">
        <f t="shared" si="1"/>
        <v> ()</v>
      </c>
      <c r="B317" s="99"/>
      <c r="C317" s="99"/>
      <c r="D317" s="100"/>
      <c r="E317" s="100"/>
      <c r="F317" s="101"/>
      <c r="G317" s="100"/>
      <c r="H317" s="99"/>
      <c r="I317" s="100"/>
      <c r="J317" s="90" t="str">
        <f t="shared" si="3"/>
        <v>no</v>
      </c>
      <c r="K317" s="91" t="str">
        <f>IFERROR(__xludf.DUMMYFUNCTION("IFERROR(JOIN("", "",FILTER(L317:Q317,LEN(L317:Q317))))"),"")</f>
        <v/>
      </c>
      <c r="L317" s="92" t="str">
        <f>IFERROR(__xludf.DUMMYFUNCTION("IF(ISBLANK($D317),"""",IFERROR(JOIN("", "",QUERY(INDIRECT(""'(OCDS) "" &amp; L$3 &amp; ""'!$C:$F""),""SELECT C WHERE F = '"" &amp; $A317 &amp; ""'""))))"),"")</f>
        <v/>
      </c>
      <c r="M317" s="93" t="str">
        <f>IFERROR(__xludf.DUMMYFUNCTION("IF(ISBLANK($D317),"""",IFERROR(JOIN("", "",QUERY(INDIRECT(""'(OCDS) "" &amp; M$3 &amp; ""'!$C:$F""),""SELECT C WHERE F = '"" &amp; $A317 &amp; ""'""))))"),"")</f>
        <v/>
      </c>
      <c r="N317" s="93" t="str">
        <f>IFERROR(__xludf.DUMMYFUNCTION("IF(ISBLANK($D317),"""",IFERROR(JOIN("", "",QUERY(INDIRECT(""'(OCDS) "" &amp; N$3 &amp; ""'!$C:$F""),""SELECT C WHERE F = '"" &amp; $A317 &amp; ""'""))))"),"")</f>
        <v/>
      </c>
      <c r="O317" s="93" t="str">
        <f>IFERROR(__xludf.DUMMYFUNCTION("IF(ISBLANK($D317),"""",IFERROR(JOIN("", "",QUERY(INDIRECT(""'(OCDS) "" &amp; O$3 &amp; ""'!$C:$F""),""SELECT C WHERE F = '"" &amp; $A317 &amp; ""'""))))"),"")</f>
        <v/>
      </c>
      <c r="P317" s="93" t="str">
        <f>IFERROR(__xludf.DUMMYFUNCTION("IF(ISBLANK($D317),"""",IFERROR(JOIN("", "",QUERY(INDIRECT(""'(OCDS) "" &amp; P$3 &amp; ""'!$C:$F""),""SELECT C WHERE F = '"" &amp; $A317 &amp; ""'""))))"),"")</f>
        <v/>
      </c>
      <c r="Q317" s="93" t="str">
        <f>IFERROR(__xludf.DUMMYFUNCTION("IF(ISBLANK($D317),"""",IFERROR(JOIN("", "",QUERY(INDIRECT(""'(OCDS) "" &amp; Q$3 &amp; ""'!$C:$F""),""SELECT C WHERE F = '"" &amp; $A317 &amp; ""'""))))"),"")</f>
        <v/>
      </c>
      <c r="R317" s="94">
        <f t="shared" ref="R317:W317" si="315">IF(ISBLANK(IFERROR(VLOOKUP($A317,INDIRECT("'(OCDS) " &amp; R$3 &amp; "'!$F:$F"),1,FALSE))),0,1)</f>
        <v>0</v>
      </c>
      <c r="S317" s="94">
        <f t="shared" si="315"/>
        <v>0</v>
      </c>
      <c r="T317" s="94">
        <f t="shared" si="315"/>
        <v>0</v>
      </c>
      <c r="U317" s="94">
        <f t="shared" si="315"/>
        <v>0</v>
      </c>
      <c r="V317" s="94">
        <f t="shared" si="315"/>
        <v>0</v>
      </c>
      <c r="W317" s="94">
        <f t="shared" si="315"/>
        <v>0</v>
      </c>
    </row>
    <row r="318">
      <c r="A318" s="83" t="str">
        <f t="shared" si="1"/>
        <v> ()</v>
      </c>
      <c r="B318" s="99"/>
      <c r="C318" s="99"/>
      <c r="D318" s="100"/>
      <c r="E318" s="100"/>
      <c r="F318" s="101"/>
      <c r="G318" s="100"/>
      <c r="H318" s="99"/>
      <c r="I318" s="100"/>
      <c r="J318" s="90" t="str">
        <f t="shared" si="3"/>
        <v>no</v>
      </c>
      <c r="K318" s="91" t="str">
        <f>IFERROR(__xludf.DUMMYFUNCTION("IFERROR(JOIN("", "",FILTER(L318:Q318,LEN(L318:Q318))))"),"")</f>
        <v/>
      </c>
      <c r="L318" s="92" t="str">
        <f>IFERROR(__xludf.DUMMYFUNCTION("IF(ISBLANK($D318),"""",IFERROR(JOIN("", "",QUERY(INDIRECT(""'(OCDS) "" &amp; L$3 &amp; ""'!$C:$F""),""SELECT C WHERE F = '"" &amp; $A318 &amp; ""'""))))"),"")</f>
        <v/>
      </c>
      <c r="M318" s="93" t="str">
        <f>IFERROR(__xludf.DUMMYFUNCTION("IF(ISBLANK($D318),"""",IFERROR(JOIN("", "",QUERY(INDIRECT(""'(OCDS) "" &amp; M$3 &amp; ""'!$C:$F""),""SELECT C WHERE F = '"" &amp; $A318 &amp; ""'""))))"),"")</f>
        <v/>
      </c>
      <c r="N318" s="93" t="str">
        <f>IFERROR(__xludf.DUMMYFUNCTION("IF(ISBLANK($D318),"""",IFERROR(JOIN("", "",QUERY(INDIRECT(""'(OCDS) "" &amp; N$3 &amp; ""'!$C:$F""),""SELECT C WHERE F = '"" &amp; $A318 &amp; ""'""))))"),"")</f>
        <v/>
      </c>
      <c r="O318" s="93" t="str">
        <f>IFERROR(__xludf.DUMMYFUNCTION("IF(ISBLANK($D318),"""",IFERROR(JOIN("", "",QUERY(INDIRECT(""'(OCDS) "" &amp; O$3 &amp; ""'!$C:$F""),""SELECT C WHERE F = '"" &amp; $A318 &amp; ""'""))))"),"")</f>
        <v/>
      </c>
      <c r="P318" s="93" t="str">
        <f>IFERROR(__xludf.DUMMYFUNCTION("IF(ISBLANK($D318),"""",IFERROR(JOIN("", "",QUERY(INDIRECT(""'(OCDS) "" &amp; P$3 &amp; ""'!$C:$F""),""SELECT C WHERE F = '"" &amp; $A318 &amp; ""'""))))"),"")</f>
        <v/>
      </c>
      <c r="Q318" s="93" t="str">
        <f>IFERROR(__xludf.DUMMYFUNCTION("IF(ISBLANK($D318),"""",IFERROR(JOIN("", "",QUERY(INDIRECT(""'(OCDS) "" &amp; Q$3 &amp; ""'!$C:$F""),""SELECT C WHERE F = '"" &amp; $A318 &amp; ""'""))))"),"")</f>
        <v/>
      </c>
      <c r="R318" s="94">
        <f t="shared" ref="R318:W318" si="316">IF(ISBLANK(IFERROR(VLOOKUP($A318,INDIRECT("'(OCDS) " &amp; R$3 &amp; "'!$F:$F"),1,FALSE))),0,1)</f>
        <v>0</v>
      </c>
      <c r="S318" s="94">
        <f t="shared" si="316"/>
        <v>0</v>
      </c>
      <c r="T318" s="94">
        <f t="shared" si="316"/>
        <v>0</v>
      </c>
      <c r="U318" s="94">
        <f t="shared" si="316"/>
        <v>0</v>
      </c>
      <c r="V318" s="94">
        <f t="shared" si="316"/>
        <v>0</v>
      </c>
      <c r="W318" s="94">
        <f t="shared" si="316"/>
        <v>0</v>
      </c>
    </row>
    <row r="319">
      <c r="A319" s="83" t="str">
        <f t="shared" si="1"/>
        <v> ()</v>
      </c>
      <c r="B319" s="99"/>
      <c r="C319" s="99"/>
      <c r="D319" s="100"/>
      <c r="E319" s="100"/>
      <c r="F319" s="101"/>
      <c r="G319" s="100"/>
      <c r="H319" s="99"/>
      <c r="I319" s="100"/>
      <c r="J319" s="90" t="str">
        <f t="shared" si="3"/>
        <v>no</v>
      </c>
      <c r="K319" s="91" t="str">
        <f>IFERROR(__xludf.DUMMYFUNCTION("IFERROR(JOIN("", "",FILTER(L319:Q319,LEN(L319:Q319))))"),"")</f>
        <v/>
      </c>
      <c r="L319" s="92" t="str">
        <f>IFERROR(__xludf.DUMMYFUNCTION("IF(ISBLANK($D319),"""",IFERROR(JOIN("", "",QUERY(INDIRECT(""'(OCDS) "" &amp; L$3 &amp; ""'!$C:$F""),""SELECT C WHERE F = '"" &amp; $A319 &amp; ""'""))))"),"")</f>
        <v/>
      </c>
      <c r="M319" s="93" t="str">
        <f>IFERROR(__xludf.DUMMYFUNCTION("IF(ISBLANK($D319),"""",IFERROR(JOIN("", "",QUERY(INDIRECT(""'(OCDS) "" &amp; M$3 &amp; ""'!$C:$F""),""SELECT C WHERE F = '"" &amp; $A319 &amp; ""'""))))"),"")</f>
        <v/>
      </c>
      <c r="N319" s="93" t="str">
        <f>IFERROR(__xludf.DUMMYFUNCTION("IF(ISBLANK($D319),"""",IFERROR(JOIN("", "",QUERY(INDIRECT(""'(OCDS) "" &amp; N$3 &amp; ""'!$C:$F""),""SELECT C WHERE F = '"" &amp; $A319 &amp; ""'""))))"),"")</f>
        <v/>
      </c>
      <c r="O319" s="93" t="str">
        <f>IFERROR(__xludf.DUMMYFUNCTION("IF(ISBLANK($D319),"""",IFERROR(JOIN("", "",QUERY(INDIRECT(""'(OCDS) "" &amp; O$3 &amp; ""'!$C:$F""),""SELECT C WHERE F = '"" &amp; $A319 &amp; ""'""))))"),"")</f>
        <v/>
      </c>
      <c r="P319" s="93" t="str">
        <f>IFERROR(__xludf.DUMMYFUNCTION("IF(ISBLANK($D319),"""",IFERROR(JOIN("", "",QUERY(INDIRECT(""'(OCDS) "" &amp; P$3 &amp; ""'!$C:$F""),""SELECT C WHERE F = '"" &amp; $A319 &amp; ""'""))))"),"")</f>
        <v/>
      </c>
      <c r="Q319" s="93" t="str">
        <f>IFERROR(__xludf.DUMMYFUNCTION("IF(ISBLANK($D319),"""",IFERROR(JOIN("", "",QUERY(INDIRECT(""'(OCDS) "" &amp; Q$3 &amp; ""'!$C:$F""),""SELECT C WHERE F = '"" &amp; $A319 &amp; ""'""))))"),"")</f>
        <v/>
      </c>
      <c r="R319" s="94">
        <f t="shared" ref="R319:W319" si="317">IF(ISBLANK(IFERROR(VLOOKUP($A319,INDIRECT("'(OCDS) " &amp; R$3 &amp; "'!$F:$F"),1,FALSE))),0,1)</f>
        <v>0</v>
      </c>
      <c r="S319" s="94">
        <f t="shared" si="317"/>
        <v>0</v>
      </c>
      <c r="T319" s="94">
        <f t="shared" si="317"/>
        <v>0</v>
      </c>
      <c r="U319" s="94">
        <f t="shared" si="317"/>
        <v>0</v>
      </c>
      <c r="V319" s="94">
        <f t="shared" si="317"/>
        <v>0</v>
      </c>
      <c r="W319" s="94">
        <f t="shared" si="317"/>
        <v>0</v>
      </c>
    </row>
    <row r="320">
      <c r="A320" s="83" t="str">
        <f t="shared" si="1"/>
        <v> ()</v>
      </c>
      <c r="B320" s="99"/>
      <c r="C320" s="99"/>
      <c r="D320" s="100"/>
      <c r="E320" s="100"/>
      <c r="F320" s="101"/>
      <c r="G320" s="100"/>
      <c r="H320" s="99"/>
      <c r="I320" s="100"/>
      <c r="J320" s="90" t="str">
        <f t="shared" si="3"/>
        <v>no</v>
      </c>
      <c r="K320" s="91" t="str">
        <f>IFERROR(__xludf.DUMMYFUNCTION("IFERROR(JOIN("", "",FILTER(L320:Q320,LEN(L320:Q320))))"),"")</f>
        <v/>
      </c>
      <c r="L320" s="92" t="str">
        <f>IFERROR(__xludf.DUMMYFUNCTION("IF(ISBLANK($D320),"""",IFERROR(JOIN("", "",QUERY(INDIRECT(""'(OCDS) "" &amp; L$3 &amp; ""'!$C:$F""),""SELECT C WHERE F = '"" &amp; $A320 &amp; ""'""))))"),"")</f>
        <v/>
      </c>
      <c r="M320" s="93" t="str">
        <f>IFERROR(__xludf.DUMMYFUNCTION("IF(ISBLANK($D320),"""",IFERROR(JOIN("", "",QUERY(INDIRECT(""'(OCDS) "" &amp; M$3 &amp; ""'!$C:$F""),""SELECT C WHERE F = '"" &amp; $A320 &amp; ""'""))))"),"")</f>
        <v/>
      </c>
      <c r="N320" s="93" t="str">
        <f>IFERROR(__xludf.DUMMYFUNCTION("IF(ISBLANK($D320),"""",IFERROR(JOIN("", "",QUERY(INDIRECT(""'(OCDS) "" &amp; N$3 &amp; ""'!$C:$F""),""SELECT C WHERE F = '"" &amp; $A320 &amp; ""'""))))"),"")</f>
        <v/>
      </c>
      <c r="O320" s="93" t="str">
        <f>IFERROR(__xludf.DUMMYFUNCTION("IF(ISBLANK($D320),"""",IFERROR(JOIN("", "",QUERY(INDIRECT(""'(OCDS) "" &amp; O$3 &amp; ""'!$C:$F""),""SELECT C WHERE F = '"" &amp; $A320 &amp; ""'""))))"),"")</f>
        <v/>
      </c>
      <c r="P320" s="93" t="str">
        <f>IFERROR(__xludf.DUMMYFUNCTION("IF(ISBLANK($D320),"""",IFERROR(JOIN("", "",QUERY(INDIRECT(""'(OCDS) "" &amp; P$3 &amp; ""'!$C:$F""),""SELECT C WHERE F = '"" &amp; $A320 &amp; ""'""))))"),"")</f>
        <v/>
      </c>
      <c r="Q320" s="93" t="str">
        <f>IFERROR(__xludf.DUMMYFUNCTION("IF(ISBLANK($D320),"""",IFERROR(JOIN("", "",QUERY(INDIRECT(""'(OCDS) "" &amp; Q$3 &amp; ""'!$C:$F""),""SELECT C WHERE F = '"" &amp; $A320 &amp; ""'""))))"),"")</f>
        <v/>
      </c>
      <c r="R320" s="94">
        <f t="shared" ref="R320:W320" si="318">IF(ISBLANK(IFERROR(VLOOKUP($A320,INDIRECT("'(OCDS) " &amp; R$3 &amp; "'!$F:$F"),1,FALSE))),0,1)</f>
        <v>0</v>
      </c>
      <c r="S320" s="94">
        <f t="shared" si="318"/>
        <v>0</v>
      </c>
      <c r="T320" s="94">
        <f t="shared" si="318"/>
        <v>0</v>
      </c>
      <c r="U320" s="94">
        <f t="shared" si="318"/>
        <v>0</v>
      </c>
      <c r="V320" s="94">
        <f t="shared" si="318"/>
        <v>0</v>
      </c>
      <c r="W320" s="94">
        <f t="shared" si="318"/>
        <v>0</v>
      </c>
    </row>
    <row r="321">
      <c r="A321" s="83" t="str">
        <f t="shared" si="1"/>
        <v> ()</v>
      </c>
      <c r="B321" s="99"/>
      <c r="C321" s="99"/>
      <c r="D321" s="100"/>
      <c r="E321" s="100"/>
      <c r="F321" s="101"/>
      <c r="G321" s="100"/>
      <c r="H321" s="99"/>
      <c r="I321" s="100"/>
      <c r="J321" s="90" t="str">
        <f t="shared" si="3"/>
        <v>no</v>
      </c>
      <c r="K321" s="91" t="str">
        <f>IFERROR(__xludf.DUMMYFUNCTION("IFERROR(JOIN("", "",FILTER(L321:Q321,LEN(L321:Q321))))"),"")</f>
        <v/>
      </c>
      <c r="L321" s="92" t="str">
        <f>IFERROR(__xludf.DUMMYFUNCTION("IF(ISBLANK($D321),"""",IFERROR(JOIN("", "",QUERY(INDIRECT(""'(OCDS) "" &amp; L$3 &amp; ""'!$C:$F""),""SELECT C WHERE F = '"" &amp; $A321 &amp; ""'""))))"),"")</f>
        <v/>
      </c>
      <c r="M321" s="93" t="str">
        <f>IFERROR(__xludf.DUMMYFUNCTION("IF(ISBLANK($D321),"""",IFERROR(JOIN("", "",QUERY(INDIRECT(""'(OCDS) "" &amp; M$3 &amp; ""'!$C:$F""),""SELECT C WHERE F = '"" &amp; $A321 &amp; ""'""))))"),"")</f>
        <v/>
      </c>
      <c r="N321" s="93" t="str">
        <f>IFERROR(__xludf.DUMMYFUNCTION("IF(ISBLANK($D321),"""",IFERROR(JOIN("", "",QUERY(INDIRECT(""'(OCDS) "" &amp; N$3 &amp; ""'!$C:$F""),""SELECT C WHERE F = '"" &amp; $A321 &amp; ""'""))))"),"")</f>
        <v/>
      </c>
      <c r="O321" s="93" t="str">
        <f>IFERROR(__xludf.DUMMYFUNCTION("IF(ISBLANK($D321),"""",IFERROR(JOIN("", "",QUERY(INDIRECT(""'(OCDS) "" &amp; O$3 &amp; ""'!$C:$F""),""SELECT C WHERE F = '"" &amp; $A321 &amp; ""'""))))"),"")</f>
        <v/>
      </c>
      <c r="P321" s="93" t="str">
        <f>IFERROR(__xludf.DUMMYFUNCTION("IF(ISBLANK($D321),"""",IFERROR(JOIN("", "",QUERY(INDIRECT(""'(OCDS) "" &amp; P$3 &amp; ""'!$C:$F""),""SELECT C WHERE F = '"" &amp; $A321 &amp; ""'""))))"),"")</f>
        <v/>
      </c>
      <c r="Q321" s="93" t="str">
        <f>IFERROR(__xludf.DUMMYFUNCTION("IF(ISBLANK($D321),"""",IFERROR(JOIN("", "",QUERY(INDIRECT(""'(OCDS) "" &amp; Q$3 &amp; ""'!$C:$F""),""SELECT C WHERE F = '"" &amp; $A321 &amp; ""'""))))"),"")</f>
        <v/>
      </c>
      <c r="R321" s="94">
        <f t="shared" ref="R321:W321" si="319">IF(ISBLANK(IFERROR(VLOOKUP($A321,INDIRECT("'(OCDS) " &amp; R$3 &amp; "'!$F:$F"),1,FALSE))),0,1)</f>
        <v>0</v>
      </c>
      <c r="S321" s="94">
        <f t="shared" si="319"/>
        <v>0</v>
      </c>
      <c r="T321" s="94">
        <f t="shared" si="319"/>
        <v>0</v>
      </c>
      <c r="U321" s="94">
        <f t="shared" si="319"/>
        <v>0</v>
      </c>
      <c r="V321" s="94">
        <f t="shared" si="319"/>
        <v>0</v>
      </c>
      <c r="W321" s="94">
        <f t="shared" si="319"/>
        <v>0</v>
      </c>
    </row>
    <row r="322">
      <c r="A322" s="83" t="str">
        <f t="shared" si="1"/>
        <v> ()</v>
      </c>
      <c r="B322" s="99"/>
      <c r="C322" s="99"/>
      <c r="D322" s="100"/>
      <c r="E322" s="100"/>
      <c r="F322" s="101"/>
      <c r="G322" s="100"/>
      <c r="H322" s="99"/>
      <c r="I322" s="100"/>
      <c r="J322" s="90" t="str">
        <f t="shared" si="3"/>
        <v>no</v>
      </c>
      <c r="K322" s="91" t="str">
        <f>IFERROR(__xludf.DUMMYFUNCTION("IFERROR(JOIN("", "",FILTER(L322:Q322,LEN(L322:Q322))))"),"")</f>
        <v/>
      </c>
      <c r="L322" s="92" t="str">
        <f>IFERROR(__xludf.DUMMYFUNCTION("IF(ISBLANK($D322),"""",IFERROR(JOIN("", "",QUERY(INDIRECT(""'(OCDS) "" &amp; L$3 &amp; ""'!$C:$F""),""SELECT C WHERE F = '"" &amp; $A322 &amp; ""'""))))"),"")</f>
        <v/>
      </c>
      <c r="M322" s="93" t="str">
        <f>IFERROR(__xludf.DUMMYFUNCTION("IF(ISBLANK($D322),"""",IFERROR(JOIN("", "",QUERY(INDIRECT(""'(OCDS) "" &amp; M$3 &amp; ""'!$C:$F""),""SELECT C WHERE F = '"" &amp; $A322 &amp; ""'""))))"),"")</f>
        <v/>
      </c>
      <c r="N322" s="93" t="str">
        <f>IFERROR(__xludf.DUMMYFUNCTION("IF(ISBLANK($D322),"""",IFERROR(JOIN("", "",QUERY(INDIRECT(""'(OCDS) "" &amp; N$3 &amp; ""'!$C:$F""),""SELECT C WHERE F = '"" &amp; $A322 &amp; ""'""))))"),"")</f>
        <v/>
      </c>
      <c r="O322" s="93" t="str">
        <f>IFERROR(__xludf.DUMMYFUNCTION("IF(ISBLANK($D322),"""",IFERROR(JOIN("", "",QUERY(INDIRECT(""'(OCDS) "" &amp; O$3 &amp; ""'!$C:$F""),""SELECT C WHERE F = '"" &amp; $A322 &amp; ""'""))))"),"")</f>
        <v/>
      </c>
      <c r="P322" s="93" t="str">
        <f>IFERROR(__xludf.DUMMYFUNCTION("IF(ISBLANK($D322),"""",IFERROR(JOIN("", "",QUERY(INDIRECT(""'(OCDS) "" &amp; P$3 &amp; ""'!$C:$F""),""SELECT C WHERE F = '"" &amp; $A322 &amp; ""'""))))"),"")</f>
        <v/>
      </c>
      <c r="Q322" s="93" t="str">
        <f>IFERROR(__xludf.DUMMYFUNCTION("IF(ISBLANK($D322),"""",IFERROR(JOIN("", "",QUERY(INDIRECT(""'(OCDS) "" &amp; Q$3 &amp; ""'!$C:$F""),""SELECT C WHERE F = '"" &amp; $A322 &amp; ""'""))))"),"")</f>
        <v/>
      </c>
      <c r="R322" s="94">
        <f t="shared" ref="R322:W322" si="320">IF(ISBLANK(IFERROR(VLOOKUP($A322,INDIRECT("'(OCDS) " &amp; R$3 &amp; "'!$F:$F"),1,FALSE))),0,1)</f>
        <v>0</v>
      </c>
      <c r="S322" s="94">
        <f t="shared" si="320"/>
        <v>0</v>
      </c>
      <c r="T322" s="94">
        <f t="shared" si="320"/>
        <v>0</v>
      </c>
      <c r="U322" s="94">
        <f t="shared" si="320"/>
        <v>0</v>
      </c>
      <c r="V322" s="94">
        <f t="shared" si="320"/>
        <v>0</v>
      </c>
      <c r="W322" s="94">
        <f t="shared" si="320"/>
        <v>0</v>
      </c>
    </row>
    <row r="323">
      <c r="A323" s="83" t="str">
        <f t="shared" si="1"/>
        <v> ()</v>
      </c>
      <c r="B323" s="99"/>
      <c r="C323" s="99"/>
      <c r="D323" s="100"/>
      <c r="E323" s="100"/>
      <c r="F323" s="101"/>
      <c r="G323" s="100"/>
      <c r="H323" s="99"/>
      <c r="I323" s="100"/>
      <c r="J323" s="90" t="str">
        <f t="shared" si="3"/>
        <v>no</v>
      </c>
      <c r="K323" s="91" t="str">
        <f>IFERROR(__xludf.DUMMYFUNCTION("IFERROR(JOIN("", "",FILTER(L323:Q323,LEN(L323:Q323))))"),"")</f>
        <v/>
      </c>
      <c r="L323" s="92" t="str">
        <f>IFERROR(__xludf.DUMMYFUNCTION("IF(ISBLANK($D323),"""",IFERROR(JOIN("", "",QUERY(INDIRECT(""'(OCDS) "" &amp; L$3 &amp; ""'!$C:$F""),""SELECT C WHERE F = '"" &amp; $A323 &amp; ""'""))))"),"")</f>
        <v/>
      </c>
      <c r="M323" s="93" t="str">
        <f>IFERROR(__xludf.DUMMYFUNCTION("IF(ISBLANK($D323),"""",IFERROR(JOIN("", "",QUERY(INDIRECT(""'(OCDS) "" &amp; M$3 &amp; ""'!$C:$F""),""SELECT C WHERE F = '"" &amp; $A323 &amp; ""'""))))"),"")</f>
        <v/>
      </c>
      <c r="N323" s="93" t="str">
        <f>IFERROR(__xludf.DUMMYFUNCTION("IF(ISBLANK($D323),"""",IFERROR(JOIN("", "",QUERY(INDIRECT(""'(OCDS) "" &amp; N$3 &amp; ""'!$C:$F""),""SELECT C WHERE F = '"" &amp; $A323 &amp; ""'""))))"),"")</f>
        <v/>
      </c>
      <c r="O323" s="93" t="str">
        <f>IFERROR(__xludf.DUMMYFUNCTION("IF(ISBLANK($D323),"""",IFERROR(JOIN("", "",QUERY(INDIRECT(""'(OCDS) "" &amp; O$3 &amp; ""'!$C:$F""),""SELECT C WHERE F = '"" &amp; $A323 &amp; ""'""))))"),"")</f>
        <v/>
      </c>
      <c r="P323" s="93" t="str">
        <f>IFERROR(__xludf.DUMMYFUNCTION("IF(ISBLANK($D323),"""",IFERROR(JOIN("", "",QUERY(INDIRECT(""'(OCDS) "" &amp; P$3 &amp; ""'!$C:$F""),""SELECT C WHERE F = '"" &amp; $A323 &amp; ""'""))))"),"")</f>
        <v/>
      </c>
      <c r="Q323" s="93" t="str">
        <f>IFERROR(__xludf.DUMMYFUNCTION("IF(ISBLANK($D323),"""",IFERROR(JOIN("", "",QUERY(INDIRECT(""'(OCDS) "" &amp; Q$3 &amp; ""'!$C:$F""),""SELECT C WHERE F = '"" &amp; $A323 &amp; ""'""))))"),"")</f>
        <v/>
      </c>
      <c r="R323" s="94">
        <f t="shared" ref="R323:W323" si="321">IF(ISBLANK(IFERROR(VLOOKUP($A323,INDIRECT("'(OCDS) " &amp; R$3 &amp; "'!$F:$F"),1,FALSE))),0,1)</f>
        <v>0</v>
      </c>
      <c r="S323" s="94">
        <f t="shared" si="321"/>
        <v>0</v>
      </c>
      <c r="T323" s="94">
        <f t="shared" si="321"/>
        <v>0</v>
      </c>
      <c r="U323" s="94">
        <f t="shared" si="321"/>
        <v>0</v>
      </c>
      <c r="V323" s="94">
        <f t="shared" si="321"/>
        <v>0</v>
      </c>
      <c r="W323" s="94">
        <f t="shared" si="321"/>
        <v>0</v>
      </c>
    </row>
    <row r="324">
      <c r="A324" s="83" t="str">
        <f t="shared" si="1"/>
        <v> ()</v>
      </c>
      <c r="B324" s="99"/>
      <c r="C324" s="99"/>
      <c r="D324" s="100"/>
      <c r="E324" s="100"/>
      <c r="F324" s="101"/>
      <c r="G324" s="100"/>
      <c r="H324" s="99"/>
      <c r="I324" s="100"/>
      <c r="J324" s="90" t="str">
        <f t="shared" si="3"/>
        <v>no</v>
      </c>
      <c r="K324" s="91" t="str">
        <f>IFERROR(__xludf.DUMMYFUNCTION("IFERROR(JOIN("", "",FILTER(L324:Q324,LEN(L324:Q324))))"),"")</f>
        <v/>
      </c>
      <c r="L324" s="92" t="str">
        <f>IFERROR(__xludf.DUMMYFUNCTION("IF(ISBLANK($D324),"""",IFERROR(JOIN("", "",QUERY(INDIRECT(""'(OCDS) "" &amp; L$3 &amp; ""'!$C:$F""),""SELECT C WHERE F = '"" &amp; $A324 &amp; ""'""))))"),"")</f>
        <v/>
      </c>
      <c r="M324" s="93" t="str">
        <f>IFERROR(__xludf.DUMMYFUNCTION("IF(ISBLANK($D324),"""",IFERROR(JOIN("", "",QUERY(INDIRECT(""'(OCDS) "" &amp; M$3 &amp; ""'!$C:$F""),""SELECT C WHERE F = '"" &amp; $A324 &amp; ""'""))))"),"")</f>
        <v/>
      </c>
      <c r="N324" s="93" t="str">
        <f>IFERROR(__xludf.DUMMYFUNCTION("IF(ISBLANK($D324),"""",IFERROR(JOIN("", "",QUERY(INDIRECT(""'(OCDS) "" &amp; N$3 &amp; ""'!$C:$F""),""SELECT C WHERE F = '"" &amp; $A324 &amp; ""'""))))"),"")</f>
        <v/>
      </c>
      <c r="O324" s="93" t="str">
        <f>IFERROR(__xludf.DUMMYFUNCTION("IF(ISBLANK($D324),"""",IFERROR(JOIN("", "",QUERY(INDIRECT(""'(OCDS) "" &amp; O$3 &amp; ""'!$C:$F""),""SELECT C WHERE F = '"" &amp; $A324 &amp; ""'""))))"),"")</f>
        <v/>
      </c>
      <c r="P324" s="93" t="str">
        <f>IFERROR(__xludf.DUMMYFUNCTION("IF(ISBLANK($D324),"""",IFERROR(JOIN("", "",QUERY(INDIRECT(""'(OCDS) "" &amp; P$3 &amp; ""'!$C:$F""),""SELECT C WHERE F = '"" &amp; $A324 &amp; ""'""))))"),"")</f>
        <v/>
      </c>
      <c r="Q324" s="93" t="str">
        <f>IFERROR(__xludf.DUMMYFUNCTION("IF(ISBLANK($D324),"""",IFERROR(JOIN("", "",QUERY(INDIRECT(""'(OCDS) "" &amp; Q$3 &amp; ""'!$C:$F""),""SELECT C WHERE F = '"" &amp; $A324 &amp; ""'""))))"),"")</f>
        <v/>
      </c>
      <c r="R324" s="94">
        <f t="shared" ref="R324:W324" si="322">IF(ISBLANK(IFERROR(VLOOKUP($A324,INDIRECT("'(OCDS) " &amp; R$3 &amp; "'!$F:$F"),1,FALSE))),0,1)</f>
        <v>0</v>
      </c>
      <c r="S324" s="94">
        <f t="shared" si="322"/>
        <v>0</v>
      </c>
      <c r="T324" s="94">
        <f t="shared" si="322"/>
        <v>0</v>
      </c>
      <c r="U324" s="94">
        <f t="shared" si="322"/>
        <v>0</v>
      </c>
      <c r="V324" s="94">
        <f t="shared" si="322"/>
        <v>0</v>
      </c>
      <c r="W324" s="94">
        <f t="shared" si="322"/>
        <v>0</v>
      </c>
    </row>
    <row r="325">
      <c r="A325" s="83" t="str">
        <f t="shared" si="1"/>
        <v> ()</v>
      </c>
      <c r="B325" s="99"/>
      <c r="C325" s="99"/>
      <c r="D325" s="100"/>
      <c r="E325" s="100"/>
      <c r="F325" s="101"/>
      <c r="G325" s="100"/>
      <c r="H325" s="99"/>
      <c r="I325" s="100"/>
      <c r="J325" s="90" t="str">
        <f t="shared" si="3"/>
        <v>no</v>
      </c>
      <c r="K325" s="91" t="str">
        <f>IFERROR(__xludf.DUMMYFUNCTION("IFERROR(JOIN("", "",FILTER(L325:Q325,LEN(L325:Q325))))"),"")</f>
        <v/>
      </c>
      <c r="L325" s="92" t="str">
        <f>IFERROR(__xludf.DUMMYFUNCTION("IF(ISBLANK($D325),"""",IFERROR(JOIN("", "",QUERY(INDIRECT(""'(OCDS) "" &amp; L$3 &amp; ""'!$C:$F""),""SELECT C WHERE F = '"" &amp; $A325 &amp; ""'""))))"),"")</f>
        <v/>
      </c>
      <c r="M325" s="93" t="str">
        <f>IFERROR(__xludf.DUMMYFUNCTION("IF(ISBLANK($D325),"""",IFERROR(JOIN("", "",QUERY(INDIRECT(""'(OCDS) "" &amp; M$3 &amp; ""'!$C:$F""),""SELECT C WHERE F = '"" &amp; $A325 &amp; ""'""))))"),"")</f>
        <v/>
      </c>
      <c r="N325" s="93" t="str">
        <f>IFERROR(__xludf.DUMMYFUNCTION("IF(ISBLANK($D325),"""",IFERROR(JOIN("", "",QUERY(INDIRECT(""'(OCDS) "" &amp; N$3 &amp; ""'!$C:$F""),""SELECT C WHERE F = '"" &amp; $A325 &amp; ""'""))))"),"")</f>
        <v/>
      </c>
      <c r="O325" s="93" t="str">
        <f>IFERROR(__xludf.DUMMYFUNCTION("IF(ISBLANK($D325),"""",IFERROR(JOIN("", "",QUERY(INDIRECT(""'(OCDS) "" &amp; O$3 &amp; ""'!$C:$F""),""SELECT C WHERE F = '"" &amp; $A325 &amp; ""'""))))"),"")</f>
        <v/>
      </c>
      <c r="P325" s="93" t="str">
        <f>IFERROR(__xludf.DUMMYFUNCTION("IF(ISBLANK($D325),"""",IFERROR(JOIN("", "",QUERY(INDIRECT(""'(OCDS) "" &amp; P$3 &amp; ""'!$C:$F""),""SELECT C WHERE F = '"" &amp; $A325 &amp; ""'""))))"),"")</f>
        <v/>
      </c>
      <c r="Q325" s="93" t="str">
        <f>IFERROR(__xludf.DUMMYFUNCTION("IF(ISBLANK($D325),"""",IFERROR(JOIN("", "",QUERY(INDIRECT(""'(OCDS) "" &amp; Q$3 &amp; ""'!$C:$F""),""SELECT C WHERE F = '"" &amp; $A325 &amp; ""'""))))"),"")</f>
        <v/>
      </c>
      <c r="R325" s="94">
        <f t="shared" ref="R325:W325" si="323">IF(ISBLANK(IFERROR(VLOOKUP($A325,INDIRECT("'(OCDS) " &amp; R$3 &amp; "'!$F:$F"),1,FALSE))),0,1)</f>
        <v>0</v>
      </c>
      <c r="S325" s="94">
        <f t="shared" si="323"/>
        <v>0</v>
      </c>
      <c r="T325" s="94">
        <f t="shared" si="323"/>
        <v>0</v>
      </c>
      <c r="U325" s="94">
        <f t="shared" si="323"/>
        <v>0</v>
      </c>
      <c r="V325" s="94">
        <f t="shared" si="323"/>
        <v>0</v>
      </c>
      <c r="W325" s="94">
        <f t="shared" si="323"/>
        <v>0</v>
      </c>
    </row>
    <row r="326">
      <c r="A326" s="83" t="str">
        <f t="shared" si="1"/>
        <v> ()</v>
      </c>
      <c r="B326" s="99"/>
      <c r="C326" s="99"/>
      <c r="D326" s="100"/>
      <c r="E326" s="100"/>
      <c r="F326" s="101"/>
      <c r="G326" s="100"/>
      <c r="H326" s="99"/>
      <c r="I326" s="100"/>
      <c r="J326" s="90" t="str">
        <f t="shared" si="3"/>
        <v>no</v>
      </c>
      <c r="K326" s="91" t="str">
        <f>IFERROR(__xludf.DUMMYFUNCTION("IFERROR(JOIN("", "",FILTER(L326:Q326,LEN(L326:Q326))))"),"")</f>
        <v/>
      </c>
      <c r="L326" s="92" t="str">
        <f>IFERROR(__xludf.DUMMYFUNCTION("IF(ISBLANK($D326),"""",IFERROR(JOIN("", "",QUERY(INDIRECT(""'(OCDS) "" &amp; L$3 &amp; ""'!$C:$F""),""SELECT C WHERE F = '"" &amp; $A326 &amp; ""'""))))"),"")</f>
        <v/>
      </c>
      <c r="M326" s="93" t="str">
        <f>IFERROR(__xludf.DUMMYFUNCTION("IF(ISBLANK($D326),"""",IFERROR(JOIN("", "",QUERY(INDIRECT(""'(OCDS) "" &amp; M$3 &amp; ""'!$C:$F""),""SELECT C WHERE F = '"" &amp; $A326 &amp; ""'""))))"),"")</f>
        <v/>
      </c>
      <c r="N326" s="93" t="str">
        <f>IFERROR(__xludf.DUMMYFUNCTION("IF(ISBLANK($D326),"""",IFERROR(JOIN("", "",QUERY(INDIRECT(""'(OCDS) "" &amp; N$3 &amp; ""'!$C:$F""),""SELECT C WHERE F = '"" &amp; $A326 &amp; ""'""))))"),"")</f>
        <v/>
      </c>
      <c r="O326" s="93" t="str">
        <f>IFERROR(__xludf.DUMMYFUNCTION("IF(ISBLANK($D326),"""",IFERROR(JOIN("", "",QUERY(INDIRECT(""'(OCDS) "" &amp; O$3 &amp; ""'!$C:$F""),""SELECT C WHERE F = '"" &amp; $A326 &amp; ""'""))))"),"")</f>
        <v/>
      </c>
      <c r="P326" s="93" t="str">
        <f>IFERROR(__xludf.DUMMYFUNCTION("IF(ISBLANK($D326),"""",IFERROR(JOIN("", "",QUERY(INDIRECT(""'(OCDS) "" &amp; P$3 &amp; ""'!$C:$F""),""SELECT C WHERE F = '"" &amp; $A326 &amp; ""'""))))"),"")</f>
        <v/>
      </c>
      <c r="Q326" s="93" t="str">
        <f>IFERROR(__xludf.DUMMYFUNCTION("IF(ISBLANK($D326),"""",IFERROR(JOIN("", "",QUERY(INDIRECT(""'(OCDS) "" &amp; Q$3 &amp; ""'!$C:$F""),""SELECT C WHERE F = '"" &amp; $A326 &amp; ""'""))))"),"")</f>
        <v/>
      </c>
      <c r="R326" s="94">
        <f t="shared" ref="R326:W326" si="324">IF(ISBLANK(IFERROR(VLOOKUP($A326,INDIRECT("'(OCDS) " &amp; R$3 &amp; "'!$F:$F"),1,FALSE))),0,1)</f>
        <v>0</v>
      </c>
      <c r="S326" s="94">
        <f t="shared" si="324"/>
        <v>0</v>
      </c>
      <c r="T326" s="94">
        <f t="shared" si="324"/>
        <v>0</v>
      </c>
      <c r="U326" s="94">
        <f t="shared" si="324"/>
        <v>0</v>
      </c>
      <c r="V326" s="94">
        <f t="shared" si="324"/>
        <v>0</v>
      </c>
      <c r="W326" s="94">
        <f t="shared" si="324"/>
        <v>0</v>
      </c>
    </row>
    <row r="327">
      <c r="A327" s="83" t="str">
        <f t="shared" si="1"/>
        <v> ()</v>
      </c>
      <c r="B327" s="99"/>
      <c r="C327" s="99"/>
      <c r="D327" s="100"/>
      <c r="E327" s="100"/>
      <c r="F327" s="101"/>
      <c r="G327" s="100"/>
      <c r="H327" s="99"/>
      <c r="I327" s="100"/>
      <c r="J327" s="90" t="str">
        <f t="shared" si="3"/>
        <v>no</v>
      </c>
      <c r="K327" s="91" t="str">
        <f>IFERROR(__xludf.DUMMYFUNCTION("IFERROR(JOIN("", "",FILTER(L327:Q327,LEN(L327:Q327))))"),"")</f>
        <v/>
      </c>
      <c r="L327" s="92" t="str">
        <f>IFERROR(__xludf.DUMMYFUNCTION("IF(ISBLANK($D327),"""",IFERROR(JOIN("", "",QUERY(INDIRECT(""'(OCDS) "" &amp; L$3 &amp; ""'!$C:$F""),""SELECT C WHERE F = '"" &amp; $A327 &amp; ""'""))))"),"")</f>
        <v/>
      </c>
      <c r="M327" s="93" t="str">
        <f>IFERROR(__xludf.DUMMYFUNCTION("IF(ISBLANK($D327),"""",IFERROR(JOIN("", "",QUERY(INDIRECT(""'(OCDS) "" &amp; M$3 &amp; ""'!$C:$F""),""SELECT C WHERE F = '"" &amp; $A327 &amp; ""'""))))"),"")</f>
        <v/>
      </c>
      <c r="N327" s="93" t="str">
        <f>IFERROR(__xludf.DUMMYFUNCTION("IF(ISBLANK($D327),"""",IFERROR(JOIN("", "",QUERY(INDIRECT(""'(OCDS) "" &amp; N$3 &amp; ""'!$C:$F""),""SELECT C WHERE F = '"" &amp; $A327 &amp; ""'""))))"),"")</f>
        <v/>
      </c>
      <c r="O327" s="93" t="str">
        <f>IFERROR(__xludf.DUMMYFUNCTION("IF(ISBLANK($D327),"""",IFERROR(JOIN("", "",QUERY(INDIRECT(""'(OCDS) "" &amp; O$3 &amp; ""'!$C:$F""),""SELECT C WHERE F = '"" &amp; $A327 &amp; ""'""))))"),"")</f>
        <v/>
      </c>
      <c r="P327" s="93" t="str">
        <f>IFERROR(__xludf.DUMMYFUNCTION("IF(ISBLANK($D327),"""",IFERROR(JOIN("", "",QUERY(INDIRECT(""'(OCDS) "" &amp; P$3 &amp; ""'!$C:$F""),""SELECT C WHERE F = '"" &amp; $A327 &amp; ""'""))))"),"")</f>
        <v/>
      </c>
      <c r="Q327" s="93" t="str">
        <f>IFERROR(__xludf.DUMMYFUNCTION("IF(ISBLANK($D327),"""",IFERROR(JOIN("", "",QUERY(INDIRECT(""'(OCDS) "" &amp; Q$3 &amp; ""'!$C:$F""),""SELECT C WHERE F = '"" &amp; $A327 &amp; ""'""))))"),"")</f>
        <v/>
      </c>
      <c r="R327" s="94">
        <f t="shared" ref="R327:W327" si="325">IF(ISBLANK(IFERROR(VLOOKUP($A327,INDIRECT("'(OCDS) " &amp; R$3 &amp; "'!$F:$F"),1,FALSE))),0,1)</f>
        <v>0</v>
      </c>
      <c r="S327" s="94">
        <f t="shared" si="325"/>
        <v>0</v>
      </c>
      <c r="T327" s="94">
        <f t="shared" si="325"/>
        <v>0</v>
      </c>
      <c r="U327" s="94">
        <f t="shared" si="325"/>
        <v>0</v>
      </c>
      <c r="V327" s="94">
        <f t="shared" si="325"/>
        <v>0</v>
      </c>
      <c r="W327" s="94">
        <f t="shared" si="325"/>
        <v>0</v>
      </c>
    </row>
    <row r="328">
      <c r="A328" s="83" t="str">
        <f t="shared" si="1"/>
        <v> ()</v>
      </c>
      <c r="B328" s="99"/>
      <c r="C328" s="99"/>
      <c r="D328" s="100"/>
      <c r="E328" s="100"/>
      <c r="F328" s="101"/>
      <c r="G328" s="100"/>
      <c r="H328" s="99"/>
      <c r="I328" s="100"/>
      <c r="J328" s="90" t="str">
        <f t="shared" si="3"/>
        <v>no</v>
      </c>
      <c r="K328" s="91" t="str">
        <f>IFERROR(__xludf.DUMMYFUNCTION("IFERROR(JOIN("", "",FILTER(L328:Q328,LEN(L328:Q328))))"),"")</f>
        <v/>
      </c>
      <c r="L328" s="92" t="str">
        <f>IFERROR(__xludf.DUMMYFUNCTION("IF(ISBLANK($D328),"""",IFERROR(JOIN("", "",QUERY(INDIRECT(""'(OCDS) "" &amp; L$3 &amp; ""'!$C:$F""),""SELECT C WHERE F = '"" &amp; $A328 &amp; ""'""))))"),"")</f>
        <v/>
      </c>
      <c r="M328" s="93" t="str">
        <f>IFERROR(__xludf.DUMMYFUNCTION("IF(ISBLANK($D328),"""",IFERROR(JOIN("", "",QUERY(INDIRECT(""'(OCDS) "" &amp; M$3 &amp; ""'!$C:$F""),""SELECT C WHERE F = '"" &amp; $A328 &amp; ""'""))))"),"")</f>
        <v/>
      </c>
      <c r="N328" s="93" t="str">
        <f>IFERROR(__xludf.DUMMYFUNCTION("IF(ISBLANK($D328),"""",IFERROR(JOIN("", "",QUERY(INDIRECT(""'(OCDS) "" &amp; N$3 &amp; ""'!$C:$F""),""SELECT C WHERE F = '"" &amp; $A328 &amp; ""'""))))"),"")</f>
        <v/>
      </c>
      <c r="O328" s="93" t="str">
        <f>IFERROR(__xludf.DUMMYFUNCTION("IF(ISBLANK($D328),"""",IFERROR(JOIN("", "",QUERY(INDIRECT(""'(OCDS) "" &amp; O$3 &amp; ""'!$C:$F""),""SELECT C WHERE F = '"" &amp; $A328 &amp; ""'""))))"),"")</f>
        <v/>
      </c>
      <c r="P328" s="93" t="str">
        <f>IFERROR(__xludf.DUMMYFUNCTION("IF(ISBLANK($D328),"""",IFERROR(JOIN("", "",QUERY(INDIRECT(""'(OCDS) "" &amp; P$3 &amp; ""'!$C:$F""),""SELECT C WHERE F = '"" &amp; $A328 &amp; ""'""))))"),"")</f>
        <v/>
      </c>
      <c r="Q328" s="93" t="str">
        <f>IFERROR(__xludf.DUMMYFUNCTION("IF(ISBLANK($D328),"""",IFERROR(JOIN("", "",QUERY(INDIRECT(""'(OCDS) "" &amp; Q$3 &amp; ""'!$C:$F""),""SELECT C WHERE F = '"" &amp; $A328 &amp; ""'""))))"),"")</f>
        <v/>
      </c>
      <c r="R328" s="94">
        <f t="shared" ref="R328:W328" si="326">IF(ISBLANK(IFERROR(VLOOKUP($A328,INDIRECT("'(OCDS) " &amp; R$3 &amp; "'!$F:$F"),1,FALSE))),0,1)</f>
        <v>0</v>
      </c>
      <c r="S328" s="94">
        <f t="shared" si="326"/>
        <v>0</v>
      </c>
      <c r="T328" s="94">
        <f t="shared" si="326"/>
        <v>0</v>
      </c>
      <c r="U328" s="94">
        <f t="shared" si="326"/>
        <v>0</v>
      </c>
      <c r="V328" s="94">
        <f t="shared" si="326"/>
        <v>0</v>
      </c>
      <c r="W328" s="94">
        <f t="shared" si="326"/>
        <v>0</v>
      </c>
    </row>
    <row r="329">
      <c r="A329" s="83" t="str">
        <f t="shared" si="1"/>
        <v> ()</v>
      </c>
      <c r="B329" s="99"/>
      <c r="C329" s="99"/>
      <c r="D329" s="100"/>
      <c r="E329" s="100"/>
      <c r="F329" s="101"/>
      <c r="G329" s="100"/>
      <c r="H329" s="99"/>
      <c r="I329" s="100"/>
      <c r="J329" s="90" t="str">
        <f t="shared" si="3"/>
        <v>no</v>
      </c>
      <c r="K329" s="91" t="str">
        <f>IFERROR(__xludf.DUMMYFUNCTION("IFERROR(JOIN("", "",FILTER(L329:Q329,LEN(L329:Q329))))"),"")</f>
        <v/>
      </c>
      <c r="L329" s="92" t="str">
        <f>IFERROR(__xludf.DUMMYFUNCTION("IF(ISBLANK($D329),"""",IFERROR(JOIN("", "",QUERY(INDIRECT(""'(OCDS) "" &amp; L$3 &amp; ""'!$C:$F""),""SELECT C WHERE F = '"" &amp; $A329 &amp; ""'""))))"),"")</f>
        <v/>
      </c>
      <c r="M329" s="93" t="str">
        <f>IFERROR(__xludf.DUMMYFUNCTION("IF(ISBLANK($D329),"""",IFERROR(JOIN("", "",QUERY(INDIRECT(""'(OCDS) "" &amp; M$3 &amp; ""'!$C:$F""),""SELECT C WHERE F = '"" &amp; $A329 &amp; ""'""))))"),"")</f>
        <v/>
      </c>
      <c r="N329" s="93" t="str">
        <f>IFERROR(__xludf.DUMMYFUNCTION("IF(ISBLANK($D329),"""",IFERROR(JOIN("", "",QUERY(INDIRECT(""'(OCDS) "" &amp; N$3 &amp; ""'!$C:$F""),""SELECT C WHERE F = '"" &amp; $A329 &amp; ""'""))))"),"")</f>
        <v/>
      </c>
      <c r="O329" s="93" t="str">
        <f>IFERROR(__xludf.DUMMYFUNCTION("IF(ISBLANK($D329),"""",IFERROR(JOIN("", "",QUERY(INDIRECT(""'(OCDS) "" &amp; O$3 &amp; ""'!$C:$F""),""SELECT C WHERE F = '"" &amp; $A329 &amp; ""'""))))"),"")</f>
        <v/>
      </c>
      <c r="P329" s="93" t="str">
        <f>IFERROR(__xludf.DUMMYFUNCTION("IF(ISBLANK($D329),"""",IFERROR(JOIN("", "",QUERY(INDIRECT(""'(OCDS) "" &amp; P$3 &amp; ""'!$C:$F""),""SELECT C WHERE F = '"" &amp; $A329 &amp; ""'""))))"),"")</f>
        <v/>
      </c>
      <c r="Q329" s="93" t="str">
        <f>IFERROR(__xludf.DUMMYFUNCTION("IF(ISBLANK($D329),"""",IFERROR(JOIN("", "",QUERY(INDIRECT(""'(OCDS) "" &amp; Q$3 &amp; ""'!$C:$F""),""SELECT C WHERE F = '"" &amp; $A329 &amp; ""'""))))"),"")</f>
        <v/>
      </c>
      <c r="R329" s="94">
        <f t="shared" ref="R329:W329" si="327">IF(ISBLANK(IFERROR(VLOOKUP($A329,INDIRECT("'(OCDS) " &amp; R$3 &amp; "'!$F:$F"),1,FALSE))),0,1)</f>
        <v>0</v>
      </c>
      <c r="S329" s="94">
        <f t="shared" si="327"/>
        <v>0</v>
      </c>
      <c r="T329" s="94">
        <f t="shared" si="327"/>
        <v>0</v>
      </c>
      <c r="U329" s="94">
        <f t="shared" si="327"/>
        <v>0</v>
      </c>
      <c r="V329" s="94">
        <f t="shared" si="327"/>
        <v>0</v>
      </c>
      <c r="W329" s="94">
        <f t="shared" si="327"/>
        <v>0</v>
      </c>
    </row>
    <row r="330">
      <c r="A330" s="83" t="str">
        <f t="shared" si="1"/>
        <v> ()</v>
      </c>
      <c r="B330" s="99"/>
      <c r="C330" s="99"/>
      <c r="D330" s="100"/>
      <c r="E330" s="100"/>
      <c r="F330" s="101"/>
      <c r="G330" s="100"/>
      <c r="H330" s="99"/>
      <c r="I330" s="100"/>
      <c r="J330" s="90" t="str">
        <f t="shared" si="3"/>
        <v>no</v>
      </c>
      <c r="K330" s="91" t="str">
        <f>IFERROR(__xludf.DUMMYFUNCTION("IFERROR(JOIN("", "",FILTER(L330:Q330,LEN(L330:Q330))))"),"")</f>
        <v/>
      </c>
      <c r="L330" s="92" t="str">
        <f>IFERROR(__xludf.DUMMYFUNCTION("IF(ISBLANK($D330),"""",IFERROR(JOIN("", "",QUERY(INDIRECT(""'(OCDS) "" &amp; L$3 &amp; ""'!$C:$F""),""SELECT C WHERE F = '"" &amp; $A330 &amp; ""'""))))"),"")</f>
        <v/>
      </c>
      <c r="M330" s="93" t="str">
        <f>IFERROR(__xludf.DUMMYFUNCTION("IF(ISBLANK($D330),"""",IFERROR(JOIN("", "",QUERY(INDIRECT(""'(OCDS) "" &amp; M$3 &amp; ""'!$C:$F""),""SELECT C WHERE F = '"" &amp; $A330 &amp; ""'""))))"),"")</f>
        <v/>
      </c>
      <c r="N330" s="93" t="str">
        <f>IFERROR(__xludf.DUMMYFUNCTION("IF(ISBLANK($D330),"""",IFERROR(JOIN("", "",QUERY(INDIRECT(""'(OCDS) "" &amp; N$3 &amp; ""'!$C:$F""),""SELECT C WHERE F = '"" &amp; $A330 &amp; ""'""))))"),"")</f>
        <v/>
      </c>
      <c r="O330" s="93" t="str">
        <f>IFERROR(__xludf.DUMMYFUNCTION("IF(ISBLANK($D330),"""",IFERROR(JOIN("", "",QUERY(INDIRECT(""'(OCDS) "" &amp; O$3 &amp; ""'!$C:$F""),""SELECT C WHERE F = '"" &amp; $A330 &amp; ""'""))))"),"")</f>
        <v/>
      </c>
      <c r="P330" s="93" t="str">
        <f>IFERROR(__xludf.DUMMYFUNCTION("IF(ISBLANK($D330),"""",IFERROR(JOIN("", "",QUERY(INDIRECT(""'(OCDS) "" &amp; P$3 &amp; ""'!$C:$F""),""SELECT C WHERE F = '"" &amp; $A330 &amp; ""'""))))"),"")</f>
        <v/>
      </c>
      <c r="Q330" s="93" t="str">
        <f>IFERROR(__xludf.DUMMYFUNCTION("IF(ISBLANK($D330),"""",IFERROR(JOIN("", "",QUERY(INDIRECT(""'(OCDS) "" &amp; Q$3 &amp; ""'!$C:$F""),""SELECT C WHERE F = '"" &amp; $A330 &amp; ""'""))))"),"")</f>
        <v/>
      </c>
      <c r="R330" s="94">
        <f t="shared" ref="R330:W330" si="328">IF(ISBLANK(IFERROR(VLOOKUP($A330,INDIRECT("'(OCDS) " &amp; R$3 &amp; "'!$F:$F"),1,FALSE))),0,1)</f>
        <v>0</v>
      </c>
      <c r="S330" s="94">
        <f t="shared" si="328"/>
        <v>0</v>
      </c>
      <c r="T330" s="94">
        <f t="shared" si="328"/>
        <v>0</v>
      </c>
      <c r="U330" s="94">
        <f t="shared" si="328"/>
        <v>0</v>
      </c>
      <c r="V330" s="94">
        <f t="shared" si="328"/>
        <v>0</v>
      </c>
      <c r="W330" s="94">
        <f t="shared" si="328"/>
        <v>0</v>
      </c>
    </row>
    <row r="331">
      <c r="A331" s="83" t="str">
        <f t="shared" si="1"/>
        <v> ()</v>
      </c>
      <c r="B331" s="99"/>
      <c r="C331" s="99"/>
      <c r="D331" s="100"/>
      <c r="E331" s="100"/>
      <c r="F331" s="101"/>
      <c r="G331" s="100"/>
      <c r="H331" s="99"/>
      <c r="I331" s="100"/>
      <c r="J331" s="90" t="str">
        <f t="shared" si="3"/>
        <v>no</v>
      </c>
      <c r="K331" s="91" t="str">
        <f>IFERROR(__xludf.DUMMYFUNCTION("IFERROR(JOIN("", "",FILTER(L331:Q331,LEN(L331:Q331))))"),"")</f>
        <v/>
      </c>
      <c r="L331" s="92" t="str">
        <f>IFERROR(__xludf.DUMMYFUNCTION("IF(ISBLANK($D331),"""",IFERROR(JOIN("", "",QUERY(INDIRECT(""'(OCDS) "" &amp; L$3 &amp; ""'!$C:$F""),""SELECT C WHERE F = '"" &amp; $A331 &amp; ""'""))))"),"")</f>
        <v/>
      </c>
      <c r="M331" s="93" t="str">
        <f>IFERROR(__xludf.DUMMYFUNCTION("IF(ISBLANK($D331),"""",IFERROR(JOIN("", "",QUERY(INDIRECT(""'(OCDS) "" &amp; M$3 &amp; ""'!$C:$F""),""SELECT C WHERE F = '"" &amp; $A331 &amp; ""'""))))"),"")</f>
        <v/>
      </c>
      <c r="N331" s="93" t="str">
        <f>IFERROR(__xludf.DUMMYFUNCTION("IF(ISBLANK($D331),"""",IFERROR(JOIN("", "",QUERY(INDIRECT(""'(OCDS) "" &amp; N$3 &amp; ""'!$C:$F""),""SELECT C WHERE F = '"" &amp; $A331 &amp; ""'""))))"),"")</f>
        <v/>
      </c>
      <c r="O331" s="93" t="str">
        <f>IFERROR(__xludf.DUMMYFUNCTION("IF(ISBLANK($D331),"""",IFERROR(JOIN("", "",QUERY(INDIRECT(""'(OCDS) "" &amp; O$3 &amp; ""'!$C:$F""),""SELECT C WHERE F = '"" &amp; $A331 &amp; ""'""))))"),"")</f>
        <v/>
      </c>
      <c r="P331" s="93" t="str">
        <f>IFERROR(__xludf.DUMMYFUNCTION("IF(ISBLANK($D331),"""",IFERROR(JOIN("", "",QUERY(INDIRECT(""'(OCDS) "" &amp; P$3 &amp; ""'!$C:$F""),""SELECT C WHERE F = '"" &amp; $A331 &amp; ""'""))))"),"")</f>
        <v/>
      </c>
      <c r="Q331" s="93" t="str">
        <f>IFERROR(__xludf.DUMMYFUNCTION("IF(ISBLANK($D331),"""",IFERROR(JOIN("", "",QUERY(INDIRECT(""'(OCDS) "" &amp; Q$3 &amp; ""'!$C:$F""),""SELECT C WHERE F = '"" &amp; $A331 &amp; ""'""))))"),"")</f>
        <v/>
      </c>
      <c r="R331" s="94">
        <f t="shared" ref="R331:W331" si="329">IF(ISBLANK(IFERROR(VLOOKUP($A331,INDIRECT("'(OCDS) " &amp; R$3 &amp; "'!$F:$F"),1,FALSE))),0,1)</f>
        <v>0</v>
      </c>
      <c r="S331" s="94">
        <f t="shared" si="329"/>
        <v>0</v>
      </c>
      <c r="T331" s="94">
        <f t="shared" si="329"/>
        <v>0</v>
      </c>
      <c r="U331" s="94">
        <f t="shared" si="329"/>
        <v>0</v>
      </c>
      <c r="V331" s="94">
        <f t="shared" si="329"/>
        <v>0</v>
      </c>
      <c r="W331" s="94">
        <f t="shared" si="329"/>
        <v>0</v>
      </c>
    </row>
    <row r="332">
      <c r="A332" s="83" t="str">
        <f t="shared" si="1"/>
        <v> ()</v>
      </c>
      <c r="B332" s="99"/>
      <c r="C332" s="99"/>
      <c r="D332" s="100"/>
      <c r="E332" s="100"/>
      <c r="F332" s="101"/>
      <c r="G332" s="100"/>
      <c r="H332" s="99"/>
      <c r="I332" s="100"/>
      <c r="J332" s="90" t="str">
        <f t="shared" si="3"/>
        <v>no</v>
      </c>
      <c r="K332" s="91" t="str">
        <f>IFERROR(__xludf.DUMMYFUNCTION("IFERROR(JOIN("", "",FILTER(L332:Q332,LEN(L332:Q332))))"),"")</f>
        <v/>
      </c>
      <c r="L332" s="92" t="str">
        <f>IFERROR(__xludf.DUMMYFUNCTION("IF(ISBLANK($D332),"""",IFERROR(JOIN("", "",QUERY(INDIRECT(""'(OCDS) "" &amp; L$3 &amp; ""'!$C:$F""),""SELECT C WHERE F = '"" &amp; $A332 &amp; ""'""))))"),"")</f>
        <v/>
      </c>
      <c r="M332" s="93" t="str">
        <f>IFERROR(__xludf.DUMMYFUNCTION("IF(ISBLANK($D332),"""",IFERROR(JOIN("", "",QUERY(INDIRECT(""'(OCDS) "" &amp; M$3 &amp; ""'!$C:$F""),""SELECT C WHERE F = '"" &amp; $A332 &amp; ""'""))))"),"")</f>
        <v/>
      </c>
      <c r="N332" s="93" t="str">
        <f>IFERROR(__xludf.DUMMYFUNCTION("IF(ISBLANK($D332),"""",IFERROR(JOIN("", "",QUERY(INDIRECT(""'(OCDS) "" &amp; N$3 &amp; ""'!$C:$F""),""SELECT C WHERE F = '"" &amp; $A332 &amp; ""'""))))"),"")</f>
        <v/>
      </c>
      <c r="O332" s="93" t="str">
        <f>IFERROR(__xludf.DUMMYFUNCTION("IF(ISBLANK($D332),"""",IFERROR(JOIN("", "",QUERY(INDIRECT(""'(OCDS) "" &amp; O$3 &amp; ""'!$C:$F""),""SELECT C WHERE F = '"" &amp; $A332 &amp; ""'""))))"),"")</f>
        <v/>
      </c>
      <c r="P332" s="93" t="str">
        <f>IFERROR(__xludf.DUMMYFUNCTION("IF(ISBLANK($D332),"""",IFERROR(JOIN("", "",QUERY(INDIRECT(""'(OCDS) "" &amp; P$3 &amp; ""'!$C:$F""),""SELECT C WHERE F = '"" &amp; $A332 &amp; ""'""))))"),"")</f>
        <v/>
      </c>
      <c r="Q332" s="93" t="str">
        <f>IFERROR(__xludf.DUMMYFUNCTION("IF(ISBLANK($D332),"""",IFERROR(JOIN("", "",QUERY(INDIRECT(""'(OCDS) "" &amp; Q$3 &amp; ""'!$C:$F""),""SELECT C WHERE F = '"" &amp; $A332 &amp; ""'""))))"),"")</f>
        <v/>
      </c>
      <c r="R332" s="94">
        <f t="shared" ref="R332:W332" si="330">IF(ISBLANK(IFERROR(VLOOKUP($A332,INDIRECT("'(OCDS) " &amp; R$3 &amp; "'!$F:$F"),1,FALSE))),0,1)</f>
        <v>0</v>
      </c>
      <c r="S332" s="94">
        <f t="shared" si="330"/>
        <v>0</v>
      </c>
      <c r="T332" s="94">
        <f t="shared" si="330"/>
        <v>0</v>
      </c>
      <c r="U332" s="94">
        <f t="shared" si="330"/>
        <v>0</v>
      </c>
      <c r="V332" s="94">
        <f t="shared" si="330"/>
        <v>0</v>
      </c>
      <c r="W332" s="94">
        <f t="shared" si="330"/>
        <v>0</v>
      </c>
    </row>
    <row r="333">
      <c r="A333" s="83" t="str">
        <f t="shared" si="1"/>
        <v> ()</v>
      </c>
      <c r="B333" s="99"/>
      <c r="C333" s="99"/>
      <c r="D333" s="100"/>
      <c r="E333" s="100"/>
      <c r="F333" s="101"/>
      <c r="G333" s="100"/>
      <c r="H333" s="99"/>
      <c r="I333" s="100"/>
      <c r="J333" s="90" t="str">
        <f t="shared" si="3"/>
        <v>no</v>
      </c>
      <c r="K333" s="91" t="str">
        <f>IFERROR(__xludf.DUMMYFUNCTION("IFERROR(JOIN("", "",FILTER(L333:Q333,LEN(L333:Q333))))"),"")</f>
        <v/>
      </c>
      <c r="L333" s="92" t="str">
        <f>IFERROR(__xludf.DUMMYFUNCTION("IF(ISBLANK($D333),"""",IFERROR(JOIN("", "",QUERY(INDIRECT(""'(OCDS) "" &amp; L$3 &amp; ""'!$C:$F""),""SELECT C WHERE F = '"" &amp; $A333 &amp; ""'""))))"),"")</f>
        <v/>
      </c>
      <c r="M333" s="93" t="str">
        <f>IFERROR(__xludf.DUMMYFUNCTION("IF(ISBLANK($D333),"""",IFERROR(JOIN("", "",QUERY(INDIRECT(""'(OCDS) "" &amp; M$3 &amp; ""'!$C:$F""),""SELECT C WHERE F = '"" &amp; $A333 &amp; ""'""))))"),"")</f>
        <v/>
      </c>
      <c r="N333" s="93" t="str">
        <f>IFERROR(__xludf.DUMMYFUNCTION("IF(ISBLANK($D333),"""",IFERROR(JOIN("", "",QUERY(INDIRECT(""'(OCDS) "" &amp; N$3 &amp; ""'!$C:$F""),""SELECT C WHERE F = '"" &amp; $A333 &amp; ""'""))))"),"")</f>
        <v/>
      </c>
      <c r="O333" s="93" t="str">
        <f>IFERROR(__xludf.DUMMYFUNCTION("IF(ISBLANK($D333),"""",IFERROR(JOIN("", "",QUERY(INDIRECT(""'(OCDS) "" &amp; O$3 &amp; ""'!$C:$F""),""SELECT C WHERE F = '"" &amp; $A333 &amp; ""'""))))"),"")</f>
        <v/>
      </c>
      <c r="P333" s="93" t="str">
        <f>IFERROR(__xludf.DUMMYFUNCTION("IF(ISBLANK($D333),"""",IFERROR(JOIN("", "",QUERY(INDIRECT(""'(OCDS) "" &amp; P$3 &amp; ""'!$C:$F""),""SELECT C WHERE F = '"" &amp; $A333 &amp; ""'""))))"),"")</f>
        <v/>
      </c>
      <c r="Q333" s="93" t="str">
        <f>IFERROR(__xludf.DUMMYFUNCTION("IF(ISBLANK($D333),"""",IFERROR(JOIN("", "",QUERY(INDIRECT(""'(OCDS) "" &amp; Q$3 &amp; ""'!$C:$F""),""SELECT C WHERE F = '"" &amp; $A333 &amp; ""'""))))"),"")</f>
        <v/>
      </c>
      <c r="R333" s="94">
        <f t="shared" ref="R333:W333" si="331">IF(ISBLANK(IFERROR(VLOOKUP($A333,INDIRECT("'(OCDS) " &amp; R$3 &amp; "'!$F:$F"),1,FALSE))),0,1)</f>
        <v>0</v>
      </c>
      <c r="S333" s="94">
        <f t="shared" si="331"/>
        <v>0</v>
      </c>
      <c r="T333" s="94">
        <f t="shared" si="331"/>
        <v>0</v>
      </c>
      <c r="U333" s="94">
        <f t="shared" si="331"/>
        <v>0</v>
      </c>
      <c r="V333" s="94">
        <f t="shared" si="331"/>
        <v>0</v>
      </c>
      <c r="W333" s="94">
        <f t="shared" si="331"/>
        <v>0</v>
      </c>
    </row>
    <row r="334">
      <c r="A334" s="83" t="str">
        <f t="shared" si="1"/>
        <v> ()</v>
      </c>
      <c r="B334" s="99"/>
      <c r="C334" s="99"/>
      <c r="D334" s="100"/>
      <c r="E334" s="100"/>
      <c r="F334" s="101"/>
      <c r="G334" s="100"/>
      <c r="H334" s="99"/>
      <c r="I334" s="100"/>
      <c r="J334" s="90" t="str">
        <f t="shared" si="3"/>
        <v>no</v>
      </c>
      <c r="K334" s="91" t="str">
        <f>IFERROR(__xludf.DUMMYFUNCTION("IFERROR(JOIN("", "",FILTER(L334:Q334,LEN(L334:Q334))))"),"")</f>
        <v/>
      </c>
      <c r="L334" s="92" t="str">
        <f>IFERROR(__xludf.DUMMYFUNCTION("IF(ISBLANK($D334),"""",IFERROR(JOIN("", "",QUERY(INDIRECT(""'(OCDS) "" &amp; L$3 &amp; ""'!$C:$F""),""SELECT C WHERE F = '"" &amp; $A334 &amp; ""'""))))"),"")</f>
        <v/>
      </c>
      <c r="M334" s="93" t="str">
        <f>IFERROR(__xludf.DUMMYFUNCTION("IF(ISBLANK($D334),"""",IFERROR(JOIN("", "",QUERY(INDIRECT(""'(OCDS) "" &amp; M$3 &amp; ""'!$C:$F""),""SELECT C WHERE F = '"" &amp; $A334 &amp; ""'""))))"),"")</f>
        <v/>
      </c>
      <c r="N334" s="93" t="str">
        <f>IFERROR(__xludf.DUMMYFUNCTION("IF(ISBLANK($D334),"""",IFERROR(JOIN("", "",QUERY(INDIRECT(""'(OCDS) "" &amp; N$3 &amp; ""'!$C:$F""),""SELECT C WHERE F = '"" &amp; $A334 &amp; ""'""))))"),"")</f>
        <v/>
      </c>
      <c r="O334" s="93" t="str">
        <f>IFERROR(__xludf.DUMMYFUNCTION("IF(ISBLANK($D334),"""",IFERROR(JOIN("", "",QUERY(INDIRECT(""'(OCDS) "" &amp; O$3 &amp; ""'!$C:$F""),""SELECT C WHERE F = '"" &amp; $A334 &amp; ""'""))))"),"")</f>
        <v/>
      </c>
      <c r="P334" s="93" t="str">
        <f>IFERROR(__xludf.DUMMYFUNCTION("IF(ISBLANK($D334),"""",IFERROR(JOIN("", "",QUERY(INDIRECT(""'(OCDS) "" &amp; P$3 &amp; ""'!$C:$F""),""SELECT C WHERE F = '"" &amp; $A334 &amp; ""'""))))"),"")</f>
        <v/>
      </c>
      <c r="Q334" s="93" t="str">
        <f>IFERROR(__xludf.DUMMYFUNCTION("IF(ISBLANK($D334),"""",IFERROR(JOIN("", "",QUERY(INDIRECT(""'(OCDS) "" &amp; Q$3 &amp; ""'!$C:$F""),""SELECT C WHERE F = '"" &amp; $A334 &amp; ""'""))))"),"")</f>
        <v/>
      </c>
      <c r="R334" s="94">
        <f t="shared" ref="R334:W334" si="332">IF(ISBLANK(IFERROR(VLOOKUP($A334,INDIRECT("'(OCDS) " &amp; R$3 &amp; "'!$F:$F"),1,FALSE))),0,1)</f>
        <v>0</v>
      </c>
      <c r="S334" s="94">
        <f t="shared" si="332"/>
        <v>0</v>
      </c>
      <c r="T334" s="94">
        <f t="shared" si="332"/>
        <v>0</v>
      </c>
      <c r="U334" s="94">
        <f t="shared" si="332"/>
        <v>0</v>
      </c>
      <c r="V334" s="94">
        <f t="shared" si="332"/>
        <v>0</v>
      </c>
      <c r="W334" s="94">
        <f t="shared" si="332"/>
        <v>0</v>
      </c>
    </row>
    <row r="335">
      <c r="A335" s="83" t="str">
        <f t="shared" si="1"/>
        <v> ()</v>
      </c>
      <c r="B335" s="99"/>
      <c r="C335" s="99"/>
      <c r="D335" s="100"/>
      <c r="E335" s="100"/>
      <c r="F335" s="101"/>
      <c r="G335" s="100"/>
      <c r="H335" s="99"/>
      <c r="I335" s="100"/>
      <c r="J335" s="90" t="str">
        <f t="shared" si="3"/>
        <v>no</v>
      </c>
      <c r="K335" s="91" t="str">
        <f>IFERROR(__xludf.DUMMYFUNCTION("IFERROR(JOIN("", "",FILTER(L335:Q335,LEN(L335:Q335))))"),"")</f>
        <v/>
      </c>
      <c r="L335" s="92" t="str">
        <f>IFERROR(__xludf.DUMMYFUNCTION("IF(ISBLANK($D335),"""",IFERROR(JOIN("", "",QUERY(INDIRECT(""'(OCDS) "" &amp; L$3 &amp; ""'!$C:$F""),""SELECT C WHERE F = '"" &amp; $A335 &amp; ""'""))))"),"")</f>
        <v/>
      </c>
      <c r="M335" s="93" t="str">
        <f>IFERROR(__xludf.DUMMYFUNCTION("IF(ISBLANK($D335),"""",IFERROR(JOIN("", "",QUERY(INDIRECT(""'(OCDS) "" &amp; M$3 &amp; ""'!$C:$F""),""SELECT C WHERE F = '"" &amp; $A335 &amp; ""'""))))"),"")</f>
        <v/>
      </c>
      <c r="N335" s="93" t="str">
        <f>IFERROR(__xludf.DUMMYFUNCTION("IF(ISBLANK($D335),"""",IFERROR(JOIN("", "",QUERY(INDIRECT(""'(OCDS) "" &amp; N$3 &amp; ""'!$C:$F""),""SELECT C WHERE F = '"" &amp; $A335 &amp; ""'""))))"),"")</f>
        <v/>
      </c>
      <c r="O335" s="93" t="str">
        <f>IFERROR(__xludf.DUMMYFUNCTION("IF(ISBLANK($D335),"""",IFERROR(JOIN("", "",QUERY(INDIRECT(""'(OCDS) "" &amp; O$3 &amp; ""'!$C:$F""),""SELECT C WHERE F = '"" &amp; $A335 &amp; ""'""))))"),"")</f>
        <v/>
      </c>
      <c r="P335" s="93" t="str">
        <f>IFERROR(__xludf.DUMMYFUNCTION("IF(ISBLANK($D335),"""",IFERROR(JOIN("", "",QUERY(INDIRECT(""'(OCDS) "" &amp; P$3 &amp; ""'!$C:$F""),""SELECT C WHERE F = '"" &amp; $A335 &amp; ""'""))))"),"")</f>
        <v/>
      </c>
      <c r="Q335" s="93" t="str">
        <f>IFERROR(__xludf.DUMMYFUNCTION("IF(ISBLANK($D335),"""",IFERROR(JOIN("", "",QUERY(INDIRECT(""'(OCDS) "" &amp; Q$3 &amp; ""'!$C:$F""),""SELECT C WHERE F = '"" &amp; $A335 &amp; ""'""))))"),"")</f>
        <v/>
      </c>
      <c r="R335" s="94">
        <f t="shared" ref="R335:W335" si="333">IF(ISBLANK(IFERROR(VLOOKUP($A335,INDIRECT("'(OCDS) " &amp; R$3 &amp; "'!$F:$F"),1,FALSE))),0,1)</f>
        <v>0</v>
      </c>
      <c r="S335" s="94">
        <f t="shared" si="333"/>
        <v>0</v>
      </c>
      <c r="T335" s="94">
        <f t="shared" si="333"/>
        <v>0</v>
      </c>
      <c r="U335" s="94">
        <f t="shared" si="333"/>
        <v>0</v>
      </c>
      <c r="V335" s="94">
        <f t="shared" si="333"/>
        <v>0</v>
      </c>
      <c r="W335" s="94">
        <f t="shared" si="333"/>
        <v>0</v>
      </c>
    </row>
    <row r="336">
      <c r="A336" s="83" t="str">
        <f t="shared" si="1"/>
        <v> ()</v>
      </c>
      <c r="B336" s="99"/>
      <c r="C336" s="99"/>
      <c r="D336" s="100"/>
      <c r="E336" s="100"/>
      <c r="F336" s="101"/>
      <c r="G336" s="100"/>
      <c r="H336" s="99"/>
      <c r="I336" s="100"/>
      <c r="J336" s="90" t="str">
        <f t="shared" si="3"/>
        <v>no</v>
      </c>
      <c r="K336" s="91" t="str">
        <f>IFERROR(__xludf.DUMMYFUNCTION("IFERROR(JOIN("", "",FILTER(L336:Q336,LEN(L336:Q336))))"),"")</f>
        <v/>
      </c>
      <c r="L336" s="92" t="str">
        <f>IFERROR(__xludf.DUMMYFUNCTION("IF(ISBLANK($D336),"""",IFERROR(JOIN("", "",QUERY(INDIRECT(""'(OCDS) "" &amp; L$3 &amp; ""'!$C:$F""),""SELECT C WHERE F = '"" &amp; $A336 &amp; ""'""))))"),"")</f>
        <v/>
      </c>
      <c r="M336" s="93" t="str">
        <f>IFERROR(__xludf.DUMMYFUNCTION("IF(ISBLANK($D336),"""",IFERROR(JOIN("", "",QUERY(INDIRECT(""'(OCDS) "" &amp; M$3 &amp; ""'!$C:$F""),""SELECT C WHERE F = '"" &amp; $A336 &amp; ""'""))))"),"")</f>
        <v/>
      </c>
      <c r="N336" s="93" t="str">
        <f>IFERROR(__xludf.DUMMYFUNCTION("IF(ISBLANK($D336),"""",IFERROR(JOIN("", "",QUERY(INDIRECT(""'(OCDS) "" &amp; N$3 &amp; ""'!$C:$F""),""SELECT C WHERE F = '"" &amp; $A336 &amp; ""'""))))"),"")</f>
        <v/>
      </c>
      <c r="O336" s="93" t="str">
        <f>IFERROR(__xludf.DUMMYFUNCTION("IF(ISBLANK($D336),"""",IFERROR(JOIN("", "",QUERY(INDIRECT(""'(OCDS) "" &amp; O$3 &amp; ""'!$C:$F""),""SELECT C WHERE F = '"" &amp; $A336 &amp; ""'""))))"),"")</f>
        <v/>
      </c>
      <c r="P336" s="93" t="str">
        <f>IFERROR(__xludf.DUMMYFUNCTION("IF(ISBLANK($D336),"""",IFERROR(JOIN("", "",QUERY(INDIRECT(""'(OCDS) "" &amp; P$3 &amp; ""'!$C:$F""),""SELECT C WHERE F = '"" &amp; $A336 &amp; ""'""))))"),"")</f>
        <v/>
      </c>
      <c r="Q336" s="93" t="str">
        <f>IFERROR(__xludf.DUMMYFUNCTION("IF(ISBLANK($D336),"""",IFERROR(JOIN("", "",QUERY(INDIRECT(""'(OCDS) "" &amp; Q$3 &amp; ""'!$C:$F""),""SELECT C WHERE F = '"" &amp; $A336 &amp; ""'""))))"),"")</f>
        <v/>
      </c>
      <c r="R336" s="94">
        <f t="shared" ref="R336:W336" si="334">IF(ISBLANK(IFERROR(VLOOKUP($A336,INDIRECT("'(OCDS) " &amp; R$3 &amp; "'!$F:$F"),1,FALSE))),0,1)</f>
        <v>0</v>
      </c>
      <c r="S336" s="94">
        <f t="shared" si="334"/>
        <v>0</v>
      </c>
      <c r="T336" s="94">
        <f t="shared" si="334"/>
        <v>0</v>
      </c>
      <c r="U336" s="94">
        <f t="shared" si="334"/>
        <v>0</v>
      </c>
      <c r="V336" s="94">
        <f t="shared" si="334"/>
        <v>0</v>
      </c>
      <c r="W336" s="94">
        <f t="shared" si="334"/>
        <v>0</v>
      </c>
    </row>
    <row r="337">
      <c r="A337" s="83" t="str">
        <f t="shared" si="1"/>
        <v> ()</v>
      </c>
      <c r="B337" s="99"/>
      <c r="C337" s="99"/>
      <c r="D337" s="100"/>
      <c r="E337" s="100"/>
      <c r="F337" s="101"/>
      <c r="G337" s="100"/>
      <c r="H337" s="99"/>
      <c r="I337" s="100"/>
      <c r="J337" s="90" t="str">
        <f t="shared" si="3"/>
        <v>no</v>
      </c>
      <c r="K337" s="91" t="str">
        <f>IFERROR(__xludf.DUMMYFUNCTION("IFERROR(JOIN("", "",FILTER(L337:Q337,LEN(L337:Q337))))"),"")</f>
        <v/>
      </c>
      <c r="L337" s="92" t="str">
        <f>IFERROR(__xludf.DUMMYFUNCTION("IF(ISBLANK($D337),"""",IFERROR(JOIN("", "",QUERY(INDIRECT(""'(OCDS) "" &amp; L$3 &amp; ""'!$C:$F""),""SELECT C WHERE F = '"" &amp; $A337 &amp; ""'""))))"),"")</f>
        <v/>
      </c>
      <c r="M337" s="93" t="str">
        <f>IFERROR(__xludf.DUMMYFUNCTION("IF(ISBLANK($D337),"""",IFERROR(JOIN("", "",QUERY(INDIRECT(""'(OCDS) "" &amp; M$3 &amp; ""'!$C:$F""),""SELECT C WHERE F = '"" &amp; $A337 &amp; ""'""))))"),"")</f>
        <v/>
      </c>
      <c r="N337" s="93" t="str">
        <f>IFERROR(__xludf.DUMMYFUNCTION("IF(ISBLANK($D337),"""",IFERROR(JOIN("", "",QUERY(INDIRECT(""'(OCDS) "" &amp; N$3 &amp; ""'!$C:$F""),""SELECT C WHERE F = '"" &amp; $A337 &amp; ""'""))))"),"")</f>
        <v/>
      </c>
      <c r="O337" s="93" t="str">
        <f>IFERROR(__xludf.DUMMYFUNCTION("IF(ISBLANK($D337),"""",IFERROR(JOIN("", "",QUERY(INDIRECT(""'(OCDS) "" &amp; O$3 &amp; ""'!$C:$F""),""SELECT C WHERE F = '"" &amp; $A337 &amp; ""'""))))"),"")</f>
        <v/>
      </c>
      <c r="P337" s="93" t="str">
        <f>IFERROR(__xludf.DUMMYFUNCTION("IF(ISBLANK($D337),"""",IFERROR(JOIN("", "",QUERY(INDIRECT(""'(OCDS) "" &amp; P$3 &amp; ""'!$C:$F""),""SELECT C WHERE F = '"" &amp; $A337 &amp; ""'""))))"),"")</f>
        <v/>
      </c>
      <c r="Q337" s="93" t="str">
        <f>IFERROR(__xludf.DUMMYFUNCTION("IF(ISBLANK($D337),"""",IFERROR(JOIN("", "",QUERY(INDIRECT(""'(OCDS) "" &amp; Q$3 &amp; ""'!$C:$F""),""SELECT C WHERE F = '"" &amp; $A337 &amp; ""'""))))"),"")</f>
        <v/>
      </c>
      <c r="R337" s="94">
        <f t="shared" ref="R337:W337" si="335">IF(ISBLANK(IFERROR(VLOOKUP($A337,INDIRECT("'(OCDS) " &amp; R$3 &amp; "'!$F:$F"),1,FALSE))),0,1)</f>
        <v>0</v>
      </c>
      <c r="S337" s="94">
        <f t="shared" si="335"/>
        <v>0</v>
      </c>
      <c r="T337" s="94">
        <f t="shared" si="335"/>
        <v>0</v>
      </c>
      <c r="U337" s="94">
        <f t="shared" si="335"/>
        <v>0</v>
      </c>
      <c r="V337" s="94">
        <f t="shared" si="335"/>
        <v>0</v>
      </c>
      <c r="W337" s="94">
        <f t="shared" si="335"/>
        <v>0</v>
      </c>
    </row>
    <row r="338">
      <c r="A338" s="83" t="str">
        <f t="shared" si="1"/>
        <v> ()</v>
      </c>
      <c r="B338" s="99"/>
      <c r="C338" s="99"/>
      <c r="D338" s="100"/>
      <c r="E338" s="100"/>
      <c r="F338" s="101"/>
      <c r="G338" s="100"/>
      <c r="H338" s="99"/>
      <c r="I338" s="100"/>
      <c r="J338" s="90" t="str">
        <f t="shared" si="3"/>
        <v>no</v>
      </c>
      <c r="K338" s="91" t="str">
        <f>IFERROR(__xludf.DUMMYFUNCTION("IFERROR(JOIN("", "",FILTER(L338:Q338,LEN(L338:Q338))))"),"")</f>
        <v/>
      </c>
      <c r="L338" s="92" t="str">
        <f>IFERROR(__xludf.DUMMYFUNCTION("IF(ISBLANK($D338),"""",IFERROR(JOIN("", "",QUERY(INDIRECT(""'(OCDS) "" &amp; L$3 &amp; ""'!$C:$F""),""SELECT C WHERE F = '"" &amp; $A338 &amp; ""'""))))"),"")</f>
        <v/>
      </c>
      <c r="M338" s="93" t="str">
        <f>IFERROR(__xludf.DUMMYFUNCTION("IF(ISBLANK($D338),"""",IFERROR(JOIN("", "",QUERY(INDIRECT(""'(OCDS) "" &amp; M$3 &amp; ""'!$C:$F""),""SELECT C WHERE F = '"" &amp; $A338 &amp; ""'""))))"),"")</f>
        <v/>
      </c>
      <c r="N338" s="93" t="str">
        <f>IFERROR(__xludf.DUMMYFUNCTION("IF(ISBLANK($D338),"""",IFERROR(JOIN("", "",QUERY(INDIRECT(""'(OCDS) "" &amp; N$3 &amp; ""'!$C:$F""),""SELECT C WHERE F = '"" &amp; $A338 &amp; ""'""))))"),"")</f>
        <v/>
      </c>
      <c r="O338" s="93" t="str">
        <f>IFERROR(__xludf.DUMMYFUNCTION("IF(ISBLANK($D338),"""",IFERROR(JOIN("", "",QUERY(INDIRECT(""'(OCDS) "" &amp; O$3 &amp; ""'!$C:$F""),""SELECT C WHERE F = '"" &amp; $A338 &amp; ""'""))))"),"")</f>
        <v/>
      </c>
      <c r="P338" s="93" t="str">
        <f>IFERROR(__xludf.DUMMYFUNCTION("IF(ISBLANK($D338),"""",IFERROR(JOIN("", "",QUERY(INDIRECT(""'(OCDS) "" &amp; P$3 &amp; ""'!$C:$F""),""SELECT C WHERE F = '"" &amp; $A338 &amp; ""'""))))"),"")</f>
        <v/>
      </c>
      <c r="Q338" s="93" t="str">
        <f>IFERROR(__xludf.DUMMYFUNCTION("IF(ISBLANK($D338),"""",IFERROR(JOIN("", "",QUERY(INDIRECT(""'(OCDS) "" &amp; Q$3 &amp; ""'!$C:$F""),""SELECT C WHERE F = '"" &amp; $A338 &amp; ""'""))))"),"")</f>
        <v/>
      </c>
      <c r="R338" s="94">
        <f t="shared" ref="R338:W338" si="336">IF(ISBLANK(IFERROR(VLOOKUP($A338,INDIRECT("'(OCDS) " &amp; R$3 &amp; "'!$F:$F"),1,FALSE))),0,1)</f>
        <v>0</v>
      </c>
      <c r="S338" s="94">
        <f t="shared" si="336"/>
        <v>0</v>
      </c>
      <c r="T338" s="94">
        <f t="shared" si="336"/>
        <v>0</v>
      </c>
      <c r="U338" s="94">
        <f t="shared" si="336"/>
        <v>0</v>
      </c>
      <c r="V338" s="94">
        <f t="shared" si="336"/>
        <v>0</v>
      </c>
      <c r="W338" s="94">
        <f t="shared" si="336"/>
        <v>0</v>
      </c>
    </row>
    <row r="339">
      <c r="A339" s="83" t="str">
        <f t="shared" si="1"/>
        <v> ()</v>
      </c>
      <c r="B339" s="99"/>
      <c r="C339" s="99"/>
      <c r="D339" s="100"/>
      <c r="E339" s="100"/>
      <c r="F339" s="101"/>
      <c r="G339" s="100"/>
      <c r="H339" s="99"/>
      <c r="I339" s="100"/>
      <c r="J339" s="90" t="str">
        <f t="shared" si="3"/>
        <v>no</v>
      </c>
      <c r="K339" s="91" t="str">
        <f>IFERROR(__xludf.DUMMYFUNCTION("IFERROR(JOIN("", "",FILTER(L339:Q339,LEN(L339:Q339))))"),"")</f>
        <v/>
      </c>
      <c r="L339" s="92" t="str">
        <f>IFERROR(__xludf.DUMMYFUNCTION("IF(ISBLANK($D339),"""",IFERROR(JOIN("", "",QUERY(INDIRECT(""'(OCDS) "" &amp; L$3 &amp; ""'!$C:$F""),""SELECT C WHERE F = '"" &amp; $A339 &amp; ""'""))))"),"")</f>
        <v/>
      </c>
      <c r="M339" s="93" t="str">
        <f>IFERROR(__xludf.DUMMYFUNCTION("IF(ISBLANK($D339),"""",IFERROR(JOIN("", "",QUERY(INDIRECT(""'(OCDS) "" &amp; M$3 &amp; ""'!$C:$F""),""SELECT C WHERE F = '"" &amp; $A339 &amp; ""'""))))"),"")</f>
        <v/>
      </c>
      <c r="N339" s="93" t="str">
        <f>IFERROR(__xludf.DUMMYFUNCTION("IF(ISBLANK($D339),"""",IFERROR(JOIN("", "",QUERY(INDIRECT(""'(OCDS) "" &amp; N$3 &amp; ""'!$C:$F""),""SELECT C WHERE F = '"" &amp; $A339 &amp; ""'""))))"),"")</f>
        <v/>
      </c>
      <c r="O339" s="93" t="str">
        <f>IFERROR(__xludf.DUMMYFUNCTION("IF(ISBLANK($D339),"""",IFERROR(JOIN("", "",QUERY(INDIRECT(""'(OCDS) "" &amp; O$3 &amp; ""'!$C:$F""),""SELECT C WHERE F = '"" &amp; $A339 &amp; ""'""))))"),"")</f>
        <v/>
      </c>
      <c r="P339" s="93" t="str">
        <f>IFERROR(__xludf.DUMMYFUNCTION("IF(ISBLANK($D339),"""",IFERROR(JOIN("", "",QUERY(INDIRECT(""'(OCDS) "" &amp; P$3 &amp; ""'!$C:$F""),""SELECT C WHERE F = '"" &amp; $A339 &amp; ""'""))))"),"")</f>
        <v/>
      </c>
      <c r="Q339" s="93" t="str">
        <f>IFERROR(__xludf.DUMMYFUNCTION("IF(ISBLANK($D339),"""",IFERROR(JOIN("", "",QUERY(INDIRECT(""'(OCDS) "" &amp; Q$3 &amp; ""'!$C:$F""),""SELECT C WHERE F = '"" &amp; $A339 &amp; ""'""))))"),"")</f>
        <v/>
      </c>
      <c r="R339" s="94">
        <f t="shared" ref="R339:W339" si="337">IF(ISBLANK(IFERROR(VLOOKUP($A339,INDIRECT("'(OCDS) " &amp; R$3 &amp; "'!$F:$F"),1,FALSE))),0,1)</f>
        <v>0</v>
      </c>
      <c r="S339" s="94">
        <f t="shared" si="337"/>
        <v>0</v>
      </c>
      <c r="T339" s="94">
        <f t="shared" si="337"/>
        <v>0</v>
      </c>
      <c r="U339" s="94">
        <f t="shared" si="337"/>
        <v>0</v>
      </c>
      <c r="V339" s="94">
        <f t="shared" si="337"/>
        <v>0</v>
      </c>
      <c r="W339" s="94">
        <f t="shared" si="337"/>
        <v>0</v>
      </c>
    </row>
    <row r="340">
      <c r="A340" s="83" t="str">
        <f t="shared" si="1"/>
        <v> ()</v>
      </c>
      <c r="B340" s="99"/>
      <c r="C340" s="99"/>
      <c r="D340" s="100"/>
      <c r="E340" s="100"/>
      <c r="F340" s="101"/>
      <c r="G340" s="100"/>
      <c r="H340" s="99"/>
      <c r="I340" s="100"/>
      <c r="J340" s="90" t="str">
        <f t="shared" si="3"/>
        <v>no</v>
      </c>
      <c r="K340" s="91" t="str">
        <f>IFERROR(__xludf.DUMMYFUNCTION("IFERROR(JOIN("", "",FILTER(L340:Q340,LEN(L340:Q340))))"),"")</f>
        <v/>
      </c>
      <c r="L340" s="92" t="str">
        <f>IFERROR(__xludf.DUMMYFUNCTION("IF(ISBLANK($D340),"""",IFERROR(JOIN("", "",QUERY(INDIRECT(""'(OCDS) "" &amp; L$3 &amp; ""'!$C:$F""),""SELECT C WHERE F = '"" &amp; $A340 &amp; ""'""))))"),"")</f>
        <v/>
      </c>
      <c r="M340" s="93" t="str">
        <f>IFERROR(__xludf.DUMMYFUNCTION("IF(ISBLANK($D340),"""",IFERROR(JOIN("", "",QUERY(INDIRECT(""'(OCDS) "" &amp; M$3 &amp; ""'!$C:$F""),""SELECT C WHERE F = '"" &amp; $A340 &amp; ""'""))))"),"")</f>
        <v/>
      </c>
      <c r="N340" s="93" t="str">
        <f>IFERROR(__xludf.DUMMYFUNCTION("IF(ISBLANK($D340),"""",IFERROR(JOIN("", "",QUERY(INDIRECT(""'(OCDS) "" &amp; N$3 &amp; ""'!$C:$F""),""SELECT C WHERE F = '"" &amp; $A340 &amp; ""'""))))"),"")</f>
        <v/>
      </c>
      <c r="O340" s="93" t="str">
        <f>IFERROR(__xludf.DUMMYFUNCTION("IF(ISBLANK($D340),"""",IFERROR(JOIN("", "",QUERY(INDIRECT(""'(OCDS) "" &amp; O$3 &amp; ""'!$C:$F""),""SELECT C WHERE F = '"" &amp; $A340 &amp; ""'""))))"),"")</f>
        <v/>
      </c>
      <c r="P340" s="93" t="str">
        <f>IFERROR(__xludf.DUMMYFUNCTION("IF(ISBLANK($D340),"""",IFERROR(JOIN("", "",QUERY(INDIRECT(""'(OCDS) "" &amp; P$3 &amp; ""'!$C:$F""),""SELECT C WHERE F = '"" &amp; $A340 &amp; ""'""))))"),"")</f>
        <v/>
      </c>
      <c r="Q340" s="93" t="str">
        <f>IFERROR(__xludf.DUMMYFUNCTION("IF(ISBLANK($D340),"""",IFERROR(JOIN("", "",QUERY(INDIRECT(""'(OCDS) "" &amp; Q$3 &amp; ""'!$C:$F""),""SELECT C WHERE F = '"" &amp; $A340 &amp; ""'""))))"),"")</f>
        <v/>
      </c>
      <c r="R340" s="94">
        <f t="shared" ref="R340:W340" si="338">IF(ISBLANK(IFERROR(VLOOKUP($A340,INDIRECT("'(OCDS) " &amp; R$3 &amp; "'!$F:$F"),1,FALSE))),0,1)</f>
        <v>0</v>
      </c>
      <c r="S340" s="94">
        <f t="shared" si="338"/>
        <v>0</v>
      </c>
      <c r="T340" s="94">
        <f t="shared" si="338"/>
        <v>0</v>
      </c>
      <c r="U340" s="94">
        <f t="shared" si="338"/>
        <v>0</v>
      </c>
      <c r="V340" s="94">
        <f t="shared" si="338"/>
        <v>0</v>
      </c>
      <c r="W340" s="94">
        <f t="shared" si="338"/>
        <v>0</v>
      </c>
    </row>
    <row r="341">
      <c r="A341" s="83" t="str">
        <f t="shared" si="1"/>
        <v> ()</v>
      </c>
      <c r="B341" s="99"/>
      <c r="C341" s="99"/>
      <c r="D341" s="100"/>
      <c r="E341" s="100"/>
      <c r="F341" s="101"/>
      <c r="G341" s="100"/>
      <c r="H341" s="99"/>
      <c r="I341" s="100"/>
      <c r="J341" s="90" t="str">
        <f t="shared" si="3"/>
        <v>no</v>
      </c>
      <c r="K341" s="91" t="str">
        <f>IFERROR(__xludf.DUMMYFUNCTION("IFERROR(JOIN("", "",FILTER(L341:Q341,LEN(L341:Q341))))"),"")</f>
        <v/>
      </c>
      <c r="L341" s="92" t="str">
        <f>IFERROR(__xludf.DUMMYFUNCTION("IF(ISBLANK($D341),"""",IFERROR(JOIN("", "",QUERY(INDIRECT(""'(OCDS) "" &amp; L$3 &amp; ""'!$C:$F""),""SELECT C WHERE F = '"" &amp; $A341 &amp; ""'""))))"),"")</f>
        <v/>
      </c>
      <c r="M341" s="93" t="str">
        <f>IFERROR(__xludf.DUMMYFUNCTION("IF(ISBLANK($D341),"""",IFERROR(JOIN("", "",QUERY(INDIRECT(""'(OCDS) "" &amp; M$3 &amp; ""'!$C:$F""),""SELECT C WHERE F = '"" &amp; $A341 &amp; ""'""))))"),"")</f>
        <v/>
      </c>
      <c r="N341" s="93" t="str">
        <f>IFERROR(__xludf.DUMMYFUNCTION("IF(ISBLANK($D341),"""",IFERROR(JOIN("", "",QUERY(INDIRECT(""'(OCDS) "" &amp; N$3 &amp; ""'!$C:$F""),""SELECT C WHERE F = '"" &amp; $A341 &amp; ""'""))))"),"")</f>
        <v/>
      </c>
      <c r="O341" s="93" t="str">
        <f>IFERROR(__xludf.DUMMYFUNCTION("IF(ISBLANK($D341),"""",IFERROR(JOIN("", "",QUERY(INDIRECT(""'(OCDS) "" &amp; O$3 &amp; ""'!$C:$F""),""SELECT C WHERE F = '"" &amp; $A341 &amp; ""'""))))"),"")</f>
        <v/>
      </c>
      <c r="P341" s="93" t="str">
        <f>IFERROR(__xludf.DUMMYFUNCTION("IF(ISBLANK($D341),"""",IFERROR(JOIN("", "",QUERY(INDIRECT(""'(OCDS) "" &amp; P$3 &amp; ""'!$C:$F""),""SELECT C WHERE F = '"" &amp; $A341 &amp; ""'""))))"),"")</f>
        <v/>
      </c>
      <c r="Q341" s="93" t="str">
        <f>IFERROR(__xludf.DUMMYFUNCTION("IF(ISBLANK($D341),"""",IFERROR(JOIN("", "",QUERY(INDIRECT(""'(OCDS) "" &amp; Q$3 &amp; ""'!$C:$F""),""SELECT C WHERE F = '"" &amp; $A341 &amp; ""'""))))"),"")</f>
        <v/>
      </c>
      <c r="R341" s="94">
        <f t="shared" ref="R341:W341" si="339">IF(ISBLANK(IFERROR(VLOOKUP($A341,INDIRECT("'(OCDS) " &amp; R$3 &amp; "'!$F:$F"),1,FALSE))),0,1)</f>
        <v>0</v>
      </c>
      <c r="S341" s="94">
        <f t="shared" si="339"/>
        <v>0</v>
      </c>
      <c r="T341" s="94">
        <f t="shared" si="339"/>
        <v>0</v>
      </c>
      <c r="U341" s="94">
        <f t="shared" si="339"/>
        <v>0</v>
      </c>
      <c r="V341" s="94">
        <f t="shared" si="339"/>
        <v>0</v>
      </c>
      <c r="W341" s="94">
        <f t="shared" si="339"/>
        <v>0</v>
      </c>
    </row>
    <row r="342">
      <c r="A342" s="83" t="str">
        <f t="shared" si="1"/>
        <v> ()</v>
      </c>
      <c r="B342" s="99"/>
      <c r="C342" s="99"/>
      <c r="D342" s="100"/>
      <c r="E342" s="100"/>
      <c r="F342" s="101"/>
      <c r="G342" s="100"/>
      <c r="H342" s="99"/>
      <c r="I342" s="100"/>
      <c r="J342" s="90" t="str">
        <f t="shared" si="3"/>
        <v>no</v>
      </c>
      <c r="K342" s="91" t="str">
        <f>IFERROR(__xludf.DUMMYFUNCTION("IFERROR(JOIN("", "",FILTER(L342:Q342,LEN(L342:Q342))))"),"")</f>
        <v/>
      </c>
      <c r="L342" s="92" t="str">
        <f>IFERROR(__xludf.DUMMYFUNCTION("IF(ISBLANK($D342),"""",IFERROR(JOIN("", "",QUERY(INDIRECT(""'(OCDS) "" &amp; L$3 &amp; ""'!$C:$F""),""SELECT C WHERE F = '"" &amp; $A342 &amp; ""'""))))"),"")</f>
        <v/>
      </c>
      <c r="M342" s="93" t="str">
        <f>IFERROR(__xludf.DUMMYFUNCTION("IF(ISBLANK($D342),"""",IFERROR(JOIN("", "",QUERY(INDIRECT(""'(OCDS) "" &amp; M$3 &amp; ""'!$C:$F""),""SELECT C WHERE F = '"" &amp; $A342 &amp; ""'""))))"),"")</f>
        <v/>
      </c>
      <c r="N342" s="93" t="str">
        <f>IFERROR(__xludf.DUMMYFUNCTION("IF(ISBLANK($D342),"""",IFERROR(JOIN("", "",QUERY(INDIRECT(""'(OCDS) "" &amp; N$3 &amp; ""'!$C:$F""),""SELECT C WHERE F = '"" &amp; $A342 &amp; ""'""))))"),"")</f>
        <v/>
      </c>
      <c r="O342" s="93" t="str">
        <f>IFERROR(__xludf.DUMMYFUNCTION("IF(ISBLANK($D342),"""",IFERROR(JOIN("", "",QUERY(INDIRECT(""'(OCDS) "" &amp; O$3 &amp; ""'!$C:$F""),""SELECT C WHERE F = '"" &amp; $A342 &amp; ""'""))))"),"")</f>
        <v/>
      </c>
      <c r="P342" s="93" t="str">
        <f>IFERROR(__xludf.DUMMYFUNCTION("IF(ISBLANK($D342),"""",IFERROR(JOIN("", "",QUERY(INDIRECT(""'(OCDS) "" &amp; P$3 &amp; ""'!$C:$F""),""SELECT C WHERE F = '"" &amp; $A342 &amp; ""'""))))"),"")</f>
        <v/>
      </c>
      <c r="Q342" s="93" t="str">
        <f>IFERROR(__xludf.DUMMYFUNCTION("IF(ISBLANK($D342),"""",IFERROR(JOIN("", "",QUERY(INDIRECT(""'(OCDS) "" &amp; Q$3 &amp; ""'!$C:$F""),""SELECT C WHERE F = '"" &amp; $A342 &amp; ""'""))))"),"")</f>
        <v/>
      </c>
      <c r="R342" s="94">
        <f t="shared" ref="R342:W342" si="340">IF(ISBLANK(IFERROR(VLOOKUP($A342,INDIRECT("'(OCDS) " &amp; R$3 &amp; "'!$F:$F"),1,FALSE))),0,1)</f>
        <v>0</v>
      </c>
      <c r="S342" s="94">
        <f t="shared" si="340"/>
        <v>0</v>
      </c>
      <c r="T342" s="94">
        <f t="shared" si="340"/>
        <v>0</v>
      </c>
      <c r="U342" s="94">
        <f t="shared" si="340"/>
        <v>0</v>
      </c>
      <c r="V342" s="94">
        <f t="shared" si="340"/>
        <v>0</v>
      </c>
      <c r="W342" s="94">
        <f t="shared" si="340"/>
        <v>0</v>
      </c>
    </row>
    <row r="343">
      <c r="A343" s="83" t="str">
        <f t="shared" si="1"/>
        <v> ()</v>
      </c>
      <c r="B343" s="99"/>
      <c r="C343" s="99"/>
      <c r="D343" s="100"/>
      <c r="E343" s="100"/>
      <c r="F343" s="101"/>
      <c r="G343" s="100"/>
      <c r="H343" s="99"/>
      <c r="I343" s="100"/>
      <c r="J343" s="90" t="str">
        <f t="shared" si="3"/>
        <v>no</v>
      </c>
      <c r="K343" s="91" t="str">
        <f>IFERROR(__xludf.DUMMYFUNCTION("IFERROR(JOIN("", "",FILTER(L343:Q343,LEN(L343:Q343))))"),"")</f>
        <v/>
      </c>
      <c r="L343" s="92" t="str">
        <f>IFERROR(__xludf.DUMMYFUNCTION("IF(ISBLANK($D343),"""",IFERROR(JOIN("", "",QUERY(INDIRECT(""'(OCDS) "" &amp; L$3 &amp; ""'!$C:$F""),""SELECT C WHERE F = '"" &amp; $A343 &amp; ""'""))))"),"")</f>
        <v/>
      </c>
      <c r="M343" s="93" t="str">
        <f>IFERROR(__xludf.DUMMYFUNCTION("IF(ISBLANK($D343),"""",IFERROR(JOIN("", "",QUERY(INDIRECT(""'(OCDS) "" &amp; M$3 &amp; ""'!$C:$F""),""SELECT C WHERE F = '"" &amp; $A343 &amp; ""'""))))"),"")</f>
        <v/>
      </c>
      <c r="N343" s="93" t="str">
        <f>IFERROR(__xludf.DUMMYFUNCTION("IF(ISBLANK($D343),"""",IFERROR(JOIN("", "",QUERY(INDIRECT(""'(OCDS) "" &amp; N$3 &amp; ""'!$C:$F""),""SELECT C WHERE F = '"" &amp; $A343 &amp; ""'""))))"),"")</f>
        <v/>
      </c>
      <c r="O343" s="93" t="str">
        <f>IFERROR(__xludf.DUMMYFUNCTION("IF(ISBLANK($D343),"""",IFERROR(JOIN("", "",QUERY(INDIRECT(""'(OCDS) "" &amp; O$3 &amp; ""'!$C:$F""),""SELECT C WHERE F = '"" &amp; $A343 &amp; ""'""))))"),"")</f>
        <v/>
      </c>
      <c r="P343" s="93" t="str">
        <f>IFERROR(__xludf.DUMMYFUNCTION("IF(ISBLANK($D343),"""",IFERROR(JOIN("", "",QUERY(INDIRECT(""'(OCDS) "" &amp; P$3 &amp; ""'!$C:$F""),""SELECT C WHERE F = '"" &amp; $A343 &amp; ""'""))))"),"")</f>
        <v/>
      </c>
      <c r="Q343" s="93" t="str">
        <f>IFERROR(__xludf.DUMMYFUNCTION("IF(ISBLANK($D343),"""",IFERROR(JOIN("", "",QUERY(INDIRECT(""'(OCDS) "" &amp; Q$3 &amp; ""'!$C:$F""),""SELECT C WHERE F = '"" &amp; $A343 &amp; ""'""))))"),"")</f>
        <v/>
      </c>
      <c r="R343" s="94">
        <f t="shared" ref="R343:W343" si="341">IF(ISBLANK(IFERROR(VLOOKUP($A343,INDIRECT("'(OCDS) " &amp; R$3 &amp; "'!$F:$F"),1,FALSE))),0,1)</f>
        <v>0</v>
      </c>
      <c r="S343" s="94">
        <f t="shared" si="341"/>
        <v>0</v>
      </c>
      <c r="T343" s="94">
        <f t="shared" si="341"/>
        <v>0</v>
      </c>
      <c r="U343" s="94">
        <f t="shared" si="341"/>
        <v>0</v>
      </c>
      <c r="V343" s="94">
        <f t="shared" si="341"/>
        <v>0</v>
      </c>
      <c r="W343" s="94">
        <f t="shared" si="341"/>
        <v>0</v>
      </c>
    </row>
    <row r="344">
      <c r="A344" s="83" t="str">
        <f t="shared" si="1"/>
        <v> ()</v>
      </c>
      <c r="B344" s="99"/>
      <c r="C344" s="99"/>
      <c r="D344" s="100"/>
      <c r="E344" s="100"/>
      <c r="F344" s="101"/>
      <c r="G344" s="100"/>
      <c r="H344" s="99"/>
      <c r="I344" s="100"/>
      <c r="J344" s="90" t="str">
        <f t="shared" si="3"/>
        <v>no</v>
      </c>
      <c r="K344" s="91" t="str">
        <f>IFERROR(__xludf.DUMMYFUNCTION("IFERROR(JOIN("", "",FILTER(L344:Q344,LEN(L344:Q344))))"),"")</f>
        <v/>
      </c>
      <c r="L344" s="92" t="str">
        <f>IFERROR(__xludf.DUMMYFUNCTION("IF(ISBLANK($D344),"""",IFERROR(JOIN("", "",QUERY(INDIRECT(""'(OCDS) "" &amp; L$3 &amp; ""'!$C:$F""),""SELECT C WHERE F = '"" &amp; $A344 &amp; ""'""))))"),"")</f>
        <v/>
      </c>
      <c r="M344" s="93" t="str">
        <f>IFERROR(__xludf.DUMMYFUNCTION("IF(ISBLANK($D344),"""",IFERROR(JOIN("", "",QUERY(INDIRECT(""'(OCDS) "" &amp; M$3 &amp; ""'!$C:$F""),""SELECT C WHERE F = '"" &amp; $A344 &amp; ""'""))))"),"")</f>
        <v/>
      </c>
      <c r="N344" s="93" t="str">
        <f>IFERROR(__xludf.DUMMYFUNCTION("IF(ISBLANK($D344),"""",IFERROR(JOIN("", "",QUERY(INDIRECT(""'(OCDS) "" &amp; N$3 &amp; ""'!$C:$F""),""SELECT C WHERE F = '"" &amp; $A344 &amp; ""'""))))"),"")</f>
        <v/>
      </c>
      <c r="O344" s="93" t="str">
        <f>IFERROR(__xludf.DUMMYFUNCTION("IF(ISBLANK($D344),"""",IFERROR(JOIN("", "",QUERY(INDIRECT(""'(OCDS) "" &amp; O$3 &amp; ""'!$C:$F""),""SELECT C WHERE F = '"" &amp; $A344 &amp; ""'""))))"),"")</f>
        <v/>
      </c>
      <c r="P344" s="93" t="str">
        <f>IFERROR(__xludf.DUMMYFUNCTION("IF(ISBLANK($D344),"""",IFERROR(JOIN("", "",QUERY(INDIRECT(""'(OCDS) "" &amp; P$3 &amp; ""'!$C:$F""),""SELECT C WHERE F = '"" &amp; $A344 &amp; ""'""))))"),"")</f>
        <v/>
      </c>
      <c r="Q344" s="93" t="str">
        <f>IFERROR(__xludf.DUMMYFUNCTION("IF(ISBLANK($D344),"""",IFERROR(JOIN("", "",QUERY(INDIRECT(""'(OCDS) "" &amp; Q$3 &amp; ""'!$C:$F""),""SELECT C WHERE F = '"" &amp; $A344 &amp; ""'""))))"),"")</f>
        <v/>
      </c>
      <c r="R344" s="94">
        <f t="shared" ref="R344:W344" si="342">IF(ISBLANK(IFERROR(VLOOKUP($A344,INDIRECT("'(OCDS) " &amp; R$3 &amp; "'!$F:$F"),1,FALSE))),0,1)</f>
        <v>0</v>
      </c>
      <c r="S344" s="94">
        <f t="shared" si="342"/>
        <v>0</v>
      </c>
      <c r="T344" s="94">
        <f t="shared" si="342"/>
        <v>0</v>
      </c>
      <c r="U344" s="94">
        <f t="shared" si="342"/>
        <v>0</v>
      </c>
      <c r="V344" s="94">
        <f t="shared" si="342"/>
        <v>0</v>
      </c>
      <c r="W344" s="94">
        <f t="shared" si="342"/>
        <v>0</v>
      </c>
    </row>
    <row r="345">
      <c r="A345" s="83" t="str">
        <f t="shared" si="1"/>
        <v> ()</v>
      </c>
      <c r="B345" s="99"/>
      <c r="C345" s="99"/>
      <c r="D345" s="100"/>
      <c r="E345" s="100"/>
      <c r="F345" s="101"/>
      <c r="G345" s="100"/>
      <c r="H345" s="99"/>
      <c r="I345" s="100"/>
      <c r="J345" s="90" t="str">
        <f t="shared" si="3"/>
        <v>no</v>
      </c>
      <c r="K345" s="91" t="str">
        <f>IFERROR(__xludf.DUMMYFUNCTION("IFERROR(JOIN("", "",FILTER(L345:Q345,LEN(L345:Q345))))"),"")</f>
        <v/>
      </c>
      <c r="L345" s="92" t="str">
        <f>IFERROR(__xludf.DUMMYFUNCTION("IF(ISBLANK($D345),"""",IFERROR(JOIN("", "",QUERY(INDIRECT(""'(OCDS) "" &amp; L$3 &amp; ""'!$C:$F""),""SELECT C WHERE F = '"" &amp; $A345 &amp; ""'""))))"),"")</f>
        <v/>
      </c>
      <c r="M345" s="93" t="str">
        <f>IFERROR(__xludf.DUMMYFUNCTION("IF(ISBLANK($D345),"""",IFERROR(JOIN("", "",QUERY(INDIRECT(""'(OCDS) "" &amp; M$3 &amp; ""'!$C:$F""),""SELECT C WHERE F = '"" &amp; $A345 &amp; ""'""))))"),"")</f>
        <v/>
      </c>
      <c r="N345" s="93" t="str">
        <f>IFERROR(__xludf.DUMMYFUNCTION("IF(ISBLANK($D345),"""",IFERROR(JOIN("", "",QUERY(INDIRECT(""'(OCDS) "" &amp; N$3 &amp; ""'!$C:$F""),""SELECT C WHERE F = '"" &amp; $A345 &amp; ""'""))))"),"")</f>
        <v/>
      </c>
      <c r="O345" s="93" t="str">
        <f>IFERROR(__xludf.DUMMYFUNCTION("IF(ISBLANK($D345),"""",IFERROR(JOIN("", "",QUERY(INDIRECT(""'(OCDS) "" &amp; O$3 &amp; ""'!$C:$F""),""SELECT C WHERE F = '"" &amp; $A345 &amp; ""'""))))"),"")</f>
        <v/>
      </c>
      <c r="P345" s="93" t="str">
        <f>IFERROR(__xludf.DUMMYFUNCTION("IF(ISBLANK($D345),"""",IFERROR(JOIN("", "",QUERY(INDIRECT(""'(OCDS) "" &amp; P$3 &amp; ""'!$C:$F""),""SELECT C WHERE F = '"" &amp; $A345 &amp; ""'""))))"),"")</f>
        <v/>
      </c>
      <c r="Q345" s="93" t="str">
        <f>IFERROR(__xludf.DUMMYFUNCTION("IF(ISBLANK($D345),"""",IFERROR(JOIN("", "",QUERY(INDIRECT(""'(OCDS) "" &amp; Q$3 &amp; ""'!$C:$F""),""SELECT C WHERE F = '"" &amp; $A345 &amp; ""'""))))"),"")</f>
        <v/>
      </c>
      <c r="R345" s="94">
        <f t="shared" ref="R345:W345" si="343">IF(ISBLANK(IFERROR(VLOOKUP($A345,INDIRECT("'(OCDS) " &amp; R$3 &amp; "'!$F:$F"),1,FALSE))),0,1)</f>
        <v>0</v>
      </c>
      <c r="S345" s="94">
        <f t="shared" si="343"/>
        <v>0</v>
      </c>
      <c r="T345" s="94">
        <f t="shared" si="343"/>
        <v>0</v>
      </c>
      <c r="U345" s="94">
        <f t="shared" si="343"/>
        <v>0</v>
      </c>
      <c r="V345" s="94">
        <f t="shared" si="343"/>
        <v>0</v>
      </c>
      <c r="W345" s="94">
        <f t="shared" si="343"/>
        <v>0</v>
      </c>
    </row>
    <row r="346">
      <c r="A346" s="83" t="str">
        <f t="shared" si="1"/>
        <v> ()</v>
      </c>
      <c r="B346" s="99"/>
      <c r="C346" s="99"/>
      <c r="D346" s="100"/>
      <c r="E346" s="100"/>
      <c r="F346" s="101"/>
      <c r="G346" s="100"/>
      <c r="H346" s="99"/>
      <c r="I346" s="100"/>
      <c r="J346" s="90" t="str">
        <f t="shared" si="3"/>
        <v>no</v>
      </c>
      <c r="K346" s="91" t="str">
        <f>IFERROR(__xludf.DUMMYFUNCTION("IFERROR(JOIN("", "",FILTER(L346:Q346,LEN(L346:Q346))))"),"")</f>
        <v/>
      </c>
      <c r="L346" s="92" t="str">
        <f>IFERROR(__xludf.DUMMYFUNCTION("IF(ISBLANK($D346),"""",IFERROR(JOIN("", "",QUERY(INDIRECT(""'(OCDS) "" &amp; L$3 &amp; ""'!$C:$F""),""SELECT C WHERE F = '"" &amp; $A346 &amp; ""'""))))"),"")</f>
        <v/>
      </c>
      <c r="M346" s="93" t="str">
        <f>IFERROR(__xludf.DUMMYFUNCTION("IF(ISBLANK($D346),"""",IFERROR(JOIN("", "",QUERY(INDIRECT(""'(OCDS) "" &amp; M$3 &amp; ""'!$C:$F""),""SELECT C WHERE F = '"" &amp; $A346 &amp; ""'""))))"),"")</f>
        <v/>
      </c>
      <c r="N346" s="93" t="str">
        <f>IFERROR(__xludf.DUMMYFUNCTION("IF(ISBLANK($D346),"""",IFERROR(JOIN("", "",QUERY(INDIRECT(""'(OCDS) "" &amp; N$3 &amp; ""'!$C:$F""),""SELECT C WHERE F = '"" &amp; $A346 &amp; ""'""))))"),"")</f>
        <v/>
      </c>
      <c r="O346" s="93" t="str">
        <f>IFERROR(__xludf.DUMMYFUNCTION("IF(ISBLANK($D346),"""",IFERROR(JOIN("", "",QUERY(INDIRECT(""'(OCDS) "" &amp; O$3 &amp; ""'!$C:$F""),""SELECT C WHERE F = '"" &amp; $A346 &amp; ""'""))))"),"")</f>
        <v/>
      </c>
      <c r="P346" s="93" t="str">
        <f>IFERROR(__xludf.DUMMYFUNCTION("IF(ISBLANK($D346),"""",IFERROR(JOIN("", "",QUERY(INDIRECT(""'(OCDS) "" &amp; P$3 &amp; ""'!$C:$F""),""SELECT C WHERE F = '"" &amp; $A346 &amp; ""'""))))"),"")</f>
        <v/>
      </c>
      <c r="Q346" s="93" t="str">
        <f>IFERROR(__xludf.DUMMYFUNCTION("IF(ISBLANK($D346),"""",IFERROR(JOIN("", "",QUERY(INDIRECT(""'(OCDS) "" &amp; Q$3 &amp; ""'!$C:$F""),""SELECT C WHERE F = '"" &amp; $A346 &amp; ""'""))))"),"")</f>
        <v/>
      </c>
      <c r="R346" s="94">
        <f t="shared" ref="R346:W346" si="344">IF(ISBLANK(IFERROR(VLOOKUP($A346,INDIRECT("'(OCDS) " &amp; R$3 &amp; "'!$F:$F"),1,FALSE))),0,1)</f>
        <v>0</v>
      </c>
      <c r="S346" s="94">
        <f t="shared" si="344"/>
        <v>0</v>
      </c>
      <c r="T346" s="94">
        <f t="shared" si="344"/>
        <v>0</v>
      </c>
      <c r="U346" s="94">
        <f t="shared" si="344"/>
        <v>0</v>
      </c>
      <c r="V346" s="94">
        <f t="shared" si="344"/>
        <v>0</v>
      </c>
      <c r="W346" s="94">
        <f t="shared" si="344"/>
        <v>0</v>
      </c>
    </row>
    <row r="347">
      <c r="A347" s="83" t="str">
        <f t="shared" si="1"/>
        <v> ()</v>
      </c>
      <c r="B347" s="99"/>
      <c r="C347" s="99"/>
      <c r="D347" s="100"/>
      <c r="E347" s="100"/>
      <c r="F347" s="101"/>
      <c r="G347" s="100"/>
      <c r="H347" s="99"/>
      <c r="I347" s="100"/>
      <c r="J347" s="90" t="str">
        <f t="shared" si="3"/>
        <v>no</v>
      </c>
      <c r="K347" s="91" t="str">
        <f>IFERROR(__xludf.DUMMYFUNCTION("IFERROR(JOIN("", "",FILTER(L347:Q347,LEN(L347:Q347))))"),"")</f>
        <v/>
      </c>
      <c r="L347" s="92" t="str">
        <f>IFERROR(__xludf.DUMMYFUNCTION("IF(ISBLANK($D347),"""",IFERROR(JOIN("", "",QUERY(INDIRECT(""'(OCDS) "" &amp; L$3 &amp; ""'!$C:$F""),""SELECT C WHERE F = '"" &amp; $A347 &amp; ""'""))))"),"")</f>
        <v/>
      </c>
      <c r="M347" s="93" t="str">
        <f>IFERROR(__xludf.DUMMYFUNCTION("IF(ISBLANK($D347),"""",IFERROR(JOIN("", "",QUERY(INDIRECT(""'(OCDS) "" &amp; M$3 &amp; ""'!$C:$F""),""SELECT C WHERE F = '"" &amp; $A347 &amp; ""'""))))"),"")</f>
        <v/>
      </c>
      <c r="N347" s="93" t="str">
        <f>IFERROR(__xludf.DUMMYFUNCTION("IF(ISBLANK($D347),"""",IFERROR(JOIN("", "",QUERY(INDIRECT(""'(OCDS) "" &amp; N$3 &amp; ""'!$C:$F""),""SELECT C WHERE F = '"" &amp; $A347 &amp; ""'""))))"),"")</f>
        <v/>
      </c>
      <c r="O347" s="93" t="str">
        <f>IFERROR(__xludf.DUMMYFUNCTION("IF(ISBLANK($D347),"""",IFERROR(JOIN("", "",QUERY(INDIRECT(""'(OCDS) "" &amp; O$3 &amp; ""'!$C:$F""),""SELECT C WHERE F = '"" &amp; $A347 &amp; ""'""))))"),"")</f>
        <v/>
      </c>
      <c r="P347" s="93" t="str">
        <f>IFERROR(__xludf.DUMMYFUNCTION("IF(ISBLANK($D347),"""",IFERROR(JOIN("", "",QUERY(INDIRECT(""'(OCDS) "" &amp; P$3 &amp; ""'!$C:$F""),""SELECT C WHERE F = '"" &amp; $A347 &amp; ""'""))))"),"")</f>
        <v/>
      </c>
      <c r="Q347" s="93" t="str">
        <f>IFERROR(__xludf.DUMMYFUNCTION("IF(ISBLANK($D347),"""",IFERROR(JOIN("", "",QUERY(INDIRECT(""'(OCDS) "" &amp; Q$3 &amp; ""'!$C:$F""),""SELECT C WHERE F = '"" &amp; $A347 &amp; ""'""))))"),"")</f>
        <v/>
      </c>
      <c r="R347" s="94">
        <f t="shared" ref="R347:W347" si="345">IF(ISBLANK(IFERROR(VLOOKUP($A347,INDIRECT("'(OCDS) " &amp; R$3 &amp; "'!$F:$F"),1,FALSE))),0,1)</f>
        <v>0</v>
      </c>
      <c r="S347" s="94">
        <f t="shared" si="345"/>
        <v>0</v>
      </c>
      <c r="T347" s="94">
        <f t="shared" si="345"/>
        <v>0</v>
      </c>
      <c r="U347" s="94">
        <f t="shared" si="345"/>
        <v>0</v>
      </c>
      <c r="V347" s="94">
        <f t="shared" si="345"/>
        <v>0</v>
      </c>
      <c r="W347" s="94">
        <f t="shared" si="345"/>
        <v>0</v>
      </c>
    </row>
    <row r="348">
      <c r="A348" s="83" t="str">
        <f t="shared" si="1"/>
        <v> ()</v>
      </c>
      <c r="B348" s="99"/>
      <c r="C348" s="99"/>
      <c r="D348" s="100"/>
      <c r="E348" s="100"/>
      <c r="F348" s="101"/>
      <c r="G348" s="100"/>
      <c r="H348" s="99"/>
      <c r="I348" s="100"/>
      <c r="J348" s="90" t="str">
        <f t="shared" si="3"/>
        <v>no</v>
      </c>
      <c r="K348" s="91" t="str">
        <f>IFERROR(__xludf.DUMMYFUNCTION("IFERROR(JOIN("", "",FILTER(L348:Q348,LEN(L348:Q348))))"),"")</f>
        <v/>
      </c>
      <c r="L348" s="92" t="str">
        <f>IFERROR(__xludf.DUMMYFUNCTION("IF(ISBLANK($D348),"""",IFERROR(JOIN("", "",QUERY(INDIRECT(""'(OCDS) "" &amp; L$3 &amp; ""'!$C:$F""),""SELECT C WHERE F = '"" &amp; $A348 &amp; ""'""))))"),"")</f>
        <v/>
      </c>
      <c r="M348" s="93" t="str">
        <f>IFERROR(__xludf.DUMMYFUNCTION("IF(ISBLANK($D348),"""",IFERROR(JOIN("", "",QUERY(INDIRECT(""'(OCDS) "" &amp; M$3 &amp; ""'!$C:$F""),""SELECT C WHERE F = '"" &amp; $A348 &amp; ""'""))))"),"")</f>
        <v/>
      </c>
      <c r="N348" s="93" t="str">
        <f>IFERROR(__xludf.DUMMYFUNCTION("IF(ISBLANK($D348),"""",IFERROR(JOIN("", "",QUERY(INDIRECT(""'(OCDS) "" &amp; N$3 &amp; ""'!$C:$F""),""SELECT C WHERE F = '"" &amp; $A348 &amp; ""'""))))"),"")</f>
        <v/>
      </c>
      <c r="O348" s="93" t="str">
        <f>IFERROR(__xludf.DUMMYFUNCTION("IF(ISBLANK($D348),"""",IFERROR(JOIN("", "",QUERY(INDIRECT(""'(OCDS) "" &amp; O$3 &amp; ""'!$C:$F""),""SELECT C WHERE F = '"" &amp; $A348 &amp; ""'""))))"),"")</f>
        <v/>
      </c>
      <c r="P348" s="93" t="str">
        <f>IFERROR(__xludf.DUMMYFUNCTION("IF(ISBLANK($D348),"""",IFERROR(JOIN("", "",QUERY(INDIRECT(""'(OCDS) "" &amp; P$3 &amp; ""'!$C:$F""),""SELECT C WHERE F = '"" &amp; $A348 &amp; ""'""))))"),"")</f>
        <v/>
      </c>
      <c r="Q348" s="93" t="str">
        <f>IFERROR(__xludf.DUMMYFUNCTION("IF(ISBLANK($D348),"""",IFERROR(JOIN("", "",QUERY(INDIRECT(""'(OCDS) "" &amp; Q$3 &amp; ""'!$C:$F""),""SELECT C WHERE F = '"" &amp; $A348 &amp; ""'""))))"),"")</f>
        <v/>
      </c>
      <c r="R348" s="94">
        <f t="shared" ref="R348:W348" si="346">IF(ISBLANK(IFERROR(VLOOKUP($A348,INDIRECT("'(OCDS) " &amp; R$3 &amp; "'!$F:$F"),1,FALSE))),0,1)</f>
        <v>0</v>
      </c>
      <c r="S348" s="94">
        <f t="shared" si="346"/>
        <v>0</v>
      </c>
      <c r="T348" s="94">
        <f t="shared" si="346"/>
        <v>0</v>
      </c>
      <c r="U348" s="94">
        <f t="shared" si="346"/>
        <v>0</v>
      </c>
      <c r="V348" s="94">
        <f t="shared" si="346"/>
        <v>0</v>
      </c>
      <c r="W348" s="94">
        <f t="shared" si="346"/>
        <v>0</v>
      </c>
    </row>
    <row r="349">
      <c r="A349" s="83" t="str">
        <f t="shared" si="1"/>
        <v> ()</v>
      </c>
      <c r="B349" s="99"/>
      <c r="C349" s="99"/>
      <c r="D349" s="100"/>
      <c r="E349" s="100"/>
      <c r="F349" s="101"/>
      <c r="G349" s="100"/>
      <c r="H349" s="99"/>
      <c r="I349" s="100"/>
      <c r="J349" s="90" t="str">
        <f t="shared" si="3"/>
        <v>no</v>
      </c>
      <c r="K349" s="91" t="str">
        <f>IFERROR(__xludf.DUMMYFUNCTION("IFERROR(JOIN("", "",FILTER(L349:Q349,LEN(L349:Q349))))"),"")</f>
        <v/>
      </c>
      <c r="L349" s="92" t="str">
        <f>IFERROR(__xludf.DUMMYFUNCTION("IF(ISBLANK($D349),"""",IFERROR(JOIN("", "",QUERY(INDIRECT(""'(OCDS) "" &amp; L$3 &amp; ""'!$C:$F""),""SELECT C WHERE F = '"" &amp; $A349 &amp; ""'""))))"),"")</f>
        <v/>
      </c>
      <c r="M349" s="93" t="str">
        <f>IFERROR(__xludf.DUMMYFUNCTION("IF(ISBLANK($D349),"""",IFERROR(JOIN("", "",QUERY(INDIRECT(""'(OCDS) "" &amp; M$3 &amp; ""'!$C:$F""),""SELECT C WHERE F = '"" &amp; $A349 &amp; ""'""))))"),"")</f>
        <v/>
      </c>
      <c r="N349" s="93" t="str">
        <f>IFERROR(__xludf.DUMMYFUNCTION("IF(ISBLANK($D349),"""",IFERROR(JOIN("", "",QUERY(INDIRECT(""'(OCDS) "" &amp; N$3 &amp; ""'!$C:$F""),""SELECT C WHERE F = '"" &amp; $A349 &amp; ""'""))))"),"")</f>
        <v/>
      </c>
      <c r="O349" s="93" t="str">
        <f>IFERROR(__xludf.DUMMYFUNCTION("IF(ISBLANK($D349),"""",IFERROR(JOIN("", "",QUERY(INDIRECT(""'(OCDS) "" &amp; O$3 &amp; ""'!$C:$F""),""SELECT C WHERE F = '"" &amp; $A349 &amp; ""'""))))"),"")</f>
        <v/>
      </c>
      <c r="P349" s="93" t="str">
        <f>IFERROR(__xludf.DUMMYFUNCTION("IF(ISBLANK($D349),"""",IFERROR(JOIN("", "",QUERY(INDIRECT(""'(OCDS) "" &amp; P$3 &amp; ""'!$C:$F""),""SELECT C WHERE F = '"" &amp; $A349 &amp; ""'""))))"),"")</f>
        <v/>
      </c>
      <c r="Q349" s="93" t="str">
        <f>IFERROR(__xludf.DUMMYFUNCTION("IF(ISBLANK($D349),"""",IFERROR(JOIN("", "",QUERY(INDIRECT(""'(OCDS) "" &amp; Q$3 &amp; ""'!$C:$F""),""SELECT C WHERE F = '"" &amp; $A349 &amp; ""'""))))"),"")</f>
        <v/>
      </c>
      <c r="R349" s="94">
        <f t="shared" ref="R349:W349" si="347">IF(ISBLANK(IFERROR(VLOOKUP($A349,INDIRECT("'(OCDS) " &amp; R$3 &amp; "'!$F:$F"),1,FALSE))),0,1)</f>
        <v>0</v>
      </c>
      <c r="S349" s="94">
        <f t="shared" si="347"/>
        <v>0</v>
      </c>
      <c r="T349" s="94">
        <f t="shared" si="347"/>
        <v>0</v>
      </c>
      <c r="U349" s="94">
        <f t="shared" si="347"/>
        <v>0</v>
      </c>
      <c r="V349" s="94">
        <f t="shared" si="347"/>
        <v>0</v>
      </c>
      <c r="W349" s="94">
        <f t="shared" si="347"/>
        <v>0</v>
      </c>
    </row>
    <row r="350">
      <c r="A350" s="83" t="str">
        <f t="shared" si="1"/>
        <v> ()</v>
      </c>
      <c r="B350" s="99"/>
      <c r="C350" s="99"/>
      <c r="D350" s="100"/>
      <c r="E350" s="100"/>
      <c r="F350" s="101"/>
      <c r="G350" s="100"/>
      <c r="H350" s="99"/>
      <c r="I350" s="100"/>
      <c r="J350" s="90" t="str">
        <f t="shared" si="3"/>
        <v>no</v>
      </c>
      <c r="K350" s="91" t="str">
        <f>IFERROR(__xludf.DUMMYFUNCTION("IFERROR(JOIN("", "",FILTER(L350:Q350,LEN(L350:Q350))))"),"")</f>
        <v/>
      </c>
      <c r="L350" s="92" t="str">
        <f>IFERROR(__xludf.DUMMYFUNCTION("IF(ISBLANK($D350),"""",IFERROR(JOIN("", "",QUERY(INDIRECT(""'(OCDS) "" &amp; L$3 &amp; ""'!$C:$F""),""SELECT C WHERE F = '"" &amp; $A350 &amp; ""'""))))"),"")</f>
        <v/>
      </c>
      <c r="M350" s="93" t="str">
        <f>IFERROR(__xludf.DUMMYFUNCTION("IF(ISBLANK($D350),"""",IFERROR(JOIN("", "",QUERY(INDIRECT(""'(OCDS) "" &amp; M$3 &amp; ""'!$C:$F""),""SELECT C WHERE F = '"" &amp; $A350 &amp; ""'""))))"),"")</f>
        <v/>
      </c>
      <c r="N350" s="93" t="str">
        <f>IFERROR(__xludf.DUMMYFUNCTION("IF(ISBLANK($D350),"""",IFERROR(JOIN("", "",QUERY(INDIRECT(""'(OCDS) "" &amp; N$3 &amp; ""'!$C:$F""),""SELECT C WHERE F = '"" &amp; $A350 &amp; ""'""))))"),"")</f>
        <v/>
      </c>
      <c r="O350" s="93" t="str">
        <f>IFERROR(__xludf.DUMMYFUNCTION("IF(ISBLANK($D350),"""",IFERROR(JOIN("", "",QUERY(INDIRECT(""'(OCDS) "" &amp; O$3 &amp; ""'!$C:$F""),""SELECT C WHERE F = '"" &amp; $A350 &amp; ""'""))))"),"")</f>
        <v/>
      </c>
      <c r="P350" s="93" t="str">
        <f>IFERROR(__xludf.DUMMYFUNCTION("IF(ISBLANK($D350),"""",IFERROR(JOIN("", "",QUERY(INDIRECT(""'(OCDS) "" &amp; P$3 &amp; ""'!$C:$F""),""SELECT C WHERE F = '"" &amp; $A350 &amp; ""'""))))"),"")</f>
        <v/>
      </c>
      <c r="Q350" s="93" t="str">
        <f>IFERROR(__xludf.DUMMYFUNCTION("IF(ISBLANK($D350),"""",IFERROR(JOIN("", "",QUERY(INDIRECT(""'(OCDS) "" &amp; Q$3 &amp; ""'!$C:$F""),""SELECT C WHERE F = '"" &amp; $A350 &amp; ""'""))))"),"")</f>
        <v/>
      </c>
      <c r="R350" s="94">
        <f t="shared" ref="R350:W350" si="348">IF(ISBLANK(IFERROR(VLOOKUP($A350,INDIRECT("'(OCDS) " &amp; R$3 &amp; "'!$F:$F"),1,FALSE))),0,1)</f>
        <v>0</v>
      </c>
      <c r="S350" s="94">
        <f t="shared" si="348"/>
        <v>0</v>
      </c>
      <c r="T350" s="94">
        <f t="shared" si="348"/>
        <v>0</v>
      </c>
      <c r="U350" s="94">
        <f t="shared" si="348"/>
        <v>0</v>
      </c>
      <c r="V350" s="94">
        <f t="shared" si="348"/>
        <v>0</v>
      </c>
      <c r="W350" s="94">
        <f t="shared" si="348"/>
        <v>0</v>
      </c>
    </row>
    <row r="351">
      <c r="A351" s="83" t="str">
        <f t="shared" si="1"/>
        <v> ()</v>
      </c>
      <c r="B351" s="99"/>
      <c r="C351" s="99"/>
      <c r="D351" s="100"/>
      <c r="E351" s="100"/>
      <c r="F351" s="101"/>
      <c r="G351" s="100"/>
      <c r="H351" s="99"/>
      <c r="I351" s="100"/>
      <c r="J351" s="90" t="str">
        <f t="shared" si="3"/>
        <v>no</v>
      </c>
      <c r="K351" s="91" t="str">
        <f>IFERROR(__xludf.DUMMYFUNCTION("IFERROR(JOIN("", "",FILTER(L351:Q351,LEN(L351:Q351))))"),"")</f>
        <v/>
      </c>
      <c r="L351" s="92" t="str">
        <f>IFERROR(__xludf.DUMMYFUNCTION("IF(ISBLANK($D351),"""",IFERROR(JOIN("", "",QUERY(INDIRECT(""'(OCDS) "" &amp; L$3 &amp; ""'!$C:$F""),""SELECT C WHERE F = '"" &amp; $A351 &amp; ""'""))))"),"")</f>
        <v/>
      </c>
      <c r="M351" s="93" t="str">
        <f>IFERROR(__xludf.DUMMYFUNCTION("IF(ISBLANK($D351),"""",IFERROR(JOIN("", "",QUERY(INDIRECT(""'(OCDS) "" &amp; M$3 &amp; ""'!$C:$F""),""SELECT C WHERE F = '"" &amp; $A351 &amp; ""'""))))"),"")</f>
        <v/>
      </c>
      <c r="N351" s="93" t="str">
        <f>IFERROR(__xludf.DUMMYFUNCTION("IF(ISBLANK($D351),"""",IFERROR(JOIN("", "",QUERY(INDIRECT(""'(OCDS) "" &amp; N$3 &amp; ""'!$C:$F""),""SELECT C WHERE F = '"" &amp; $A351 &amp; ""'""))))"),"")</f>
        <v/>
      </c>
      <c r="O351" s="93" t="str">
        <f>IFERROR(__xludf.DUMMYFUNCTION("IF(ISBLANK($D351),"""",IFERROR(JOIN("", "",QUERY(INDIRECT(""'(OCDS) "" &amp; O$3 &amp; ""'!$C:$F""),""SELECT C WHERE F = '"" &amp; $A351 &amp; ""'""))))"),"")</f>
        <v/>
      </c>
      <c r="P351" s="93" t="str">
        <f>IFERROR(__xludf.DUMMYFUNCTION("IF(ISBLANK($D351),"""",IFERROR(JOIN("", "",QUERY(INDIRECT(""'(OCDS) "" &amp; P$3 &amp; ""'!$C:$F""),""SELECT C WHERE F = '"" &amp; $A351 &amp; ""'""))))"),"")</f>
        <v/>
      </c>
      <c r="Q351" s="93" t="str">
        <f>IFERROR(__xludf.DUMMYFUNCTION("IF(ISBLANK($D351),"""",IFERROR(JOIN("", "",QUERY(INDIRECT(""'(OCDS) "" &amp; Q$3 &amp; ""'!$C:$F""),""SELECT C WHERE F = '"" &amp; $A351 &amp; ""'""))))"),"")</f>
        <v/>
      </c>
      <c r="R351" s="94">
        <f t="shared" ref="R351:W351" si="349">IF(ISBLANK(IFERROR(VLOOKUP($A351,INDIRECT("'(OCDS) " &amp; R$3 &amp; "'!$F:$F"),1,FALSE))),0,1)</f>
        <v>0</v>
      </c>
      <c r="S351" s="94">
        <f t="shared" si="349"/>
        <v>0</v>
      </c>
      <c r="T351" s="94">
        <f t="shared" si="349"/>
        <v>0</v>
      </c>
      <c r="U351" s="94">
        <f t="shared" si="349"/>
        <v>0</v>
      </c>
      <c r="V351" s="94">
        <f t="shared" si="349"/>
        <v>0</v>
      </c>
      <c r="W351" s="94">
        <f t="shared" si="349"/>
        <v>0</v>
      </c>
    </row>
    <row r="352">
      <c r="A352" s="83" t="str">
        <f t="shared" si="1"/>
        <v> ()</v>
      </c>
      <c r="B352" s="99"/>
      <c r="C352" s="99"/>
      <c r="D352" s="100"/>
      <c r="E352" s="100"/>
      <c r="F352" s="101"/>
      <c r="G352" s="100"/>
      <c r="H352" s="99"/>
      <c r="I352" s="100"/>
      <c r="J352" s="90" t="str">
        <f t="shared" si="3"/>
        <v>no</v>
      </c>
      <c r="K352" s="91" t="str">
        <f>IFERROR(__xludf.DUMMYFUNCTION("IFERROR(JOIN("", "",FILTER(L352:Q352,LEN(L352:Q352))))"),"")</f>
        <v/>
      </c>
      <c r="L352" s="92" t="str">
        <f>IFERROR(__xludf.DUMMYFUNCTION("IF(ISBLANK($D352),"""",IFERROR(JOIN("", "",QUERY(INDIRECT(""'(OCDS) "" &amp; L$3 &amp; ""'!$C:$F""),""SELECT C WHERE F = '"" &amp; $A352 &amp; ""'""))))"),"")</f>
        <v/>
      </c>
      <c r="M352" s="93" t="str">
        <f>IFERROR(__xludf.DUMMYFUNCTION("IF(ISBLANK($D352),"""",IFERROR(JOIN("", "",QUERY(INDIRECT(""'(OCDS) "" &amp; M$3 &amp; ""'!$C:$F""),""SELECT C WHERE F = '"" &amp; $A352 &amp; ""'""))))"),"")</f>
        <v/>
      </c>
      <c r="N352" s="93" t="str">
        <f>IFERROR(__xludf.DUMMYFUNCTION("IF(ISBLANK($D352),"""",IFERROR(JOIN("", "",QUERY(INDIRECT(""'(OCDS) "" &amp; N$3 &amp; ""'!$C:$F""),""SELECT C WHERE F = '"" &amp; $A352 &amp; ""'""))))"),"")</f>
        <v/>
      </c>
      <c r="O352" s="93" t="str">
        <f>IFERROR(__xludf.DUMMYFUNCTION("IF(ISBLANK($D352),"""",IFERROR(JOIN("", "",QUERY(INDIRECT(""'(OCDS) "" &amp; O$3 &amp; ""'!$C:$F""),""SELECT C WHERE F = '"" &amp; $A352 &amp; ""'""))))"),"")</f>
        <v/>
      </c>
      <c r="P352" s="93" t="str">
        <f>IFERROR(__xludf.DUMMYFUNCTION("IF(ISBLANK($D352),"""",IFERROR(JOIN("", "",QUERY(INDIRECT(""'(OCDS) "" &amp; P$3 &amp; ""'!$C:$F""),""SELECT C WHERE F = '"" &amp; $A352 &amp; ""'""))))"),"")</f>
        <v/>
      </c>
      <c r="Q352" s="93" t="str">
        <f>IFERROR(__xludf.DUMMYFUNCTION("IF(ISBLANK($D352),"""",IFERROR(JOIN("", "",QUERY(INDIRECT(""'(OCDS) "" &amp; Q$3 &amp; ""'!$C:$F""),""SELECT C WHERE F = '"" &amp; $A352 &amp; ""'""))))"),"")</f>
        <v/>
      </c>
      <c r="R352" s="94">
        <f t="shared" ref="R352:W352" si="350">IF(ISBLANK(IFERROR(VLOOKUP($A352,INDIRECT("'(OCDS) " &amp; R$3 &amp; "'!$F:$F"),1,FALSE))),0,1)</f>
        <v>0</v>
      </c>
      <c r="S352" s="94">
        <f t="shared" si="350"/>
        <v>0</v>
      </c>
      <c r="T352" s="94">
        <f t="shared" si="350"/>
        <v>0</v>
      </c>
      <c r="U352" s="94">
        <f t="shared" si="350"/>
        <v>0</v>
      </c>
      <c r="V352" s="94">
        <f t="shared" si="350"/>
        <v>0</v>
      </c>
      <c r="W352" s="94">
        <f t="shared" si="350"/>
        <v>0</v>
      </c>
    </row>
    <row r="353">
      <c r="A353" s="83" t="str">
        <f t="shared" si="1"/>
        <v> ()</v>
      </c>
      <c r="B353" s="99"/>
      <c r="C353" s="99"/>
      <c r="D353" s="100"/>
      <c r="E353" s="100"/>
      <c r="F353" s="101"/>
      <c r="G353" s="100"/>
      <c r="H353" s="99"/>
      <c r="I353" s="100"/>
      <c r="J353" s="90" t="str">
        <f t="shared" si="3"/>
        <v>no</v>
      </c>
      <c r="K353" s="91" t="str">
        <f>IFERROR(__xludf.DUMMYFUNCTION("IFERROR(JOIN("", "",FILTER(L353:Q353,LEN(L353:Q353))))"),"")</f>
        <v/>
      </c>
      <c r="L353" s="92" t="str">
        <f>IFERROR(__xludf.DUMMYFUNCTION("IF(ISBLANK($D353),"""",IFERROR(JOIN("", "",QUERY(INDIRECT(""'(OCDS) "" &amp; L$3 &amp; ""'!$C:$F""),""SELECT C WHERE F = '"" &amp; $A353 &amp; ""'""))))"),"")</f>
        <v/>
      </c>
      <c r="M353" s="93" t="str">
        <f>IFERROR(__xludf.DUMMYFUNCTION("IF(ISBLANK($D353),"""",IFERROR(JOIN("", "",QUERY(INDIRECT(""'(OCDS) "" &amp; M$3 &amp; ""'!$C:$F""),""SELECT C WHERE F = '"" &amp; $A353 &amp; ""'""))))"),"")</f>
        <v/>
      </c>
      <c r="N353" s="93" t="str">
        <f>IFERROR(__xludf.DUMMYFUNCTION("IF(ISBLANK($D353),"""",IFERROR(JOIN("", "",QUERY(INDIRECT(""'(OCDS) "" &amp; N$3 &amp; ""'!$C:$F""),""SELECT C WHERE F = '"" &amp; $A353 &amp; ""'""))))"),"")</f>
        <v/>
      </c>
      <c r="O353" s="93" t="str">
        <f>IFERROR(__xludf.DUMMYFUNCTION("IF(ISBLANK($D353),"""",IFERROR(JOIN("", "",QUERY(INDIRECT(""'(OCDS) "" &amp; O$3 &amp; ""'!$C:$F""),""SELECT C WHERE F = '"" &amp; $A353 &amp; ""'""))))"),"")</f>
        <v/>
      </c>
      <c r="P353" s="93" t="str">
        <f>IFERROR(__xludf.DUMMYFUNCTION("IF(ISBLANK($D353),"""",IFERROR(JOIN("", "",QUERY(INDIRECT(""'(OCDS) "" &amp; P$3 &amp; ""'!$C:$F""),""SELECT C WHERE F = '"" &amp; $A353 &amp; ""'""))))"),"")</f>
        <v/>
      </c>
      <c r="Q353" s="93" t="str">
        <f>IFERROR(__xludf.DUMMYFUNCTION("IF(ISBLANK($D353),"""",IFERROR(JOIN("", "",QUERY(INDIRECT(""'(OCDS) "" &amp; Q$3 &amp; ""'!$C:$F""),""SELECT C WHERE F = '"" &amp; $A353 &amp; ""'""))))"),"")</f>
        <v/>
      </c>
      <c r="R353" s="94">
        <f t="shared" ref="R353:W353" si="351">IF(ISBLANK(IFERROR(VLOOKUP($A353,INDIRECT("'(OCDS) " &amp; R$3 &amp; "'!$F:$F"),1,FALSE))),0,1)</f>
        <v>0</v>
      </c>
      <c r="S353" s="94">
        <f t="shared" si="351"/>
        <v>0</v>
      </c>
      <c r="T353" s="94">
        <f t="shared" si="351"/>
        <v>0</v>
      </c>
      <c r="U353" s="94">
        <f t="shared" si="351"/>
        <v>0</v>
      </c>
      <c r="V353" s="94">
        <f t="shared" si="351"/>
        <v>0</v>
      </c>
      <c r="W353" s="94">
        <f t="shared" si="351"/>
        <v>0</v>
      </c>
    </row>
    <row r="354">
      <c r="A354" s="83" t="str">
        <f t="shared" si="1"/>
        <v> ()</v>
      </c>
      <c r="B354" s="99"/>
      <c r="C354" s="99"/>
      <c r="D354" s="100"/>
      <c r="E354" s="100"/>
      <c r="F354" s="101"/>
      <c r="G354" s="100"/>
      <c r="H354" s="99"/>
      <c r="I354" s="100"/>
      <c r="J354" s="90" t="str">
        <f t="shared" si="3"/>
        <v>no</v>
      </c>
      <c r="K354" s="91" t="str">
        <f>IFERROR(__xludf.DUMMYFUNCTION("IFERROR(JOIN("", "",FILTER(L354:Q354,LEN(L354:Q354))))"),"")</f>
        <v/>
      </c>
      <c r="L354" s="92" t="str">
        <f>IFERROR(__xludf.DUMMYFUNCTION("IF(ISBLANK($D354),"""",IFERROR(JOIN("", "",QUERY(INDIRECT(""'(OCDS) "" &amp; L$3 &amp; ""'!$C:$F""),""SELECT C WHERE F = '"" &amp; $A354 &amp; ""'""))))"),"")</f>
        <v/>
      </c>
      <c r="M354" s="93" t="str">
        <f>IFERROR(__xludf.DUMMYFUNCTION("IF(ISBLANK($D354),"""",IFERROR(JOIN("", "",QUERY(INDIRECT(""'(OCDS) "" &amp; M$3 &amp; ""'!$C:$F""),""SELECT C WHERE F = '"" &amp; $A354 &amp; ""'""))))"),"")</f>
        <v/>
      </c>
      <c r="N354" s="93" t="str">
        <f>IFERROR(__xludf.DUMMYFUNCTION("IF(ISBLANK($D354),"""",IFERROR(JOIN("", "",QUERY(INDIRECT(""'(OCDS) "" &amp; N$3 &amp; ""'!$C:$F""),""SELECT C WHERE F = '"" &amp; $A354 &amp; ""'""))))"),"")</f>
        <v/>
      </c>
      <c r="O354" s="93" t="str">
        <f>IFERROR(__xludf.DUMMYFUNCTION("IF(ISBLANK($D354),"""",IFERROR(JOIN("", "",QUERY(INDIRECT(""'(OCDS) "" &amp; O$3 &amp; ""'!$C:$F""),""SELECT C WHERE F = '"" &amp; $A354 &amp; ""'""))))"),"")</f>
        <v/>
      </c>
      <c r="P354" s="93" t="str">
        <f>IFERROR(__xludf.DUMMYFUNCTION("IF(ISBLANK($D354),"""",IFERROR(JOIN("", "",QUERY(INDIRECT(""'(OCDS) "" &amp; P$3 &amp; ""'!$C:$F""),""SELECT C WHERE F = '"" &amp; $A354 &amp; ""'""))))"),"")</f>
        <v/>
      </c>
      <c r="Q354" s="93" t="str">
        <f>IFERROR(__xludf.DUMMYFUNCTION("IF(ISBLANK($D354),"""",IFERROR(JOIN("", "",QUERY(INDIRECT(""'(OCDS) "" &amp; Q$3 &amp; ""'!$C:$F""),""SELECT C WHERE F = '"" &amp; $A354 &amp; ""'""))))"),"")</f>
        <v/>
      </c>
      <c r="R354" s="94">
        <f t="shared" ref="R354:W354" si="352">IF(ISBLANK(IFERROR(VLOOKUP($A354,INDIRECT("'(OCDS) " &amp; R$3 &amp; "'!$F:$F"),1,FALSE))),0,1)</f>
        <v>0</v>
      </c>
      <c r="S354" s="94">
        <f t="shared" si="352"/>
        <v>0</v>
      </c>
      <c r="T354" s="94">
        <f t="shared" si="352"/>
        <v>0</v>
      </c>
      <c r="U354" s="94">
        <f t="shared" si="352"/>
        <v>0</v>
      </c>
      <c r="V354" s="94">
        <f t="shared" si="352"/>
        <v>0</v>
      </c>
      <c r="W354" s="94">
        <f t="shared" si="352"/>
        <v>0</v>
      </c>
    </row>
    <row r="355">
      <c r="A355" s="83" t="str">
        <f t="shared" si="1"/>
        <v> ()</v>
      </c>
      <c r="B355" s="99"/>
      <c r="C355" s="99"/>
      <c r="D355" s="100"/>
      <c r="E355" s="100"/>
      <c r="F355" s="101"/>
      <c r="G355" s="100"/>
      <c r="H355" s="99"/>
      <c r="I355" s="100"/>
      <c r="J355" s="90" t="str">
        <f t="shared" si="3"/>
        <v>no</v>
      </c>
      <c r="K355" s="91" t="str">
        <f>IFERROR(__xludf.DUMMYFUNCTION("IFERROR(JOIN("", "",FILTER(L355:Q355,LEN(L355:Q355))))"),"")</f>
        <v/>
      </c>
      <c r="L355" s="92" t="str">
        <f>IFERROR(__xludf.DUMMYFUNCTION("IF(ISBLANK($D355),"""",IFERROR(JOIN("", "",QUERY(INDIRECT(""'(OCDS) "" &amp; L$3 &amp; ""'!$C:$F""),""SELECT C WHERE F = '"" &amp; $A355 &amp; ""'""))))"),"")</f>
        <v/>
      </c>
      <c r="M355" s="93" t="str">
        <f>IFERROR(__xludf.DUMMYFUNCTION("IF(ISBLANK($D355),"""",IFERROR(JOIN("", "",QUERY(INDIRECT(""'(OCDS) "" &amp; M$3 &amp; ""'!$C:$F""),""SELECT C WHERE F = '"" &amp; $A355 &amp; ""'""))))"),"")</f>
        <v/>
      </c>
      <c r="N355" s="93" t="str">
        <f>IFERROR(__xludf.DUMMYFUNCTION("IF(ISBLANK($D355),"""",IFERROR(JOIN("", "",QUERY(INDIRECT(""'(OCDS) "" &amp; N$3 &amp; ""'!$C:$F""),""SELECT C WHERE F = '"" &amp; $A355 &amp; ""'""))))"),"")</f>
        <v/>
      </c>
      <c r="O355" s="93" t="str">
        <f>IFERROR(__xludf.DUMMYFUNCTION("IF(ISBLANK($D355),"""",IFERROR(JOIN("", "",QUERY(INDIRECT(""'(OCDS) "" &amp; O$3 &amp; ""'!$C:$F""),""SELECT C WHERE F = '"" &amp; $A355 &amp; ""'""))))"),"")</f>
        <v/>
      </c>
      <c r="P355" s="93" t="str">
        <f>IFERROR(__xludf.DUMMYFUNCTION("IF(ISBLANK($D355),"""",IFERROR(JOIN("", "",QUERY(INDIRECT(""'(OCDS) "" &amp; P$3 &amp; ""'!$C:$F""),""SELECT C WHERE F = '"" &amp; $A355 &amp; ""'""))))"),"")</f>
        <v/>
      </c>
      <c r="Q355" s="93" t="str">
        <f>IFERROR(__xludf.DUMMYFUNCTION("IF(ISBLANK($D355),"""",IFERROR(JOIN("", "",QUERY(INDIRECT(""'(OCDS) "" &amp; Q$3 &amp; ""'!$C:$F""),""SELECT C WHERE F = '"" &amp; $A355 &amp; ""'""))))"),"")</f>
        <v/>
      </c>
      <c r="R355" s="94">
        <f t="shared" ref="R355:W355" si="353">IF(ISBLANK(IFERROR(VLOOKUP($A355,INDIRECT("'(OCDS) " &amp; R$3 &amp; "'!$F:$F"),1,FALSE))),0,1)</f>
        <v>0</v>
      </c>
      <c r="S355" s="94">
        <f t="shared" si="353"/>
        <v>0</v>
      </c>
      <c r="T355" s="94">
        <f t="shared" si="353"/>
        <v>0</v>
      </c>
      <c r="U355" s="94">
        <f t="shared" si="353"/>
        <v>0</v>
      </c>
      <c r="V355" s="94">
        <f t="shared" si="353"/>
        <v>0</v>
      </c>
      <c r="W355" s="94">
        <f t="shared" si="353"/>
        <v>0</v>
      </c>
    </row>
    <row r="356">
      <c r="A356" s="83" t="str">
        <f t="shared" si="1"/>
        <v> ()</v>
      </c>
      <c r="B356" s="99"/>
      <c r="C356" s="99"/>
      <c r="D356" s="100"/>
      <c r="E356" s="100"/>
      <c r="F356" s="101"/>
      <c r="G356" s="100"/>
      <c r="H356" s="99"/>
      <c r="I356" s="100"/>
      <c r="J356" s="90" t="str">
        <f t="shared" si="3"/>
        <v>no</v>
      </c>
      <c r="K356" s="91" t="str">
        <f>IFERROR(__xludf.DUMMYFUNCTION("IFERROR(JOIN("", "",FILTER(L356:Q356,LEN(L356:Q356))))"),"")</f>
        <v/>
      </c>
      <c r="L356" s="92" t="str">
        <f>IFERROR(__xludf.DUMMYFUNCTION("IF(ISBLANK($D356),"""",IFERROR(JOIN("", "",QUERY(INDIRECT(""'(OCDS) "" &amp; L$3 &amp; ""'!$C:$F""),""SELECT C WHERE F = '"" &amp; $A356 &amp; ""'""))))"),"")</f>
        <v/>
      </c>
      <c r="M356" s="93" t="str">
        <f>IFERROR(__xludf.DUMMYFUNCTION("IF(ISBLANK($D356),"""",IFERROR(JOIN("", "",QUERY(INDIRECT(""'(OCDS) "" &amp; M$3 &amp; ""'!$C:$F""),""SELECT C WHERE F = '"" &amp; $A356 &amp; ""'""))))"),"")</f>
        <v/>
      </c>
      <c r="N356" s="93" t="str">
        <f>IFERROR(__xludf.DUMMYFUNCTION("IF(ISBLANK($D356),"""",IFERROR(JOIN("", "",QUERY(INDIRECT(""'(OCDS) "" &amp; N$3 &amp; ""'!$C:$F""),""SELECT C WHERE F = '"" &amp; $A356 &amp; ""'""))))"),"")</f>
        <v/>
      </c>
      <c r="O356" s="93" t="str">
        <f>IFERROR(__xludf.DUMMYFUNCTION("IF(ISBLANK($D356),"""",IFERROR(JOIN("", "",QUERY(INDIRECT(""'(OCDS) "" &amp; O$3 &amp; ""'!$C:$F""),""SELECT C WHERE F = '"" &amp; $A356 &amp; ""'""))))"),"")</f>
        <v/>
      </c>
      <c r="P356" s="93" t="str">
        <f>IFERROR(__xludf.DUMMYFUNCTION("IF(ISBLANK($D356),"""",IFERROR(JOIN("", "",QUERY(INDIRECT(""'(OCDS) "" &amp; P$3 &amp; ""'!$C:$F""),""SELECT C WHERE F = '"" &amp; $A356 &amp; ""'""))))"),"")</f>
        <v/>
      </c>
      <c r="Q356" s="93" t="str">
        <f>IFERROR(__xludf.DUMMYFUNCTION("IF(ISBLANK($D356),"""",IFERROR(JOIN("", "",QUERY(INDIRECT(""'(OCDS) "" &amp; Q$3 &amp; ""'!$C:$F""),""SELECT C WHERE F = '"" &amp; $A356 &amp; ""'""))))"),"")</f>
        <v/>
      </c>
      <c r="R356" s="94">
        <f t="shared" ref="R356:W356" si="354">IF(ISBLANK(IFERROR(VLOOKUP($A356,INDIRECT("'(OCDS) " &amp; R$3 &amp; "'!$F:$F"),1,FALSE))),0,1)</f>
        <v>0</v>
      </c>
      <c r="S356" s="94">
        <f t="shared" si="354"/>
        <v>0</v>
      </c>
      <c r="T356" s="94">
        <f t="shared" si="354"/>
        <v>0</v>
      </c>
      <c r="U356" s="94">
        <f t="shared" si="354"/>
        <v>0</v>
      </c>
      <c r="V356" s="94">
        <f t="shared" si="354"/>
        <v>0</v>
      </c>
      <c r="W356" s="94">
        <f t="shared" si="354"/>
        <v>0</v>
      </c>
    </row>
    <row r="357">
      <c r="A357" s="83" t="str">
        <f t="shared" si="1"/>
        <v> ()</v>
      </c>
      <c r="B357" s="99"/>
      <c r="C357" s="99"/>
      <c r="D357" s="100"/>
      <c r="E357" s="100"/>
      <c r="F357" s="101"/>
      <c r="G357" s="100"/>
      <c r="H357" s="99"/>
      <c r="I357" s="100"/>
      <c r="J357" s="90" t="str">
        <f t="shared" si="3"/>
        <v>no</v>
      </c>
      <c r="K357" s="91" t="str">
        <f>IFERROR(__xludf.DUMMYFUNCTION("IFERROR(JOIN("", "",FILTER(L357:Q357,LEN(L357:Q357))))"),"")</f>
        <v/>
      </c>
      <c r="L357" s="92" t="str">
        <f>IFERROR(__xludf.DUMMYFUNCTION("IF(ISBLANK($D357),"""",IFERROR(JOIN("", "",QUERY(INDIRECT(""'(OCDS) "" &amp; L$3 &amp; ""'!$C:$F""),""SELECT C WHERE F = '"" &amp; $A357 &amp; ""'""))))"),"")</f>
        <v/>
      </c>
      <c r="M357" s="93" t="str">
        <f>IFERROR(__xludf.DUMMYFUNCTION("IF(ISBLANK($D357),"""",IFERROR(JOIN("", "",QUERY(INDIRECT(""'(OCDS) "" &amp; M$3 &amp; ""'!$C:$F""),""SELECT C WHERE F = '"" &amp; $A357 &amp; ""'""))))"),"")</f>
        <v/>
      </c>
      <c r="N357" s="93" t="str">
        <f>IFERROR(__xludf.DUMMYFUNCTION("IF(ISBLANK($D357),"""",IFERROR(JOIN("", "",QUERY(INDIRECT(""'(OCDS) "" &amp; N$3 &amp; ""'!$C:$F""),""SELECT C WHERE F = '"" &amp; $A357 &amp; ""'""))))"),"")</f>
        <v/>
      </c>
      <c r="O357" s="93" t="str">
        <f>IFERROR(__xludf.DUMMYFUNCTION("IF(ISBLANK($D357),"""",IFERROR(JOIN("", "",QUERY(INDIRECT(""'(OCDS) "" &amp; O$3 &amp; ""'!$C:$F""),""SELECT C WHERE F = '"" &amp; $A357 &amp; ""'""))))"),"")</f>
        <v/>
      </c>
      <c r="P357" s="93" t="str">
        <f>IFERROR(__xludf.DUMMYFUNCTION("IF(ISBLANK($D357),"""",IFERROR(JOIN("", "",QUERY(INDIRECT(""'(OCDS) "" &amp; P$3 &amp; ""'!$C:$F""),""SELECT C WHERE F = '"" &amp; $A357 &amp; ""'""))))"),"")</f>
        <v/>
      </c>
      <c r="Q357" s="93" t="str">
        <f>IFERROR(__xludf.DUMMYFUNCTION("IF(ISBLANK($D357),"""",IFERROR(JOIN("", "",QUERY(INDIRECT(""'(OCDS) "" &amp; Q$3 &amp; ""'!$C:$F""),""SELECT C WHERE F = '"" &amp; $A357 &amp; ""'""))))"),"")</f>
        <v/>
      </c>
      <c r="R357" s="94">
        <f t="shared" ref="R357:W357" si="355">IF(ISBLANK(IFERROR(VLOOKUP($A357,INDIRECT("'(OCDS) " &amp; R$3 &amp; "'!$F:$F"),1,FALSE))),0,1)</f>
        <v>0</v>
      </c>
      <c r="S357" s="94">
        <f t="shared" si="355"/>
        <v>0</v>
      </c>
      <c r="T357" s="94">
        <f t="shared" si="355"/>
        <v>0</v>
      </c>
      <c r="U357" s="94">
        <f t="shared" si="355"/>
        <v>0</v>
      </c>
      <c r="V357" s="94">
        <f t="shared" si="355"/>
        <v>0</v>
      </c>
      <c r="W357" s="94">
        <f t="shared" si="355"/>
        <v>0</v>
      </c>
    </row>
    <row r="358">
      <c r="A358" s="83" t="str">
        <f t="shared" si="1"/>
        <v> ()</v>
      </c>
      <c r="B358" s="99"/>
      <c r="C358" s="99"/>
      <c r="D358" s="100"/>
      <c r="E358" s="100"/>
      <c r="F358" s="101"/>
      <c r="G358" s="100"/>
      <c r="H358" s="99"/>
      <c r="I358" s="100"/>
      <c r="J358" s="90" t="str">
        <f t="shared" si="3"/>
        <v>no</v>
      </c>
      <c r="K358" s="91" t="str">
        <f>IFERROR(__xludf.DUMMYFUNCTION("IFERROR(JOIN("", "",FILTER(L358:Q358,LEN(L358:Q358))))"),"")</f>
        <v/>
      </c>
      <c r="L358" s="92" t="str">
        <f>IFERROR(__xludf.DUMMYFUNCTION("IF(ISBLANK($D358),"""",IFERROR(JOIN("", "",QUERY(INDIRECT(""'(OCDS) "" &amp; L$3 &amp; ""'!$C:$F""),""SELECT C WHERE F = '"" &amp; $A358 &amp; ""'""))))"),"")</f>
        <v/>
      </c>
      <c r="M358" s="93" t="str">
        <f>IFERROR(__xludf.DUMMYFUNCTION("IF(ISBLANK($D358),"""",IFERROR(JOIN("", "",QUERY(INDIRECT(""'(OCDS) "" &amp; M$3 &amp; ""'!$C:$F""),""SELECT C WHERE F = '"" &amp; $A358 &amp; ""'""))))"),"")</f>
        <v/>
      </c>
      <c r="N358" s="93" t="str">
        <f>IFERROR(__xludf.DUMMYFUNCTION("IF(ISBLANK($D358),"""",IFERROR(JOIN("", "",QUERY(INDIRECT(""'(OCDS) "" &amp; N$3 &amp; ""'!$C:$F""),""SELECT C WHERE F = '"" &amp; $A358 &amp; ""'""))))"),"")</f>
        <v/>
      </c>
      <c r="O358" s="93" t="str">
        <f>IFERROR(__xludf.DUMMYFUNCTION("IF(ISBLANK($D358),"""",IFERROR(JOIN("", "",QUERY(INDIRECT(""'(OCDS) "" &amp; O$3 &amp; ""'!$C:$F""),""SELECT C WHERE F = '"" &amp; $A358 &amp; ""'""))))"),"")</f>
        <v/>
      </c>
      <c r="P358" s="93" t="str">
        <f>IFERROR(__xludf.DUMMYFUNCTION("IF(ISBLANK($D358),"""",IFERROR(JOIN("", "",QUERY(INDIRECT(""'(OCDS) "" &amp; P$3 &amp; ""'!$C:$F""),""SELECT C WHERE F = '"" &amp; $A358 &amp; ""'""))))"),"")</f>
        <v/>
      </c>
      <c r="Q358" s="93" t="str">
        <f>IFERROR(__xludf.DUMMYFUNCTION("IF(ISBLANK($D358),"""",IFERROR(JOIN("", "",QUERY(INDIRECT(""'(OCDS) "" &amp; Q$3 &amp; ""'!$C:$F""),""SELECT C WHERE F = '"" &amp; $A358 &amp; ""'""))))"),"")</f>
        <v/>
      </c>
      <c r="R358" s="94">
        <f t="shared" ref="R358:W358" si="356">IF(ISBLANK(IFERROR(VLOOKUP($A358,INDIRECT("'(OCDS) " &amp; R$3 &amp; "'!$F:$F"),1,FALSE))),0,1)</f>
        <v>0</v>
      </c>
      <c r="S358" s="94">
        <f t="shared" si="356"/>
        <v>0</v>
      </c>
      <c r="T358" s="94">
        <f t="shared" si="356"/>
        <v>0</v>
      </c>
      <c r="U358" s="94">
        <f t="shared" si="356"/>
        <v>0</v>
      </c>
      <c r="V358" s="94">
        <f t="shared" si="356"/>
        <v>0</v>
      </c>
      <c r="W358" s="94">
        <f t="shared" si="356"/>
        <v>0</v>
      </c>
    </row>
    <row r="359">
      <c r="A359" s="83" t="str">
        <f t="shared" si="1"/>
        <v> ()</v>
      </c>
      <c r="B359" s="99"/>
      <c r="C359" s="99"/>
      <c r="D359" s="100"/>
      <c r="E359" s="100"/>
      <c r="F359" s="101"/>
      <c r="G359" s="100"/>
      <c r="H359" s="99"/>
      <c r="I359" s="100"/>
      <c r="J359" s="90" t="str">
        <f t="shared" si="3"/>
        <v>no</v>
      </c>
      <c r="K359" s="91" t="str">
        <f>IFERROR(__xludf.DUMMYFUNCTION("IFERROR(JOIN("", "",FILTER(L359:Q359,LEN(L359:Q359))))"),"")</f>
        <v/>
      </c>
      <c r="L359" s="92" t="str">
        <f>IFERROR(__xludf.DUMMYFUNCTION("IF(ISBLANK($D359),"""",IFERROR(JOIN("", "",QUERY(INDIRECT(""'(OCDS) "" &amp; L$3 &amp; ""'!$C:$F""),""SELECT C WHERE F = '"" &amp; $A359 &amp; ""'""))))"),"")</f>
        <v/>
      </c>
      <c r="M359" s="93" t="str">
        <f>IFERROR(__xludf.DUMMYFUNCTION("IF(ISBLANK($D359),"""",IFERROR(JOIN("", "",QUERY(INDIRECT(""'(OCDS) "" &amp; M$3 &amp; ""'!$C:$F""),""SELECT C WHERE F = '"" &amp; $A359 &amp; ""'""))))"),"")</f>
        <v/>
      </c>
      <c r="N359" s="93" t="str">
        <f>IFERROR(__xludf.DUMMYFUNCTION("IF(ISBLANK($D359),"""",IFERROR(JOIN("", "",QUERY(INDIRECT(""'(OCDS) "" &amp; N$3 &amp; ""'!$C:$F""),""SELECT C WHERE F = '"" &amp; $A359 &amp; ""'""))))"),"")</f>
        <v/>
      </c>
      <c r="O359" s="93" t="str">
        <f>IFERROR(__xludf.DUMMYFUNCTION("IF(ISBLANK($D359),"""",IFERROR(JOIN("", "",QUERY(INDIRECT(""'(OCDS) "" &amp; O$3 &amp; ""'!$C:$F""),""SELECT C WHERE F = '"" &amp; $A359 &amp; ""'""))))"),"")</f>
        <v/>
      </c>
      <c r="P359" s="93" t="str">
        <f>IFERROR(__xludf.DUMMYFUNCTION("IF(ISBLANK($D359),"""",IFERROR(JOIN("", "",QUERY(INDIRECT(""'(OCDS) "" &amp; P$3 &amp; ""'!$C:$F""),""SELECT C WHERE F = '"" &amp; $A359 &amp; ""'""))))"),"")</f>
        <v/>
      </c>
      <c r="Q359" s="93" t="str">
        <f>IFERROR(__xludf.DUMMYFUNCTION("IF(ISBLANK($D359),"""",IFERROR(JOIN("", "",QUERY(INDIRECT(""'(OCDS) "" &amp; Q$3 &amp; ""'!$C:$F""),""SELECT C WHERE F = '"" &amp; $A359 &amp; ""'""))))"),"")</f>
        <v/>
      </c>
      <c r="R359" s="94">
        <f t="shared" ref="R359:W359" si="357">IF(ISBLANK(IFERROR(VLOOKUP($A359,INDIRECT("'(OCDS) " &amp; R$3 &amp; "'!$F:$F"),1,FALSE))),0,1)</f>
        <v>0</v>
      </c>
      <c r="S359" s="94">
        <f t="shared" si="357"/>
        <v>0</v>
      </c>
      <c r="T359" s="94">
        <f t="shared" si="357"/>
        <v>0</v>
      </c>
      <c r="U359" s="94">
        <f t="shared" si="357"/>
        <v>0</v>
      </c>
      <c r="V359" s="94">
        <f t="shared" si="357"/>
        <v>0</v>
      </c>
      <c r="W359" s="94">
        <f t="shared" si="357"/>
        <v>0</v>
      </c>
    </row>
    <row r="360">
      <c r="A360" s="83" t="str">
        <f t="shared" si="1"/>
        <v> ()</v>
      </c>
      <c r="B360" s="99"/>
      <c r="C360" s="99"/>
      <c r="D360" s="100"/>
      <c r="E360" s="100"/>
      <c r="F360" s="101"/>
      <c r="G360" s="100"/>
      <c r="H360" s="99"/>
      <c r="I360" s="100"/>
      <c r="J360" s="90" t="str">
        <f t="shared" si="3"/>
        <v>no</v>
      </c>
      <c r="K360" s="91" t="str">
        <f>IFERROR(__xludf.DUMMYFUNCTION("IFERROR(JOIN("", "",FILTER(L360:Q360,LEN(L360:Q360))))"),"")</f>
        <v/>
      </c>
      <c r="L360" s="92" t="str">
        <f>IFERROR(__xludf.DUMMYFUNCTION("IF(ISBLANK($D360),"""",IFERROR(JOIN("", "",QUERY(INDIRECT(""'(OCDS) "" &amp; L$3 &amp; ""'!$C:$F""),""SELECT C WHERE F = '"" &amp; $A360 &amp; ""'""))))"),"")</f>
        <v/>
      </c>
      <c r="M360" s="93" t="str">
        <f>IFERROR(__xludf.DUMMYFUNCTION("IF(ISBLANK($D360),"""",IFERROR(JOIN("", "",QUERY(INDIRECT(""'(OCDS) "" &amp; M$3 &amp; ""'!$C:$F""),""SELECT C WHERE F = '"" &amp; $A360 &amp; ""'""))))"),"")</f>
        <v/>
      </c>
      <c r="N360" s="93" t="str">
        <f>IFERROR(__xludf.DUMMYFUNCTION("IF(ISBLANK($D360),"""",IFERROR(JOIN("", "",QUERY(INDIRECT(""'(OCDS) "" &amp; N$3 &amp; ""'!$C:$F""),""SELECT C WHERE F = '"" &amp; $A360 &amp; ""'""))))"),"")</f>
        <v/>
      </c>
      <c r="O360" s="93" t="str">
        <f>IFERROR(__xludf.DUMMYFUNCTION("IF(ISBLANK($D360),"""",IFERROR(JOIN("", "",QUERY(INDIRECT(""'(OCDS) "" &amp; O$3 &amp; ""'!$C:$F""),""SELECT C WHERE F = '"" &amp; $A360 &amp; ""'""))))"),"")</f>
        <v/>
      </c>
      <c r="P360" s="93" t="str">
        <f>IFERROR(__xludf.DUMMYFUNCTION("IF(ISBLANK($D360),"""",IFERROR(JOIN("", "",QUERY(INDIRECT(""'(OCDS) "" &amp; P$3 &amp; ""'!$C:$F""),""SELECT C WHERE F = '"" &amp; $A360 &amp; ""'""))))"),"")</f>
        <v/>
      </c>
      <c r="Q360" s="93" t="str">
        <f>IFERROR(__xludf.DUMMYFUNCTION("IF(ISBLANK($D360),"""",IFERROR(JOIN("", "",QUERY(INDIRECT(""'(OCDS) "" &amp; Q$3 &amp; ""'!$C:$F""),""SELECT C WHERE F = '"" &amp; $A360 &amp; ""'""))))"),"")</f>
        <v/>
      </c>
      <c r="R360" s="94">
        <f t="shared" ref="R360:W360" si="358">IF(ISBLANK(IFERROR(VLOOKUP($A360,INDIRECT("'(OCDS) " &amp; R$3 &amp; "'!$F:$F"),1,FALSE))),0,1)</f>
        <v>0</v>
      </c>
      <c r="S360" s="94">
        <f t="shared" si="358"/>
        <v>0</v>
      </c>
      <c r="T360" s="94">
        <f t="shared" si="358"/>
        <v>0</v>
      </c>
      <c r="U360" s="94">
        <f t="shared" si="358"/>
        <v>0</v>
      </c>
      <c r="V360" s="94">
        <f t="shared" si="358"/>
        <v>0</v>
      </c>
      <c r="W360" s="94">
        <f t="shared" si="358"/>
        <v>0</v>
      </c>
    </row>
    <row r="361">
      <c r="A361" s="83" t="str">
        <f t="shared" si="1"/>
        <v> ()</v>
      </c>
      <c r="B361" s="99"/>
      <c r="C361" s="99"/>
      <c r="D361" s="100"/>
      <c r="E361" s="100"/>
      <c r="F361" s="101"/>
      <c r="G361" s="100"/>
      <c r="H361" s="99"/>
      <c r="I361" s="100"/>
      <c r="J361" s="90" t="str">
        <f t="shared" si="3"/>
        <v>no</v>
      </c>
      <c r="K361" s="91" t="str">
        <f>IFERROR(__xludf.DUMMYFUNCTION("IFERROR(JOIN("", "",FILTER(L361:Q361,LEN(L361:Q361))))"),"")</f>
        <v/>
      </c>
      <c r="L361" s="92" t="str">
        <f>IFERROR(__xludf.DUMMYFUNCTION("IF(ISBLANK($D361),"""",IFERROR(JOIN("", "",QUERY(INDIRECT(""'(OCDS) "" &amp; L$3 &amp; ""'!$C:$F""),""SELECT C WHERE F = '"" &amp; $A361 &amp; ""'""))))"),"")</f>
        <v/>
      </c>
      <c r="M361" s="93" t="str">
        <f>IFERROR(__xludf.DUMMYFUNCTION("IF(ISBLANK($D361),"""",IFERROR(JOIN("", "",QUERY(INDIRECT(""'(OCDS) "" &amp; M$3 &amp; ""'!$C:$F""),""SELECT C WHERE F = '"" &amp; $A361 &amp; ""'""))))"),"")</f>
        <v/>
      </c>
      <c r="N361" s="93" t="str">
        <f>IFERROR(__xludf.DUMMYFUNCTION("IF(ISBLANK($D361),"""",IFERROR(JOIN("", "",QUERY(INDIRECT(""'(OCDS) "" &amp; N$3 &amp; ""'!$C:$F""),""SELECT C WHERE F = '"" &amp; $A361 &amp; ""'""))))"),"")</f>
        <v/>
      </c>
      <c r="O361" s="93" t="str">
        <f>IFERROR(__xludf.DUMMYFUNCTION("IF(ISBLANK($D361),"""",IFERROR(JOIN("", "",QUERY(INDIRECT(""'(OCDS) "" &amp; O$3 &amp; ""'!$C:$F""),""SELECT C WHERE F = '"" &amp; $A361 &amp; ""'""))))"),"")</f>
        <v/>
      </c>
      <c r="P361" s="93" t="str">
        <f>IFERROR(__xludf.DUMMYFUNCTION("IF(ISBLANK($D361),"""",IFERROR(JOIN("", "",QUERY(INDIRECT(""'(OCDS) "" &amp; P$3 &amp; ""'!$C:$F""),""SELECT C WHERE F = '"" &amp; $A361 &amp; ""'""))))"),"")</f>
        <v/>
      </c>
      <c r="Q361" s="93" t="str">
        <f>IFERROR(__xludf.DUMMYFUNCTION("IF(ISBLANK($D361),"""",IFERROR(JOIN("", "",QUERY(INDIRECT(""'(OCDS) "" &amp; Q$3 &amp; ""'!$C:$F""),""SELECT C WHERE F = '"" &amp; $A361 &amp; ""'""))))"),"")</f>
        <v/>
      </c>
      <c r="R361" s="94">
        <f t="shared" ref="R361:W361" si="359">IF(ISBLANK(IFERROR(VLOOKUP($A361,INDIRECT("'(OCDS) " &amp; R$3 &amp; "'!$F:$F"),1,FALSE))),0,1)</f>
        <v>0</v>
      </c>
      <c r="S361" s="94">
        <f t="shared" si="359"/>
        <v>0</v>
      </c>
      <c r="T361" s="94">
        <f t="shared" si="359"/>
        <v>0</v>
      </c>
      <c r="U361" s="94">
        <f t="shared" si="359"/>
        <v>0</v>
      </c>
      <c r="V361" s="94">
        <f t="shared" si="359"/>
        <v>0</v>
      </c>
      <c r="W361" s="94">
        <f t="shared" si="359"/>
        <v>0</v>
      </c>
    </row>
    <row r="362">
      <c r="A362" s="83" t="str">
        <f t="shared" si="1"/>
        <v> ()</v>
      </c>
      <c r="B362" s="99"/>
      <c r="C362" s="99"/>
      <c r="D362" s="100"/>
      <c r="E362" s="100"/>
      <c r="F362" s="101"/>
      <c r="G362" s="100"/>
      <c r="H362" s="99"/>
      <c r="I362" s="100"/>
      <c r="J362" s="90" t="str">
        <f t="shared" si="3"/>
        <v>no</v>
      </c>
      <c r="K362" s="91" t="str">
        <f>IFERROR(__xludf.DUMMYFUNCTION("IFERROR(JOIN("", "",FILTER(L362:Q362,LEN(L362:Q362))))"),"")</f>
        <v/>
      </c>
      <c r="L362" s="92" t="str">
        <f>IFERROR(__xludf.DUMMYFUNCTION("IF(ISBLANK($D362),"""",IFERROR(JOIN("", "",QUERY(INDIRECT(""'(OCDS) "" &amp; L$3 &amp; ""'!$C:$F""),""SELECT C WHERE F = '"" &amp; $A362 &amp; ""'""))))"),"")</f>
        <v/>
      </c>
      <c r="M362" s="93" t="str">
        <f>IFERROR(__xludf.DUMMYFUNCTION("IF(ISBLANK($D362),"""",IFERROR(JOIN("", "",QUERY(INDIRECT(""'(OCDS) "" &amp; M$3 &amp; ""'!$C:$F""),""SELECT C WHERE F = '"" &amp; $A362 &amp; ""'""))))"),"")</f>
        <v/>
      </c>
      <c r="N362" s="93" t="str">
        <f>IFERROR(__xludf.DUMMYFUNCTION("IF(ISBLANK($D362),"""",IFERROR(JOIN("", "",QUERY(INDIRECT(""'(OCDS) "" &amp; N$3 &amp; ""'!$C:$F""),""SELECT C WHERE F = '"" &amp; $A362 &amp; ""'""))))"),"")</f>
        <v/>
      </c>
      <c r="O362" s="93" t="str">
        <f>IFERROR(__xludf.DUMMYFUNCTION("IF(ISBLANK($D362),"""",IFERROR(JOIN("", "",QUERY(INDIRECT(""'(OCDS) "" &amp; O$3 &amp; ""'!$C:$F""),""SELECT C WHERE F = '"" &amp; $A362 &amp; ""'""))))"),"")</f>
        <v/>
      </c>
      <c r="P362" s="93" t="str">
        <f>IFERROR(__xludf.DUMMYFUNCTION("IF(ISBLANK($D362),"""",IFERROR(JOIN("", "",QUERY(INDIRECT(""'(OCDS) "" &amp; P$3 &amp; ""'!$C:$F""),""SELECT C WHERE F = '"" &amp; $A362 &amp; ""'""))))"),"")</f>
        <v/>
      </c>
      <c r="Q362" s="93" t="str">
        <f>IFERROR(__xludf.DUMMYFUNCTION("IF(ISBLANK($D362),"""",IFERROR(JOIN("", "",QUERY(INDIRECT(""'(OCDS) "" &amp; Q$3 &amp; ""'!$C:$F""),""SELECT C WHERE F = '"" &amp; $A362 &amp; ""'""))))"),"")</f>
        <v/>
      </c>
      <c r="R362" s="94">
        <f t="shared" ref="R362:W362" si="360">IF(ISBLANK(IFERROR(VLOOKUP($A362,INDIRECT("'(OCDS) " &amp; R$3 &amp; "'!$F:$F"),1,FALSE))),0,1)</f>
        <v>0</v>
      </c>
      <c r="S362" s="94">
        <f t="shared" si="360"/>
        <v>0</v>
      </c>
      <c r="T362" s="94">
        <f t="shared" si="360"/>
        <v>0</v>
      </c>
      <c r="U362" s="94">
        <f t="shared" si="360"/>
        <v>0</v>
      </c>
      <c r="V362" s="94">
        <f t="shared" si="360"/>
        <v>0</v>
      </c>
      <c r="W362" s="94">
        <f t="shared" si="360"/>
        <v>0</v>
      </c>
    </row>
    <row r="363">
      <c r="A363" s="83" t="str">
        <f t="shared" si="1"/>
        <v> ()</v>
      </c>
      <c r="B363" s="99"/>
      <c r="C363" s="99"/>
      <c r="D363" s="100"/>
      <c r="E363" s="100"/>
      <c r="F363" s="101"/>
      <c r="G363" s="100"/>
      <c r="H363" s="99"/>
      <c r="I363" s="100"/>
      <c r="J363" s="90" t="str">
        <f t="shared" si="3"/>
        <v>no</v>
      </c>
      <c r="K363" s="91" t="str">
        <f>IFERROR(__xludf.DUMMYFUNCTION("IFERROR(JOIN("", "",FILTER(L363:Q363,LEN(L363:Q363))))"),"")</f>
        <v/>
      </c>
      <c r="L363" s="92" t="str">
        <f>IFERROR(__xludf.DUMMYFUNCTION("IF(ISBLANK($D363),"""",IFERROR(JOIN("", "",QUERY(INDIRECT(""'(OCDS) "" &amp; L$3 &amp; ""'!$C:$F""),""SELECT C WHERE F = '"" &amp; $A363 &amp; ""'""))))"),"")</f>
        <v/>
      </c>
      <c r="M363" s="93" t="str">
        <f>IFERROR(__xludf.DUMMYFUNCTION("IF(ISBLANK($D363),"""",IFERROR(JOIN("", "",QUERY(INDIRECT(""'(OCDS) "" &amp; M$3 &amp; ""'!$C:$F""),""SELECT C WHERE F = '"" &amp; $A363 &amp; ""'""))))"),"")</f>
        <v/>
      </c>
      <c r="N363" s="93" t="str">
        <f>IFERROR(__xludf.DUMMYFUNCTION("IF(ISBLANK($D363),"""",IFERROR(JOIN("", "",QUERY(INDIRECT(""'(OCDS) "" &amp; N$3 &amp; ""'!$C:$F""),""SELECT C WHERE F = '"" &amp; $A363 &amp; ""'""))))"),"")</f>
        <v/>
      </c>
      <c r="O363" s="93" t="str">
        <f>IFERROR(__xludf.DUMMYFUNCTION("IF(ISBLANK($D363),"""",IFERROR(JOIN("", "",QUERY(INDIRECT(""'(OCDS) "" &amp; O$3 &amp; ""'!$C:$F""),""SELECT C WHERE F = '"" &amp; $A363 &amp; ""'""))))"),"")</f>
        <v/>
      </c>
      <c r="P363" s="93" t="str">
        <f>IFERROR(__xludf.DUMMYFUNCTION("IF(ISBLANK($D363),"""",IFERROR(JOIN("", "",QUERY(INDIRECT(""'(OCDS) "" &amp; P$3 &amp; ""'!$C:$F""),""SELECT C WHERE F = '"" &amp; $A363 &amp; ""'""))))"),"")</f>
        <v/>
      </c>
      <c r="Q363" s="93" t="str">
        <f>IFERROR(__xludf.DUMMYFUNCTION("IF(ISBLANK($D363),"""",IFERROR(JOIN("", "",QUERY(INDIRECT(""'(OCDS) "" &amp; Q$3 &amp; ""'!$C:$F""),""SELECT C WHERE F = '"" &amp; $A363 &amp; ""'""))))"),"")</f>
        <v/>
      </c>
      <c r="R363" s="94">
        <f t="shared" ref="R363:W363" si="361">IF(ISBLANK(IFERROR(VLOOKUP($A363,INDIRECT("'(OCDS) " &amp; R$3 &amp; "'!$F:$F"),1,FALSE))),0,1)</f>
        <v>0</v>
      </c>
      <c r="S363" s="94">
        <f t="shared" si="361"/>
        <v>0</v>
      </c>
      <c r="T363" s="94">
        <f t="shared" si="361"/>
        <v>0</v>
      </c>
      <c r="U363" s="94">
        <f t="shared" si="361"/>
        <v>0</v>
      </c>
      <c r="V363" s="94">
        <f t="shared" si="361"/>
        <v>0</v>
      </c>
      <c r="W363" s="94">
        <f t="shared" si="361"/>
        <v>0</v>
      </c>
    </row>
    <row r="364">
      <c r="A364" s="83" t="str">
        <f t="shared" si="1"/>
        <v> ()</v>
      </c>
      <c r="B364" s="99"/>
      <c r="C364" s="99"/>
      <c r="D364" s="100"/>
      <c r="E364" s="100"/>
      <c r="F364" s="101"/>
      <c r="G364" s="100"/>
      <c r="H364" s="99"/>
      <c r="I364" s="100"/>
      <c r="J364" s="90" t="str">
        <f t="shared" si="3"/>
        <v>no</v>
      </c>
      <c r="K364" s="91" t="str">
        <f>IFERROR(__xludf.DUMMYFUNCTION("IFERROR(JOIN("", "",FILTER(L364:Q364,LEN(L364:Q364))))"),"")</f>
        <v/>
      </c>
      <c r="L364" s="92" t="str">
        <f>IFERROR(__xludf.DUMMYFUNCTION("IF(ISBLANK($D364),"""",IFERROR(JOIN("", "",QUERY(INDIRECT(""'(OCDS) "" &amp; L$3 &amp; ""'!$C:$F""),""SELECT C WHERE F = '"" &amp; $A364 &amp; ""'""))))"),"")</f>
        <v/>
      </c>
      <c r="M364" s="93" t="str">
        <f>IFERROR(__xludf.DUMMYFUNCTION("IF(ISBLANK($D364),"""",IFERROR(JOIN("", "",QUERY(INDIRECT(""'(OCDS) "" &amp; M$3 &amp; ""'!$C:$F""),""SELECT C WHERE F = '"" &amp; $A364 &amp; ""'""))))"),"")</f>
        <v/>
      </c>
      <c r="N364" s="93" t="str">
        <f>IFERROR(__xludf.DUMMYFUNCTION("IF(ISBLANK($D364),"""",IFERROR(JOIN("", "",QUERY(INDIRECT(""'(OCDS) "" &amp; N$3 &amp; ""'!$C:$F""),""SELECT C WHERE F = '"" &amp; $A364 &amp; ""'""))))"),"")</f>
        <v/>
      </c>
      <c r="O364" s="93" t="str">
        <f>IFERROR(__xludf.DUMMYFUNCTION("IF(ISBLANK($D364),"""",IFERROR(JOIN("", "",QUERY(INDIRECT(""'(OCDS) "" &amp; O$3 &amp; ""'!$C:$F""),""SELECT C WHERE F = '"" &amp; $A364 &amp; ""'""))))"),"")</f>
        <v/>
      </c>
      <c r="P364" s="93" t="str">
        <f>IFERROR(__xludf.DUMMYFUNCTION("IF(ISBLANK($D364),"""",IFERROR(JOIN("", "",QUERY(INDIRECT(""'(OCDS) "" &amp; P$3 &amp; ""'!$C:$F""),""SELECT C WHERE F = '"" &amp; $A364 &amp; ""'""))))"),"")</f>
        <v/>
      </c>
      <c r="Q364" s="93" t="str">
        <f>IFERROR(__xludf.DUMMYFUNCTION("IF(ISBLANK($D364),"""",IFERROR(JOIN("", "",QUERY(INDIRECT(""'(OCDS) "" &amp; Q$3 &amp; ""'!$C:$F""),""SELECT C WHERE F = '"" &amp; $A364 &amp; ""'""))))"),"")</f>
        <v/>
      </c>
      <c r="R364" s="94">
        <f t="shared" ref="R364:W364" si="362">IF(ISBLANK(IFERROR(VLOOKUP($A364,INDIRECT("'(OCDS) " &amp; R$3 &amp; "'!$F:$F"),1,FALSE))),0,1)</f>
        <v>0</v>
      </c>
      <c r="S364" s="94">
        <f t="shared" si="362"/>
        <v>0</v>
      </c>
      <c r="T364" s="94">
        <f t="shared" si="362"/>
        <v>0</v>
      </c>
      <c r="U364" s="94">
        <f t="shared" si="362"/>
        <v>0</v>
      </c>
      <c r="V364" s="94">
        <f t="shared" si="362"/>
        <v>0</v>
      </c>
      <c r="W364" s="94">
        <f t="shared" si="362"/>
        <v>0</v>
      </c>
    </row>
    <row r="365">
      <c r="A365" s="83" t="str">
        <f t="shared" si="1"/>
        <v> ()</v>
      </c>
      <c r="B365" s="99"/>
      <c r="C365" s="99"/>
      <c r="D365" s="100"/>
      <c r="E365" s="100"/>
      <c r="F365" s="101"/>
      <c r="G365" s="100"/>
      <c r="H365" s="99"/>
      <c r="I365" s="100"/>
      <c r="J365" s="90" t="str">
        <f t="shared" si="3"/>
        <v>no</v>
      </c>
      <c r="K365" s="91" t="str">
        <f>IFERROR(__xludf.DUMMYFUNCTION("IFERROR(JOIN("", "",FILTER(L365:Q365,LEN(L365:Q365))))"),"")</f>
        <v/>
      </c>
      <c r="L365" s="92" t="str">
        <f>IFERROR(__xludf.DUMMYFUNCTION("IF(ISBLANK($D365),"""",IFERROR(JOIN("", "",QUERY(INDIRECT(""'(OCDS) "" &amp; L$3 &amp; ""'!$C:$F""),""SELECT C WHERE F = '"" &amp; $A365 &amp; ""'""))))"),"")</f>
        <v/>
      </c>
      <c r="M365" s="93" t="str">
        <f>IFERROR(__xludf.DUMMYFUNCTION("IF(ISBLANK($D365),"""",IFERROR(JOIN("", "",QUERY(INDIRECT(""'(OCDS) "" &amp; M$3 &amp; ""'!$C:$F""),""SELECT C WHERE F = '"" &amp; $A365 &amp; ""'""))))"),"")</f>
        <v/>
      </c>
      <c r="N365" s="93" t="str">
        <f>IFERROR(__xludf.DUMMYFUNCTION("IF(ISBLANK($D365),"""",IFERROR(JOIN("", "",QUERY(INDIRECT(""'(OCDS) "" &amp; N$3 &amp; ""'!$C:$F""),""SELECT C WHERE F = '"" &amp; $A365 &amp; ""'""))))"),"")</f>
        <v/>
      </c>
      <c r="O365" s="93" t="str">
        <f>IFERROR(__xludf.DUMMYFUNCTION("IF(ISBLANK($D365),"""",IFERROR(JOIN("", "",QUERY(INDIRECT(""'(OCDS) "" &amp; O$3 &amp; ""'!$C:$F""),""SELECT C WHERE F = '"" &amp; $A365 &amp; ""'""))))"),"")</f>
        <v/>
      </c>
      <c r="P365" s="93" t="str">
        <f>IFERROR(__xludf.DUMMYFUNCTION("IF(ISBLANK($D365),"""",IFERROR(JOIN("", "",QUERY(INDIRECT(""'(OCDS) "" &amp; P$3 &amp; ""'!$C:$F""),""SELECT C WHERE F = '"" &amp; $A365 &amp; ""'""))))"),"")</f>
        <v/>
      </c>
      <c r="Q365" s="93" t="str">
        <f>IFERROR(__xludf.DUMMYFUNCTION("IF(ISBLANK($D365),"""",IFERROR(JOIN("", "",QUERY(INDIRECT(""'(OCDS) "" &amp; Q$3 &amp; ""'!$C:$F""),""SELECT C WHERE F = '"" &amp; $A365 &amp; ""'""))))"),"")</f>
        <v/>
      </c>
      <c r="R365" s="94">
        <f t="shared" ref="R365:W365" si="363">IF(ISBLANK(IFERROR(VLOOKUP($A365,INDIRECT("'(OCDS) " &amp; R$3 &amp; "'!$F:$F"),1,FALSE))),0,1)</f>
        <v>0</v>
      </c>
      <c r="S365" s="94">
        <f t="shared" si="363"/>
        <v>0</v>
      </c>
      <c r="T365" s="94">
        <f t="shared" si="363"/>
        <v>0</v>
      </c>
      <c r="U365" s="94">
        <f t="shared" si="363"/>
        <v>0</v>
      </c>
      <c r="V365" s="94">
        <f t="shared" si="363"/>
        <v>0</v>
      </c>
      <c r="W365" s="94">
        <f t="shared" si="363"/>
        <v>0</v>
      </c>
    </row>
    <row r="366">
      <c r="A366" s="83" t="str">
        <f t="shared" si="1"/>
        <v> ()</v>
      </c>
      <c r="B366" s="99"/>
      <c r="C366" s="99"/>
      <c r="D366" s="100"/>
      <c r="E366" s="100"/>
      <c r="F366" s="101"/>
      <c r="G366" s="100"/>
      <c r="H366" s="99"/>
      <c r="I366" s="100"/>
      <c r="J366" s="90" t="str">
        <f t="shared" si="3"/>
        <v>no</v>
      </c>
      <c r="K366" s="91" t="str">
        <f>IFERROR(__xludf.DUMMYFUNCTION("IFERROR(JOIN("", "",FILTER(L366:Q366,LEN(L366:Q366))))"),"")</f>
        <v/>
      </c>
      <c r="L366" s="92" t="str">
        <f>IFERROR(__xludf.DUMMYFUNCTION("IF(ISBLANK($D366),"""",IFERROR(JOIN("", "",QUERY(INDIRECT(""'(OCDS) "" &amp; L$3 &amp; ""'!$C:$F""),""SELECT C WHERE F = '"" &amp; $A366 &amp; ""'""))))"),"")</f>
        <v/>
      </c>
      <c r="M366" s="93" t="str">
        <f>IFERROR(__xludf.DUMMYFUNCTION("IF(ISBLANK($D366),"""",IFERROR(JOIN("", "",QUERY(INDIRECT(""'(OCDS) "" &amp; M$3 &amp; ""'!$C:$F""),""SELECT C WHERE F = '"" &amp; $A366 &amp; ""'""))))"),"")</f>
        <v/>
      </c>
      <c r="N366" s="93" t="str">
        <f>IFERROR(__xludf.DUMMYFUNCTION("IF(ISBLANK($D366),"""",IFERROR(JOIN("", "",QUERY(INDIRECT(""'(OCDS) "" &amp; N$3 &amp; ""'!$C:$F""),""SELECT C WHERE F = '"" &amp; $A366 &amp; ""'""))))"),"")</f>
        <v/>
      </c>
      <c r="O366" s="93" t="str">
        <f>IFERROR(__xludf.DUMMYFUNCTION("IF(ISBLANK($D366),"""",IFERROR(JOIN("", "",QUERY(INDIRECT(""'(OCDS) "" &amp; O$3 &amp; ""'!$C:$F""),""SELECT C WHERE F = '"" &amp; $A366 &amp; ""'""))))"),"")</f>
        <v/>
      </c>
      <c r="P366" s="93" t="str">
        <f>IFERROR(__xludf.DUMMYFUNCTION("IF(ISBLANK($D366),"""",IFERROR(JOIN("", "",QUERY(INDIRECT(""'(OCDS) "" &amp; P$3 &amp; ""'!$C:$F""),""SELECT C WHERE F = '"" &amp; $A366 &amp; ""'""))))"),"")</f>
        <v/>
      </c>
      <c r="Q366" s="93" t="str">
        <f>IFERROR(__xludf.DUMMYFUNCTION("IF(ISBLANK($D366),"""",IFERROR(JOIN("", "",QUERY(INDIRECT(""'(OCDS) "" &amp; Q$3 &amp; ""'!$C:$F""),""SELECT C WHERE F = '"" &amp; $A366 &amp; ""'""))))"),"")</f>
        <v/>
      </c>
      <c r="R366" s="94">
        <f t="shared" ref="R366:W366" si="364">IF(ISBLANK(IFERROR(VLOOKUP($A366,INDIRECT("'(OCDS) " &amp; R$3 &amp; "'!$F:$F"),1,FALSE))),0,1)</f>
        <v>0</v>
      </c>
      <c r="S366" s="94">
        <f t="shared" si="364"/>
        <v>0</v>
      </c>
      <c r="T366" s="94">
        <f t="shared" si="364"/>
        <v>0</v>
      </c>
      <c r="U366" s="94">
        <f t="shared" si="364"/>
        <v>0</v>
      </c>
      <c r="V366" s="94">
        <f t="shared" si="364"/>
        <v>0</v>
      </c>
      <c r="W366" s="94">
        <f t="shared" si="364"/>
        <v>0</v>
      </c>
    </row>
    <row r="367">
      <c r="A367" s="83" t="str">
        <f t="shared" si="1"/>
        <v> ()</v>
      </c>
      <c r="B367" s="99"/>
      <c r="C367" s="99"/>
      <c r="D367" s="100"/>
      <c r="E367" s="100"/>
      <c r="F367" s="101"/>
      <c r="G367" s="100"/>
      <c r="H367" s="99"/>
      <c r="I367" s="100"/>
      <c r="J367" s="90" t="str">
        <f t="shared" si="3"/>
        <v>no</v>
      </c>
      <c r="K367" s="91" t="str">
        <f>IFERROR(__xludf.DUMMYFUNCTION("IFERROR(JOIN("", "",FILTER(L367:Q367,LEN(L367:Q367))))"),"")</f>
        <v/>
      </c>
      <c r="L367" s="92" t="str">
        <f>IFERROR(__xludf.DUMMYFUNCTION("IF(ISBLANK($D367),"""",IFERROR(JOIN("", "",QUERY(INDIRECT(""'(OCDS) "" &amp; L$3 &amp; ""'!$C:$F""),""SELECT C WHERE F = '"" &amp; $A367 &amp; ""'""))))"),"")</f>
        <v/>
      </c>
      <c r="M367" s="93" t="str">
        <f>IFERROR(__xludf.DUMMYFUNCTION("IF(ISBLANK($D367),"""",IFERROR(JOIN("", "",QUERY(INDIRECT(""'(OCDS) "" &amp; M$3 &amp; ""'!$C:$F""),""SELECT C WHERE F = '"" &amp; $A367 &amp; ""'""))))"),"")</f>
        <v/>
      </c>
      <c r="N367" s="93" t="str">
        <f>IFERROR(__xludf.DUMMYFUNCTION("IF(ISBLANK($D367),"""",IFERROR(JOIN("", "",QUERY(INDIRECT(""'(OCDS) "" &amp; N$3 &amp; ""'!$C:$F""),""SELECT C WHERE F = '"" &amp; $A367 &amp; ""'""))))"),"")</f>
        <v/>
      </c>
      <c r="O367" s="93" t="str">
        <f>IFERROR(__xludf.DUMMYFUNCTION("IF(ISBLANK($D367),"""",IFERROR(JOIN("", "",QUERY(INDIRECT(""'(OCDS) "" &amp; O$3 &amp; ""'!$C:$F""),""SELECT C WHERE F = '"" &amp; $A367 &amp; ""'""))))"),"")</f>
        <v/>
      </c>
      <c r="P367" s="93" t="str">
        <f>IFERROR(__xludf.DUMMYFUNCTION("IF(ISBLANK($D367),"""",IFERROR(JOIN("", "",QUERY(INDIRECT(""'(OCDS) "" &amp; P$3 &amp; ""'!$C:$F""),""SELECT C WHERE F = '"" &amp; $A367 &amp; ""'""))))"),"")</f>
        <v/>
      </c>
      <c r="Q367" s="93" t="str">
        <f>IFERROR(__xludf.DUMMYFUNCTION("IF(ISBLANK($D367),"""",IFERROR(JOIN("", "",QUERY(INDIRECT(""'(OCDS) "" &amp; Q$3 &amp; ""'!$C:$F""),""SELECT C WHERE F = '"" &amp; $A367 &amp; ""'""))))"),"")</f>
        <v/>
      </c>
      <c r="R367" s="94">
        <f t="shared" ref="R367:W367" si="365">IF(ISBLANK(IFERROR(VLOOKUP($A367,INDIRECT("'(OCDS) " &amp; R$3 &amp; "'!$F:$F"),1,FALSE))),0,1)</f>
        <v>0</v>
      </c>
      <c r="S367" s="94">
        <f t="shared" si="365"/>
        <v>0</v>
      </c>
      <c r="T367" s="94">
        <f t="shared" si="365"/>
        <v>0</v>
      </c>
      <c r="U367" s="94">
        <f t="shared" si="365"/>
        <v>0</v>
      </c>
      <c r="V367" s="94">
        <f t="shared" si="365"/>
        <v>0</v>
      </c>
      <c r="W367" s="94">
        <f t="shared" si="365"/>
        <v>0</v>
      </c>
    </row>
    <row r="368">
      <c r="A368" s="83" t="str">
        <f t="shared" si="1"/>
        <v> ()</v>
      </c>
      <c r="B368" s="99"/>
      <c r="C368" s="99"/>
      <c r="D368" s="100"/>
      <c r="E368" s="100"/>
      <c r="F368" s="101"/>
      <c r="G368" s="100"/>
      <c r="H368" s="99"/>
      <c r="I368" s="100"/>
      <c r="J368" s="90" t="str">
        <f t="shared" si="3"/>
        <v>no</v>
      </c>
      <c r="K368" s="91" t="str">
        <f>IFERROR(__xludf.DUMMYFUNCTION("IFERROR(JOIN("", "",FILTER(L368:Q368,LEN(L368:Q368))))"),"")</f>
        <v/>
      </c>
      <c r="L368" s="92" t="str">
        <f>IFERROR(__xludf.DUMMYFUNCTION("IF(ISBLANK($D368),"""",IFERROR(JOIN("", "",QUERY(INDIRECT(""'(OCDS) "" &amp; L$3 &amp; ""'!$C:$F""),""SELECT C WHERE F = '"" &amp; $A368 &amp; ""'""))))"),"")</f>
        <v/>
      </c>
      <c r="M368" s="93" t="str">
        <f>IFERROR(__xludf.DUMMYFUNCTION("IF(ISBLANK($D368),"""",IFERROR(JOIN("", "",QUERY(INDIRECT(""'(OCDS) "" &amp; M$3 &amp; ""'!$C:$F""),""SELECT C WHERE F = '"" &amp; $A368 &amp; ""'""))))"),"")</f>
        <v/>
      </c>
      <c r="N368" s="93" t="str">
        <f>IFERROR(__xludf.DUMMYFUNCTION("IF(ISBLANK($D368),"""",IFERROR(JOIN("", "",QUERY(INDIRECT(""'(OCDS) "" &amp; N$3 &amp; ""'!$C:$F""),""SELECT C WHERE F = '"" &amp; $A368 &amp; ""'""))))"),"")</f>
        <v/>
      </c>
      <c r="O368" s="93" t="str">
        <f>IFERROR(__xludf.DUMMYFUNCTION("IF(ISBLANK($D368),"""",IFERROR(JOIN("", "",QUERY(INDIRECT(""'(OCDS) "" &amp; O$3 &amp; ""'!$C:$F""),""SELECT C WHERE F = '"" &amp; $A368 &amp; ""'""))))"),"")</f>
        <v/>
      </c>
      <c r="P368" s="93" t="str">
        <f>IFERROR(__xludf.DUMMYFUNCTION("IF(ISBLANK($D368),"""",IFERROR(JOIN("", "",QUERY(INDIRECT(""'(OCDS) "" &amp; P$3 &amp; ""'!$C:$F""),""SELECT C WHERE F = '"" &amp; $A368 &amp; ""'""))))"),"")</f>
        <v/>
      </c>
      <c r="Q368" s="93" t="str">
        <f>IFERROR(__xludf.DUMMYFUNCTION("IF(ISBLANK($D368),"""",IFERROR(JOIN("", "",QUERY(INDIRECT(""'(OCDS) "" &amp; Q$3 &amp; ""'!$C:$F""),""SELECT C WHERE F = '"" &amp; $A368 &amp; ""'""))))"),"")</f>
        <v/>
      </c>
      <c r="R368" s="94">
        <f t="shared" ref="R368:W368" si="366">IF(ISBLANK(IFERROR(VLOOKUP($A368,INDIRECT("'(OCDS) " &amp; R$3 &amp; "'!$F:$F"),1,FALSE))),0,1)</f>
        <v>0</v>
      </c>
      <c r="S368" s="94">
        <f t="shared" si="366"/>
        <v>0</v>
      </c>
      <c r="T368" s="94">
        <f t="shared" si="366"/>
        <v>0</v>
      </c>
      <c r="U368" s="94">
        <f t="shared" si="366"/>
        <v>0</v>
      </c>
      <c r="V368" s="94">
        <f t="shared" si="366"/>
        <v>0</v>
      </c>
      <c r="W368" s="94">
        <f t="shared" si="366"/>
        <v>0</v>
      </c>
    </row>
    <row r="369">
      <c r="A369" s="83" t="str">
        <f t="shared" si="1"/>
        <v> ()</v>
      </c>
      <c r="B369" s="99"/>
      <c r="C369" s="99"/>
      <c r="D369" s="100"/>
      <c r="E369" s="100"/>
      <c r="F369" s="101"/>
      <c r="G369" s="100"/>
      <c r="H369" s="99"/>
      <c r="I369" s="100"/>
      <c r="J369" s="90" t="str">
        <f t="shared" si="3"/>
        <v>no</v>
      </c>
      <c r="K369" s="91" t="str">
        <f>IFERROR(__xludf.DUMMYFUNCTION("IFERROR(JOIN("", "",FILTER(L369:Q369,LEN(L369:Q369))))"),"")</f>
        <v/>
      </c>
      <c r="L369" s="92" t="str">
        <f>IFERROR(__xludf.DUMMYFUNCTION("IF(ISBLANK($D369),"""",IFERROR(JOIN("", "",QUERY(INDIRECT(""'(OCDS) "" &amp; L$3 &amp; ""'!$C:$F""),""SELECT C WHERE F = '"" &amp; $A369 &amp; ""'""))))"),"")</f>
        <v/>
      </c>
      <c r="M369" s="93" t="str">
        <f>IFERROR(__xludf.DUMMYFUNCTION("IF(ISBLANK($D369),"""",IFERROR(JOIN("", "",QUERY(INDIRECT(""'(OCDS) "" &amp; M$3 &amp; ""'!$C:$F""),""SELECT C WHERE F = '"" &amp; $A369 &amp; ""'""))))"),"")</f>
        <v/>
      </c>
      <c r="N369" s="93" t="str">
        <f>IFERROR(__xludf.DUMMYFUNCTION("IF(ISBLANK($D369),"""",IFERROR(JOIN("", "",QUERY(INDIRECT(""'(OCDS) "" &amp; N$3 &amp; ""'!$C:$F""),""SELECT C WHERE F = '"" &amp; $A369 &amp; ""'""))))"),"")</f>
        <v/>
      </c>
      <c r="O369" s="93" t="str">
        <f>IFERROR(__xludf.DUMMYFUNCTION("IF(ISBLANK($D369),"""",IFERROR(JOIN("", "",QUERY(INDIRECT(""'(OCDS) "" &amp; O$3 &amp; ""'!$C:$F""),""SELECT C WHERE F = '"" &amp; $A369 &amp; ""'""))))"),"")</f>
        <v/>
      </c>
      <c r="P369" s="93" t="str">
        <f>IFERROR(__xludf.DUMMYFUNCTION("IF(ISBLANK($D369),"""",IFERROR(JOIN("", "",QUERY(INDIRECT(""'(OCDS) "" &amp; P$3 &amp; ""'!$C:$F""),""SELECT C WHERE F = '"" &amp; $A369 &amp; ""'""))))"),"")</f>
        <v/>
      </c>
      <c r="Q369" s="93" t="str">
        <f>IFERROR(__xludf.DUMMYFUNCTION("IF(ISBLANK($D369),"""",IFERROR(JOIN("", "",QUERY(INDIRECT(""'(OCDS) "" &amp; Q$3 &amp; ""'!$C:$F""),""SELECT C WHERE F = '"" &amp; $A369 &amp; ""'""))))"),"")</f>
        <v/>
      </c>
      <c r="R369" s="94">
        <f t="shared" ref="R369:W369" si="367">IF(ISBLANK(IFERROR(VLOOKUP($A369,INDIRECT("'(OCDS) " &amp; R$3 &amp; "'!$F:$F"),1,FALSE))),0,1)</f>
        <v>0</v>
      </c>
      <c r="S369" s="94">
        <f t="shared" si="367"/>
        <v>0</v>
      </c>
      <c r="T369" s="94">
        <f t="shared" si="367"/>
        <v>0</v>
      </c>
      <c r="U369" s="94">
        <f t="shared" si="367"/>
        <v>0</v>
      </c>
      <c r="V369" s="94">
        <f t="shared" si="367"/>
        <v>0</v>
      </c>
      <c r="W369" s="94">
        <f t="shared" si="367"/>
        <v>0</v>
      </c>
    </row>
    <row r="370">
      <c r="A370" s="83" t="str">
        <f t="shared" si="1"/>
        <v> ()</v>
      </c>
      <c r="B370" s="99"/>
      <c r="C370" s="99"/>
      <c r="D370" s="100"/>
      <c r="E370" s="100"/>
      <c r="F370" s="101"/>
      <c r="G370" s="100"/>
      <c r="H370" s="99"/>
      <c r="I370" s="100"/>
      <c r="J370" s="90" t="str">
        <f t="shared" si="3"/>
        <v>no</v>
      </c>
      <c r="K370" s="91" t="str">
        <f>IFERROR(__xludf.DUMMYFUNCTION("IFERROR(JOIN("", "",FILTER(L370:Q370,LEN(L370:Q370))))"),"")</f>
        <v/>
      </c>
      <c r="L370" s="92" t="str">
        <f>IFERROR(__xludf.DUMMYFUNCTION("IF(ISBLANK($D370),"""",IFERROR(JOIN("", "",QUERY(INDIRECT(""'(OCDS) "" &amp; L$3 &amp; ""'!$C:$F""),""SELECT C WHERE F = '"" &amp; $A370 &amp; ""'""))))"),"")</f>
        <v/>
      </c>
      <c r="M370" s="93" t="str">
        <f>IFERROR(__xludf.DUMMYFUNCTION("IF(ISBLANK($D370),"""",IFERROR(JOIN("", "",QUERY(INDIRECT(""'(OCDS) "" &amp; M$3 &amp; ""'!$C:$F""),""SELECT C WHERE F = '"" &amp; $A370 &amp; ""'""))))"),"")</f>
        <v/>
      </c>
      <c r="N370" s="93" t="str">
        <f>IFERROR(__xludf.DUMMYFUNCTION("IF(ISBLANK($D370),"""",IFERROR(JOIN("", "",QUERY(INDIRECT(""'(OCDS) "" &amp; N$3 &amp; ""'!$C:$F""),""SELECT C WHERE F = '"" &amp; $A370 &amp; ""'""))))"),"")</f>
        <v/>
      </c>
      <c r="O370" s="93" t="str">
        <f>IFERROR(__xludf.DUMMYFUNCTION("IF(ISBLANK($D370),"""",IFERROR(JOIN("", "",QUERY(INDIRECT(""'(OCDS) "" &amp; O$3 &amp; ""'!$C:$F""),""SELECT C WHERE F = '"" &amp; $A370 &amp; ""'""))))"),"")</f>
        <v/>
      </c>
      <c r="P370" s="93" t="str">
        <f>IFERROR(__xludf.DUMMYFUNCTION("IF(ISBLANK($D370),"""",IFERROR(JOIN("", "",QUERY(INDIRECT(""'(OCDS) "" &amp; P$3 &amp; ""'!$C:$F""),""SELECT C WHERE F = '"" &amp; $A370 &amp; ""'""))))"),"")</f>
        <v/>
      </c>
      <c r="Q370" s="93" t="str">
        <f>IFERROR(__xludf.DUMMYFUNCTION("IF(ISBLANK($D370),"""",IFERROR(JOIN("", "",QUERY(INDIRECT(""'(OCDS) "" &amp; Q$3 &amp; ""'!$C:$F""),""SELECT C WHERE F = '"" &amp; $A370 &amp; ""'""))))"),"")</f>
        <v/>
      </c>
      <c r="R370" s="94">
        <f t="shared" ref="R370:W370" si="368">IF(ISBLANK(IFERROR(VLOOKUP($A370,INDIRECT("'(OCDS) " &amp; R$3 &amp; "'!$F:$F"),1,FALSE))),0,1)</f>
        <v>0</v>
      </c>
      <c r="S370" s="94">
        <f t="shared" si="368"/>
        <v>0</v>
      </c>
      <c r="T370" s="94">
        <f t="shared" si="368"/>
        <v>0</v>
      </c>
      <c r="U370" s="94">
        <f t="shared" si="368"/>
        <v>0</v>
      </c>
      <c r="V370" s="94">
        <f t="shared" si="368"/>
        <v>0</v>
      </c>
      <c r="W370" s="94">
        <f t="shared" si="368"/>
        <v>0</v>
      </c>
    </row>
    <row r="371">
      <c r="A371" s="83" t="str">
        <f t="shared" si="1"/>
        <v> ()</v>
      </c>
      <c r="B371" s="99"/>
      <c r="C371" s="99"/>
      <c r="D371" s="100"/>
      <c r="E371" s="100"/>
      <c r="F371" s="101"/>
      <c r="G371" s="100"/>
      <c r="H371" s="99"/>
      <c r="I371" s="100"/>
      <c r="J371" s="90" t="str">
        <f t="shared" si="3"/>
        <v>no</v>
      </c>
      <c r="K371" s="91" t="str">
        <f>IFERROR(__xludf.DUMMYFUNCTION("IFERROR(JOIN("", "",FILTER(L371:Q371,LEN(L371:Q371))))"),"")</f>
        <v/>
      </c>
      <c r="L371" s="92" t="str">
        <f>IFERROR(__xludf.DUMMYFUNCTION("IF(ISBLANK($D371),"""",IFERROR(JOIN("", "",QUERY(INDIRECT(""'(OCDS) "" &amp; L$3 &amp; ""'!$C:$F""),""SELECT C WHERE F = '"" &amp; $A371 &amp; ""'""))))"),"")</f>
        <v/>
      </c>
      <c r="M371" s="93" t="str">
        <f>IFERROR(__xludf.DUMMYFUNCTION("IF(ISBLANK($D371),"""",IFERROR(JOIN("", "",QUERY(INDIRECT(""'(OCDS) "" &amp; M$3 &amp; ""'!$C:$F""),""SELECT C WHERE F = '"" &amp; $A371 &amp; ""'""))))"),"")</f>
        <v/>
      </c>
      <c r="N371" s="93" t="str">
        <f>IFERROR(__xludf.DUMMYFUNCTION("IF(ISBLANK($D371),"""",IFERROR(JOIN("", "",QUERY(INDIRECT(""'(OCDS) "" &amp; N$3 &amp; ""'!$C:$F""),""SELECT C WHERE F = '"" &amp; $A371 &amp; ""'""))))"),"")</f>
        <v/>
      </c>
      <c r="O371" s="93" t="str">
        <f>IFERROR(__xludf.DUMMYFUNCTION("IF(ISBLANK($D371),"""",IFERROR(JOIN("", "",QUERY(INDIRECT(""'(OCDS) "" &amp; O$3 &amp; ""'!$C:$F""),""SELECT C WHERE F = '"" &amp; $A371 &amp; ""'""))))"),"")</f>
        <v/>
      </c>
      <c r="P371" s="93" t="str">
        <f>IFERROR(__xludf.DUMMYFUNCTION("IF(ISBLANK($D371),"""",IFERROR(JOIN("", "",QUERY(INDIRECT(""'(OCDS) "" &amp; P$3 &amp; ""'!$C:$F""),""SELECT C WHERE F = '"" &amp; $A371 &amp; ""'""))))"),"")</f>
        <v/>
      </c>
      <c r="Q371" s="93" t="str">
        <f>IFERROR(__xludf.DUMMYFUNCTION("IF(ISBLANK($D371),"""",IFERROR(JOIN("", "",QUERY(INDIRECT(""'(OCDS) "" &amp; Q$3 &amp; ""'!$C:$F""),""SELECT C WHERE F = '"" &amp; $A371 &amp; ""'""))))"),"")</f>
        <v/>
      </c>
      <c r="R371" s="94">
        <f t="shared" ref="R371:W371" si="369">IF(ISBLANK(IFERROR(VLOOKUP($A371,INDIRECT("'(OCDS) " &amp; R$3 &amp; "'!$F:$F"),1,FALSE))),0,1)</f>
        <v>0</v>
      </c>
      <c r="S371" s="94">
        <f t="shared" si="369"/>
        <v>0</v>
      </c>
      <c r="T371" s="94">
        <f t="shared" si="369"/>
        <v>0</v>
      </c>
      <c r="U371" s="94">
        <f t="shared" si="369"/>
        <v>0</v>
      </c>
      <c r="V371" s="94">
        <f t="shared" si="369"/>
        <v>0</v>
      </c>
      <c r="W371" s="94">
        <f t="shared" si="369"/>
        <v>0</v>
      </c>
    </row>
    <row r="372">
      <c r="A372" s="83" t="str">
        <f t="shared" si="1"/>
        <v> ()</v>
      </c>
      <c r="B372" s="99"/>
      <c r="C372" s="99"/>
      <c r="D372" s="100"/>
      <c r="E372" s="100"/>
      <c r="F372" s="101"/>
      <c r="G372" s="100"/>
      <c r="H372" s="99"/>
      <c r="I372" s="100"/>
      <c r="J372" s="90" t="str">
        <f t="shared" si="3"/>
        <v>no</v>
      </c>
      <c r="K372" s="91" t="str">
        <f>IFERROR(__xludf.DUMMYFUNCTION("IFERROR(JOIN("", "",FILTER(L372:Q372,LEN(L372:Q372))))"),"")</f>
        <v/>
      </c>
      <c r="L372" s="92" t="str">
        <f>IFERROR(__xludf.DUMMYFUNCTION("IF(ISBLANK($D372),"""",IFERROR(JOIN("", "",QUERY(INDIRECT(""'(OCDS) "" &amp; L$3 &amp; ""'!$C:$F""),""SELECT C WHERE F = '"" &amp; $A372 &amp; ""'""))))"),"")</f>
        <v/>
      </c>
      <c r="M372" s="93" t="str">
        <f>IFERROR(__xludf.DUMMYFUNCTION("IF(ISBLANK($D372),"""",IFERROR(JOIN("", "",QUERY(INDIRECT(""'(OCDS) "" &amp; M$3 &amp; ""'!$C:$F""),""SELECT C WHERE F = '"" &amp; $A372 &amp; ""'""))))"),"")</f>
        <v/>
      </c>
      <c r="N372" s="93" t="str">
        <f>IFERROR(__xludf.DUMMYFUNCTION("IF(ISBLANK($D372),"""",IFERROR(JOIN("", "",QUERY(INDIRECT(""'(OCDS) "" &amp; N$3 &amp; ""'!$C:$F""),""SELECT C WHERE F = '"" &amp; $A372 &amp; ""'""))))"),"")</f>
        <v/>
      </c>
      <c r="O372" s="93" t="str">
        <f>IFERROR(__xludf.DUMMYFUNCTION("IF(ISBLANK($D372),"""",IFERROR(JOIN("", "",QUERY(INDIRECT(""'(OCDS) "" &amp; O$3 &amp; ""'!$C:$F""),""SELECT C WHERE F = '"" &amp; $A372 &amp; ""'""))))"),"")</f>
        <v/>
      </c>
      <c r="P372" s="93" t="str">
        <f>IFERROR(__xludf.DUMMYFUNCTION("IF(ISBLANK($D372),"""",IFERROR(JOIN("", "",QUERY(INDIRECT(""'(OCDS) "" &amp; P$3 &amp; ""'!$C:$F""),""SELECT C WHERE F = '"" &amp; $A372 &amp; ""'""))))"),"")</f>
        <v/>
      </c>
      <c r="Q372" s="93" t="str">
        <f>IFERROR(__xludf.DUMMYFUNCTION("IF(ISBLANK($D372),"""",IFERROR(JOIN("", "",QUERY(INDIRECT(""'(OCDS) "" &amp; Q$3 &amp; ""'!$C:$F""),""SELECT C WHERE F = '"" &amp; $A372 &amp; ""'""))))"),"")</f>
        <v/>
      </c>
      <c r="R372" s="94">
        <f t="shared" ref="R372:W372" si="370">IF(ISBLANK(IFERROR(VLOOKUP($A372,INDIRECT("'(OCDS) " &amp; R$3 &amp; "'!$F:$F"),1,FALSE))),0,1)</f>
        <v>0</v>
      </c>
      <c r="S372" s="94">
        <f t="shared" si="370"/>
        <v>0</v>
      </c>
      <c r="T372" s="94">
        <f t="shared" si="370"/>
        <v>0</v>
      </c>
      <c r="U372" s="94">
        <f t="shared" si="370"/>
        <v>0</v>
      </c>
      <c r="V372" s="94">
        <f t="shared" si="370"/>
        <v>0</v>
      </c>
      <c r="W372" s="94">
        <f t="shared" si="370"/>
        <v>0</v>
      </c>
    </row>
    <row r="373">
      <c r="A373" s="83" t="str">
        <f t="shared" si="1"/>
        <v> ()</v>
      </c>
      <c r="B373" s="99"/>
      <c r="C373" s="99"/>
      <c r="D373" s="100"/>
      <c r="E373" s="100"/>
      <c r="F373" s="101"/>
      <c r="G373" s="100"/>
      <c r="H373" s="99"/>
      <c r="I373" s="100"/>
      <c r="J373" s="90" t="str">
        <f t="shared" si="3"/>
        <v>no</v>
      </c>
      <c r="K373" s="91" t="str">
        <f>IFERROR(__xludf.DUMMYFUNCTION("IFERROR(JOIN("", "",FILTER(L373:Q373,LEN(L373:Q373))))"),"")</f>
        <v/>
      </c>
      <c r="L373" s="92" t="str">
        <f>IFERROR(__xludf.DUMMYFUNCTION("IF(ISBLANK($D373),"""",IFERROR(JOIN("", "",QUERY(INDIRECT(""'(OCDS) "" &amp; L$3 &amp; ""'!$C:$F""),""SELECT C WHERE F = '"" &amp; $A373 &amp; ""'""))))"),"")</f>
        <v/>
      </c>
      <c r="M373" s="93" t="str">
        <f>IFERROR(__xludf.DUMMYFUNCTION("IF(ISBLANK($D373),"""",IFERROR(JOIN("", "",QUERY(INDIRECT(""'(OCDS) "" &amp; M$3 &amp; ""'!$C:$F""),""SELECT C WHERE F = '"" &amp; $A373 &amp; ""'""))))"),"")</f>
        <v/>
      </c>
      <c r="N373" s="93" t="str">
        <f>IFERROR(__xludf.DUMMYFUNCTION("IF(ISBLANK($D373),"""",IFERROR(JOIN("", "",QUERY(INDIRECT(""'(OCDS) "" &amp; N$3 &amp; ""'!$C:$F""),""SELECT C WHERE F = '"" &amp; $A373 &amp; ""'""))))"),"")</f>
        <v/>
      </c>
      <c r="O373" s="93" t="str">
        <f>IFERROR(__xludf.DUMMYFUNCTION("IF(ISBLANK($D373),"""",IFERROR(JOIN("", "",QUERY(INDIRECT(""'(OCDS) "" &amp; O$3 &amp; ""'!$C:$F""),""SELECT C WHERE F = '"" &amp; $A373 &amp; ""'""))))"),"")</f>
        <v/>
      </c>
      <c r="P373" s="93" t="str">
        <f>IFERROR(__xludf.DUMMYFUNCTION("IF(ISBLANK($D373),"""",IFERROR(JOIN("", "",QUERY(INDIRECT(""'(OCDS) "" &amp; P$3 &amp; ""'!$C:$F""),""SELECT C WHERE F = '"" &amp; $A373 &amp; ""'""))))"),"")</f>
        <v/>
      </c>
      <c r="Q373" s="93" t="str">
        <f>IFERROR(__xludf.DUMMYFUNCTION("IF(ISBLANK($D373),"""",IFERROR(JOIN("", "",QUERY(INDIRECT(""'(OCDS) "" &amp; Q$3 &amp; ""'!$C:$F""),""SELECT C WHERE F = '"" &amp; $A373 &amp; ""'""))))"),"")</f>
        <v/>
      </c>
      <c r="R373" s="94">
        <f t="shared" ref="R373:W373" si="371">IF(ISBLANK(IFERROR(VLOOKUP($A373,INDIRECT("'(OCDS) " &amp; R$3 &amp; "'!$F:$F"),1,FALSE))),0,1)</f>
        <v>0</v>
      </c>
      <c r="S373" s="94">
        <f t="shared" si="371"/>
        <v>0</v>
      </c>
      <c r="T373" s="94">
        <f t="shared" si="371"/>
        <v>0</v>
      </c>
      <c r="U373" s="94">
        <f t="shared" si="371"/>
        <v>0</v>
      </c>
      <c r="V373" s="94">
        <f t="shared" si="371"/>
        <v>0</v>
      </c>
      <c r="W373" s="94">
        <f t="shared" si="371"/>
        <v>0</v>
      </c>
    </row>
    <row r="374">
      <c r="A374" s="83" t="str">
        <f t="shared" si="1"/>
        <v> ()</v>
      </c>
      <c r="B374" s="99"/>
      <c r="C374" s="99"/>
      <c r="D374" s="100"/>
      <c r="E374" s="100"/>
      <c r="F374" s="101"/>
      <c r="G374" s="100"/>
      <c r="H374" s="99"/>
      <c r="I374" s="100"/>
      <c r="J374" s="90" t="str">
        <f t="shared" si="3"/>
        <v>no</v>
      </c>
      <c r="K374" s="91" t="str">
        <f>IFERROR(__xludf.DUMMYFUNCTION("IFERROR(JOIN("", "",FILTER(L374:Q374,LEN(L374:Q374))))"),"")</f>
        <v/>
      </c>
      <c r="L374" s="92" t="str">
        <f>IFERROR(__xludf.DUMMYFUNCTION("IF(ISBLANK($D374),"""",IFERROR(JOIN("", "",QUERY(INDIRECT(""'(OCDS) "" &amp; L$3 &amp; ""'!$C:$F""),""SELECT C WHERE F = '"" &amp; $A374 &amp; ""'""))))"),"")</f>
        <v/>
      </c>
      <c r="M374" s="93" t="str">
        <f>IFERROR(__xludf.DUMMYFUNCTION("IF(ISBLANK($D374),"""",IFERROR(JOIN("", "",QUERY(INDIRECT(""'(OCDS) "" &amp; M$3 &amp; ""'!$C:$F""),""SELECT C WHERE F = '"" &amp; $A374 &amp; ""'""))))"),"")</f>
        <v/>
      </c>
      <c r="N374" s="93" t="str">
        <f>IFERROR(__xludf.DUMMYFUNCTION("IF(ISBLANK($D374),"""",IFERROR(JOIN("", "",QUERY(INDIRECT(""'(OCDS) "" &amp; N$3 &amp; ""'!$C:$F""),""SELECT C WHERE F = '"" &amp; $A374 &amp; ""'""))))"),"")</f>
        <v/>
      </c>
      <c r="O374" s="93" t="str">
        <f>IFERROR(__xludf.DUMMYFUNCTION("IF(ISBLANK($D374),"""",IFERROR(JOIN("", "",QUERY(INDIRECT(""'(OCDS) "" &amp; O$3 &amp; ""'!$C:$F""),""SELECT C WHERE F = '"" &amp; $A374 &amp; ""'""))))"),"")</f>
        <v/>
      </c>
      <c r="P374" s="93" t="str">
        <f>IFERROR(__xludf.DUMMYFUNCTION("IF(ISBLANK($D374),"""",IFERROR(JOIN("", "",QUERY(INDIRECT(""'(OCDS) "" &amp; P$3 &amp; ""'!$C:$F""),""SELECT C WHERE F = '"" &amp; $A374 &amp; ""'""))))"),"")</f>
        <v/>
      </c>
      <c r="Q374" s="93" t="str">
        <f>IFERROR(__xludf.DUMMYFUNCTION("IF(ISBLANK($D374),"""",IFERROR(JOIN("", "",QUERY(INDIRECT(""'(OCDS) "" &amp; Q$3 &amp; ""'!$C:$F""),""SELECT C WHERE F = '"" &amp; $A374 &amp; ""'""))))"),"")</f>
        <v/>
      </c>
      <c r="R374" s="94">
        <f t="shared" ref="R374:W374" si="372">IF(ISBLANK(IFERROR(VLOOKUP($A374,INDIRECT("'(OCDS) " &amp; R$3 &amp; "'!$F:$F"),1,FALSE))),0,1)</f>
        <v>0</v>
      </c>
      <c r="S374" s="94">
        <f t="shared" si="372"/>
        <v>0</v>
      </c>
      <c r="T374" s="94">
        <f t="shared" si="372"/>
        <v>0</v>
      </c>
      <c r="U374" s="94">
        <f t="shared" si="372"/>
        <v>0</v>
      </c>
      <c r="V374" s="94">
        <f t="shared" si="372"/>
        <v>0</v>
      </c>
      <c r="W374" s="94">
        <f t="shared" si="372"/>
        <v>0</v>
      </c>
    </row>
    <row r="375">
      <c r="A375" s="83" t="str">
        <f t="shared" si="1"/>
        <v> ()</v>
      </c>
      <c r="B375" s="99"/>
      <c r="C375" s="99"/>
      <c r="D375" s="100"/>
      <c r="E375" s="100"/>
      <c r="F375" s="101"/>
      <c r="G375" s="100"/>
      <c r="H375" s="99"/>
      <c r="I375" s="100"/>
      <c r="J375" s="90" t="str">
        <f t="shared" si="3"/>
        <v>no</v>
      </c>
      <c r="K375" s="91" t="str">
        <f>IFERROR(__xludf.DUMMYFUNCTION("IFERROR(JOIN("", "",FILTER(L375:Q375,LEN(L375:Q375))))"),"")</f>
        <v/>
      </c>
      <c r="L375" s="92" t="str">
        <f>IFERROR(__xludf.DUMMYFUNCTION("IF(ISBLANK($D375),"""",IFERROR(JOIN("", "",QUERY(INDIRECT(""'(OCDS) "" &amp; L$3 &amp; ""'!$C:$F""),""SELECT C WHERE F = '"" &amp; $A375 &amp; ""'""))))"),"")</f>
        <v/>
      </c>
      <c r="M375" s="93" t="str">
        <f>IFERROR(__xludf.DUMMYFUNCTION("IF(ISBLANK($D375),"""",IFERROR(JOIN("", "",QUERY(INDIRECT(""'(OCDS) "" &amp; M$3 &amp; ""'!$C:$F""),""SELECT C WHERE F = '"" &amp; $A375 &amp; ""'""))))"),"")</f>
        <v/>
      </c>
      <c r="N375" s="93" t="str">
        <f>IFERROR(__xludf.DUMMYFUNCTION("IF(ISBLANK($D375),"""",IFERROR(JOIN("", "",QUERY(INDIRECT(""'(OCDS) "" &amp; N$3 &amp; ""'!$C:$F""),""SELECT C WHERE F = '"" &amp; $A375 &amp; ""'""))))"),"")</f>
        <v/>
      </c>
      <c r="O375" s="93" t="str">
        <f>IFERROR(__xludf.DUMMYFUNCTION("IF(ISBLANK($D375),"""",IFERROR(JOIN("", "",QUERY(INDIRECT(""'(OCDS) "" &amp; O$3 &amp; ""'!$C:$F""),""SELECT C WHERE F = '"" &amp; $A375 &amp; ""'""))))"),"")</f>
        <v/>
      </c>
      <c r="P375" s="93" t="str">
        <f>IFERROR(__xludf.DUMMYFUNCTION("IF(ISBLANK($D375),"""",IFERROR(JOIN("", "",QUERY(INDIRECT(""'(OCDS) "" &amp; P$3 &amp; ""'!$C:$F""),""SELECT C WHERE F = '"" &amp; $A375 &amp; ""'""))))"),"")</f>
        <v/>
      </c>
      <c r="Q375" s="93" t="str">
        <f>IFERROR(__xludf.DUMMYFUNCTION("IF(ISBLANK($D375),"""",IFERROR(JOIN("", "",QUERY(INDIRECT(""'(OCDS) "" &amp; Q$3 &amp; ""'!$C:$F""),""SELECT C WHERE F = '"" &amp; $A375 &amp; ""'""))))"),"")</f>
        <v/>
      </c>
      <c r="R375" s="94">
        <f t="shared" ref="R375:W375" si="373">IF(ISBLANK(IFERROR(VLOOKUP($A375,INDIRECT("'(OCDS) " &amp; R$3 &amp; "'!$F:$F"),1,FALSE))),0,1)</f>
        <v>0</v>
      </c>
      <c r="S375" s="94">
        <f t="shared" si="373"/>
        <v>0</v>
      </c>
      <c r="T375" s="94">
        <f t="shared" si="373"/>
        <v>0</v>
      </c>
      <c r="U375" s="94">
        <f t="shared" si="373"/>
        <v>0</v>
      </c>
      <c r="V375" s="94">
        <f t="shared" si="373"/>
        <v>0</v>
      </c>
      <c r="W375" s="94">
        <f t="shared" si="373"/>
        <v>0</v>
      </c>
    </row>
    <row r="376">
      <c r="A376" s="83" t="str">
        <f t="shared" si="1"/>
        <v> ()</v>
      </c>
      <c r="B376" s="99"/>
      <c r="C376" s="99"/>
      <c r="D376" s="100"/>
      <c r="E376" s="100"/>
      <c r="F376" s="101"/>
      <c r="G376" s="100"/>
      <c r="H376" s="99"/>
      <c r="I376" s="100"/>
      <c r="J376" s="90" t="str">
        <f t="shared" si="3"/>
        <v>no</v>
      </c>
      <c r="K376" s="91" t="str">
        <f>IFERROR(__xludf.DUMMYFUNCTION("IFERROR(JOIN("", "",FILTER(L376:Q376,LEN(L376:Q376))))"),"")</f>
        <v/>
      </c>
      <c r="L376" s="92" t="str">
        <f>IFERROR(__xludf.DUMMYFUNCTION("IF(ISBLANK($D376),"""",IFERROR(JOIN("", "",QUERY(INDIRECT(""'(OCDS) "" &amp; L$3 &amp; ""'!$C:$F""),""SELECT C WHERE F = '"" &amp; $A376 &amp; ""'""))))"),"")</f>
        <v/>
      </c>
      <c r="M376" s="93" t="str">
        <f>IFERROR(__xludf.DUMMYFUNCTION("IF(ISBLANK($D376),"""",IFERROR(JOIN("", "",QUERY(INDIRECT(""'(OCDS) "" &amp; M$3 &amp; ""'!$C:$F""),""SELECT C WHERE F = '"" &amp; $A376 &amp; ""'""))))"),"")</f>
        <v/>
      </c>
      <c r="N376" s="93" t="str">
        <f>IFERROR(__xludf.DUMMYFUNCTION("IF(ISBLANK($D376),"""",IFERROR(JOIN("", "",QUERY(INDIRECT(""'(OCDS) "" &amp; N$3 &amp; ""'!$C:$F""),""SELECT C WHERE F = '"" &amp; $A376 &amp; ""'""))))"),"")</f>
        <v/>
      </c>
      <c r="O376" s="93" t="str">
        <f>IFERROR(__xludf.DUMMYFUNCTION("IF(ISBLANK($D376),"""",IFERROR(JOIN("", "",QUERY(INDIRECT(""'(OCDS) "" &amp; O$3 &amp; ""'!$C:$F""),""SELECT C WHERE F = '"" &amp; $A376 &amp; ""'""))))"),"")</f>
        <v/>
      </c>
      <c r="P376" s="93" t="str">
        <f>IFERROR(__xludf.DUMMYFUNCTION("IF(ISBLANK($D376),"""",IFERROR(JOIN("", "",QUERY(INDIRECT(""'(OCDS) "" &amp; P$3 &amp; ""'!$C:$F""),""SELECT C WHERE F = '"" &amp; $A376 &amp; ""'""))))"),"")</f>
        <v/>
      </c>
      <c r="Q376" s="93" t="str">
        <f>IFERROR(__xludf.DUMMYFUNCTION("IF(ISBLANK($D376),"""",IFERROR(JOIN("", "",QUERY(INDIRECT(""'(OCDS) "" &amp; Q$3 &amp; ""'!$C:$F""),""SELECT C WHERE F = '"" &amp; $A376 &amp; ""'""))))"),"")</f>
        <v/>
      </c>
      <c r="R376" s="94">
        <f t="shared" ref="R376:W376" si="374">IF(ISBLANK(IFERROR(VLOOKUP($A376,INDIRECT("'(OCDS) " &amp; R$3 &amp; "'!$F:$F"),1,FALSE))),0,1)</f>
        <v>0</v>
      </c>
      <c r="S376" s="94">
        <f t="shared" si="374"/>
        <v>0</v>
      </c>
      <c r="T376" s="94">
        <f t="shared" si="374"/>
        <v>0</v>
      </c>
      <c r="U376" s="94">
        <f t="shared" si="374"/>
        <v>0</v>
      </c>
      <c r="V376" s="94">
        <f t="shared" si="374"/>
        <v>0</v>
      </c>
      <c r="W376" s="94">
        <f t="shared" si="374"/>
        <v>0</v>
      </c>
    </row>
    <row r="377">
      <c r="A377" s="83" t="str">
        <f t="shared" si="1"/>
        <v> ()</v>
      </c>
      <c r="B377" s="99"/>
      <c r="C377" s="99"/>
      <c r="D377" s="100"/>
      <c r="E377" s="100"/>
      <c r="F377" s="101"/>
      <c r="G377" s="100"/>
      <c r="H377" s="99"/>
      <c r="I377" s="100"/>
      <c r="J377" s="90" t="str">
        <f t="shared" si="3"/>
        <v>no</v>
      </c>
      <c r="K377" s="91" t="str">
        <f>IFERROR(__xludf.DUMMYFUNCTION("IFERROR(JOIN("", "",FILTER(L377:Q377,LEN(L377:Q377))))"),"")</f>
        <v/>
      </c>
      <c r="L377" s="92" t="str">
        <f>IFERROR(__xludf.DUMMYFUNCTION("IF(ISBLANK($D377),"""",IFERROR(JOIN("", "",QUERY(INDIRECT(""'(OCDS) "" &amp; L$3 &amp; ""'!$C:$F""),""SELECT C WHERE F = '"" &amp; $A377 &amp; ""'""))))"),"")</f>
        <v/>
      </c>
      <c r="M377" s="93" t="str">
        <f>IFERROR(__xludf.DUMMYFUNCTION("IF(ISBLANK($D377),"""",IFERROR(JOIN("", "",QUERY(INDIRECT(""'(OCDS) "" &amp; M$3 &amp; ""'!$C:$F""),""SELECT C WHERE F = '"" &amp; $A377 &amp; ""'""))))"),"")</f>
        <v/>
      </c>
      <c r="N377" s="93" t="str">
        <f>IFERROR(__xludf.DUMMYFUNCTION("IF(ISBLANK($D377),"""",IFERROR(JOIN("", "",QUERY(INDIRECT(""'(OCDS) "" &amp; N$3 &amp; ""'!$C:$F""),""SELECT C WHERE F = '"" &amp; $A377 &amp; ""'""))))"),"")</f>
        <v/>
      </c>
      <c r="O377" s="93" t="str">
        <f>IFERROR(__xludf.DUMMYFUNCTION("IF(ISBLANK($D377),"""",IFERROR(JOIN("", "",QUERY(INDIRECT(""'(OCDS) "" &amp; O$3 &amp; ""'!$C:$F""),""SELECT C WHERE F = '"" &amp; $A377 &amp; ""'""))))"),"")</f>
        <v/>
      </c>
      <c r="P377" s="93" t="str">
        <f>IFERROR(__xludf.DUMMYFUNCTION("IF(ISBLANK($D377),"""",IFERROR(JOIN("", "",QUERY(INDIRECT(""'(OCDS) "" &amp; P$3 &amp; ""'!$C:$F""),""SELECT C WHERE F = '"" &amp; $A377 &amp; ""'""))))"),"")</f>
        <v/>
      </c>
      <c r="Q377" s="93" t="str">
        <f>IFERROR(__xludf.DUMMYFUNCTION("IF(ISBLANK($D377),"""",IFERROR(JOIN("", "",QUERY(INDIRECT(""'(OCDS) "" &amp; Q$3 &amp; ""'!$C:$F""),""SELECT C WHERE F = '"" &amp; $A377 &amp; ""'""))))"),"")</f>
        <v/>
      </c>
      <c r="R377" s="94">
        <f t="shared" ref="R377:W377" si="375">IF(ISBLANK(IFERROR(VLOOKUP($A377,INDIRECT("'(OCDS) " &amp; R$3 &amp; "'!$F:$F"),1,FALSE))),0,1)</f>
        <v>0</v>
      </c>
      <c r="S377" s="94">
        <f t="shared" si="375"/>
        <v>0</v>
      </c>
      <c r="T377" s="94">
        <f t="shared" si="375"/>
        <v>0</v>
      </c>
      <c r="U377" s="94">
        <f t="shared" si="375"/>
        <v>0</v>
      </c>
      <c r="V377" s="94">
        <f t="shared" si="375"/>
        <v>0</v>
      </c>
      <c r="W377" s="94">
        <f t="shared" si="375"/>
        <v>0</v>
      </c>
    </row>
    <row r="378">
      <c r="A378" s="83" t="str">
        <f t="shared" si="1"/>
        <v> ()</v>
      </c>
      <c r="B378" s="99"/>
      <c r="C378" s="99"/>
      <c r="D378" s="100"/>
      <c r="E378" s="100"/>
      <c r="F378" s="101"/>
      <c r="G378" s="100"/>
      <c r="H378" s="99"/>
      <c r="I378" s="100"/>
      <c r="J378" s="90" t="str">
        <f t="shared" si="3"/>
        <v>no</v>
      </c>
      <c r="K378" s="91" t="str">
        <f>IFERROR(__xludf.DUMMYFUNCTION("IFERROR(JOIN("", "",FILTER(L378:Q378,LEN(L378:Q378))))"),"")</f>
        <v/>
      </c>
      <c r="L378" s="92" t="str">
        <f>IFERROR(__xludf.DUMMYFUNCTION("IF(ISBLANK($D378),"""",IFERROR(JOIN("", "",QUERY(INDIRECT(""'(OCDS) "" &amp; L$3 &amp; ""'!$C:$F""),""SELECT C WHERE F = '"" &amp; $A378 &amp; ""'""))))"),"")</f>
        <v/>
      </c>
      <c r="M378" s="93" t="str">
        <f>IFERROR(__xludf.DUMMYFUNCTION("IF(ISBLANK($D378),"""",IFERROR(JOIN("", "",QUERY(INDIRECT(""'(OCDS) "" &amp; M$3 &amp; ""'!$C:$F""),""SELECT C WHERE F = '"" &amp; $A378 &amp; ""'""))))"),"")</f>
        <v/>
      </c>
      <c r="N378" s="93" t="str">
        <f>IFERROR(__xludf.DUMMYFUNCTION("IF(ISBLANK($D378),"""",IFERROR(JOIN("", "",QUERY(INDIRECT(""'(OCDS) "" &amp; N$3 &amp; ""'!$C:$F""),""SELECT C WHERE F = '"" &amp; $A378 &amp; ""'""))))"),"")</f>
        <v/>
      </c>
      <c r="O378" s="93" t="str">
        <f>IFERROR(__xludf.DUMMYFUNCTION("IF(ISBLANK($D378),"""",IFERROR(JOIN("", "",QUERY(INDIRECT(""'(OCDS) "" &amp; O$3 &amp; ""'!$C:$F""),""SELECT C WHERE F = '"" &amp; $A378 &amp; ""'""))))"),"")</f>
        <v/>
      </c>
      <c r="P378" s="93" t="str">
        <f>IFERROR(__xludf.DUMMYFUNCTION("IF(ISBLANK($D378),"""",IFERROR(JOIN("", "",QUERY(INDIRECT(""'(OCDS) "" &amp; P$3 &amp; ""'!$C:$F""),""SELECT C WHERE F = '"" &amp; $A378 &amp; ""'""))))"),"")</f>
        <v/>
      </c>
      <c r="Q378" s="93" t="str">
        <f>IFERROR(__xludf.DUMMYFUNCTION("IF(ISBLANK($D378),"""",IFERROR(JOIN("", "",QUERY(INDIRECT(""'(OCDS) "" &amp; Q$3 &amp; ""'!$C:$F""),""SELECT C WHERE F = '"" &amp; $A378 &amp; ""'""))))"),"")</f>
        <v/>
      </c>
      <c r="R378" s="94">
        <f t="shared" ref="R378:W378" si="376">IF(ISBLANK(IFERROR(VLOOKUP($A378,INDIRECT("'(OCDS) " &amp; R$3 &amp; "'!$F:$F"),1,FALSE))),0,1)</f>
        <v>0</v>
      </c>
      <c r="S378" s="94">
        <f t="shared" si="376"/>
        <v>0</v>
      </c>
      <c r="T378" s="94">
        <f t="shared" si="376"/>
        <v>0</v>
      </c>
      <c r="U378" s="94">
        <f t="shared" si="376"/>
        <v>0</v>
      </c>
      <c r="V378" s="94">
        <f t="shared" si="376"/>
        <v>0</v>
      </c>
      <c r="W378" s="94">
        <f t="shared" si="376"/>
        <v>0</v>
      </c>
    </row>
    <row r="379">
      <c r="A379" s="83" t="str">
        <f t="shared" si="1"/>
        <v> ()</v>
      </c>
      <c r="B379" s="99"/>
      <c r="C379" s="99"/>
      <c r="D379" s="100"/>
      <c r="E379" s="100"/>
      <c r="F379" s="101"/>
      <c r="G379" s="100"/>
      <c r="H379" s="99"/>
      <c r="I379" s="100"/>
      <c r="J379" s="90" t="str">
        <f t="shared" si="3"/>
        <v>no</v>
      </c>
      <c r="K379" s="91" t="str">
        <f>IFERROR(__xludf.DUMMYFUNCTION("IFERROR(JOIN("", "",FILTER(L379:Q379,LEN(L379:Q379))))"),"")</f>
        <v/>
      </c>
      <c r="L379" s="92" t="str">
        <f>IFERROR(__xludf.DUMMYFUNCTION("IF(ISBLANK($D379),"""",IFERROR(JOIN("", "",QUERY(INDIRECT(""'(OCDS) "" &amp; L$3 &amp; ""'!$C:$F""),""SELECT C WHERE F = '"" &amp; $A379 &amp; ""'""))))"),"")</f>
        <v/>
      </c>
      <c r="M379" s="93" t="str">
        <f>IFERROR(__xludf.DUMMYFUNCTION("IF(ISBLANK($D379),"""",IFERROR(JOIN("", "",QUERY(INDIRECT(""'(OCDS) "" &amp; M$3 &amp; ""'!$C:$F""),""SELECT C WHERE F = '"" &amp; $A379 &amp; ""'""))))"),"")</f>
        <v/>
      </c>
      <c r="N379" s="93" t="str">
        <f>IFERROR(__xludf.DUMMYFUNCTION("IF(ISBLANK($D379),"""",IFERROR(JOIN("", "",QUERY(INDIRECT(""'(OCDS) "" &amp; N$3 &amp; ""'!$C:$F""),""SELECT C WHERE F = '"" &amp; $A379 &amp; ""'""))))"),"")</f>
        <v/>
      </c>
      <c r="O379" s="93" t="str">
        <f>IFERROR(__xludf.DUMMYFUNCTION("IF(ISBLANK($D379),"""",IFERROR(JOIN("", "",QUERY(INDIRECT(""'(OCDS) "" &amp; O$3 &amp; ""'!$C:$F""),""SELECT C WHERE F = '"" &amp; $A379 &amp; ""'""))))"),"")</f>
        <v/>
      </c>
      <c r="P379" s="93" t="str">
        <f>IFERROR(__xludf.DUMMYFUNCTION("IF(ISBLANK($D379),"""",IFERROR(JOIN("", "",QUERY(INDIRECT(""'(OCDS) "" &amp; P$3 &amp; ""'!$C:$F""),""SELECT C WHERE F = '"" &amp; $A379 &amp; ""'""))))"),"")</f>
        <v/>
      </c>
      <c r="Q379" s="93" t="str">
        <f>IFERROR(__xludf.DUMMYFUNCTION("IF(ISBLANK($D379),"""",IFERROR(JOIN("", "",QUERY(INDIRECT(""'(OCDS) "" &amp; Q$3 &amp; ""'!$C:$F""),""SELECT C WHERE F = '"" &amp; $A379 &amp; ""'""))))"),"")</f>
        <v/>
      </c>
      <c r="R379" s="94">
        <f t="shared" ref="R379:W379" si="377">IF(ISBLANK(IFERROR(VLOOKUP($A379,INDIRECT("'(OCDS) " &amp; R$3 &amp; "'!$F:$F"),1,FALSE))),0,1)</f>
        <v>0</v>
      </c>
      <c r="S379" s="94">
        <f t="shared" si="377"/>
        <v>0</v>
      </c>
      <c r="T379" s="94">
        <f t="shared" si="377"/>
        <v>0</v>
      </c>
      <c r="U379" s="94">
        <f t="shared" si="377"/>
        <v>0</v>
      </c>
      <c r="V379" s="94">
        <f t="shared" si="377"/>
        <v>0</v>
      </c>
      <c r="W379" s="94">
        <f t="shared" si="377"/>
        <v>0</v>
      </c>
    </row>
    <row r="380">
      <c r="A380" s="83" t="str">
        <f t="shared" si="1"/>
        <v> ()</v>
      </c>
      <c r="B380" s="99"/>
      <c r="C380" s="99"/>
      <c r="D380" s="100"/>
      <c r="E380" s="100"/>
      <c r="F380" s="101"/>
      <c r="G380" s="100"/>
      <c r="H380" s="99"/>
      <c r="I380" s="100"/>
      <c r="J380" s="90" t="str">
        <f t="shared" si="3"/>
        <v>no</v>
      </c>
      <c r="K380" s="91" t="str">
        <f>IFERROR(__xludf.DUMMYFUNCTION("IFERROR(JOIN("", "",FILTER(L380:Q380,LEN(L380:Q380))))"),"")</f>
        <v/>
      </c>
      <c r="L380" s="92" t="str">
        <f>IFERROR(__xludf.DUMMYFUNCTION("IF(ISBLANK($D380),"""",IFERROR(JOIN("", "",QUERY(INDIRECT(""'(OCDS) "" &amp; L$3 &amp; ""'!$C:$F""),""SELECT C WHERE F = '"" &amp; $A380 &amp; ""'""))))"),"")</f>
        <v/>
      </c>
      <c r="M380" s="93" t="str">
        <f>IFERROR(__xludf.DUMMYFUNCTION("IF(ISBLANK($D380),"""",IFERROR(JOIN("", "",QUERY(INDIRECT(""'(OCDS) "" &amp; M$3 &amp; ""'!$C:$F""),""SELECT C WHERE F = '"" &amp; $A380 &amp; ""'""))))"),"")</f>
        <v/>
      </c>
      <c r="N380" s="93" t="str">
        <f>IFERROR(__xludf.DUMMYFUNCTION("IF(ISBLANK($D380),"""",IFERROR(JOIN("", "",QUERY(INDIRECT(""'(OCDS) "" &amp; N$3 &amp; ""'!$C:$F""),""SELECT C WHERE F = '"" &amp; $A380 &amp; ""'""))))"),"")</f>
        <v/>
      </c>
      <c r="O380" s="93" t="str">
        <f>IFERROR(__xludf.DUMMYFUNCTION("IF(ISBLANK($D380),"""",IFERROR(JOIN("", "",QUERY(INDIRECT(""'(OCDS) "" &amp; O$3 &amp; ""'!$C:$F""),""SELECT C WHERE F = '"" &amp; $A380 &amp; ""'""))))"),"")</f>
        <v/>
      </c>
      <c r="P380" s="93" t="str">
        <f>IFERROR(__xludf.DUMMYFUNCTION("IF(ISBLANK($D380),"""",IFERROR(JOIN("", "",QUERY(INDIRECT(""'(OCDS) "" &amp; P$3 &amp; ""'!$C:$F""),""SELECT C WHERE F = '"" &amp; $A380 &amp; ""'""))))"),"")</f>
        <v/>
      </c>
      <c r="Q380" s="93" t="str">
        <f>IFERROR(__xludf.DUMMYFUNCTION("IF(ISBLANK($D380),"""",IFERROR(JOIN("", "",QUERY(INDIRECT(""'(OCDS) "" &amp; Q$3 &amp; ""'!$C:$F""),""SELECT C WHERE F = '"" &amp; $A380 &amp; ""'""))))"),"")</f>
        <v/>
      </c>
      <c r="R380" s="94">
        <f t="shared" ref="R380:W380" si="378">IF(ISBLANK(IFERROR(VLOOKUP($A380,INDIRECT("'(OCDS) " &amp; R$3 &amp; "'!$F:$F"),1,FALSE))),0,1)</f>
        <v>0</v>
      </c>
      <c r="S380" s="94">
        <f t="shared" si="378"/>
        <v>0</v>
      </c>
      <c r="T380" s="94">
        <f t="shared" si="378"/>
        <v>0</v>
      </c>
      <c r="U380" s="94">
        <f t="shared" si="378"/>
        <v>0</v>
      </c>
      <c r="V380" s="94">
        <f t="shared" si="378"/>
        <v>0</v>
      </c>
      <c r="W380" s="94">
        <f t="shared" si="378"/>
        <v>0</v>
      </c>
    </row>
    <row r="381">
      <c r="A381" s="83" t="str">
        <f t="shared" si="1"/>
        <v> ()</v>
      </c>
      <c r="B381" s="99"/>
      <c r="C381" s="99"/>
      <c r="D381" s="100"/>
      <c r="E381" s="100"/>
      <c r="F381" s="101"/>
      <c r="G381" s="100"/>
      <c r="H381" s="99"/>
      <c r="I381" s="100"/>
      <c r="J381" s="90" t="str">
        <f t="shared" si="3"/>
        <v>no</v>
      </c>
      <c r="K381" s="91" t="str">
        <f>IFERROR(__xludf.DUMMYFUNCTION("IFERROR(JOIN("", "",FILTER(L381:Q381,LEN(L381:Q381))))"),"")</f>
        <v/>
      </c>
      <c r="L381" s="92" t="str">
        <f>IFERROR(__xludf.DUMMYFUNCTION("IF(ISBLANK($D381),"""",IFERROR(JOIN("", "",QUERY(INDIRECT(""'(OCDS) "" &amp; L$3 &amp; ""'!$C:$F""),""SELECT C WHERE F = '"" &amp; $A381 &amp; ""'""))))"),"")</f>
        <v/>
      </c>
      <c r="M381" s="93" t="str">
        <f>IFERROR(__xludf.DUMMYFUNCTION("IF(ISBLANK($D381),"""",IFERROR(JOIN("", "",QUERY(INDIRECT(""'(OCDS) "" &amp; M$3 &amp; ""'!$C:$F""),""SELECT C WHERE F = '"" &amp; $A381 &amp; ""'""))))"),"")</f>
        <v/>
      </c>
      <c r="N381" s="93" t="str">
        <f>IFERROR(__xludf.DUMMYFUNCTION("IF(ISBLANK($D381),"""",IFERROR(JOIN("", "",QUERY(INDIRECT(""'(OCDS) "" &amp; N$3 &amp; ""'!$C:$F""),""SELECT C WHERE F = '"" &amp; $A381 &amp; ""'""))))"),"")</f>
        <v/>
      </c>
      <c r="O381" s="93" t="str">
        <f>IFERROR(__xludf.DUMMYFUNCTION("IF(ISBLANK($D381),"""",IFERROR(JOIN("", "",QUERY(INDIRECT(""'(OCDS) "" &amp; O$3 &amp; ""'!$C:$F""),""SELECT C WHERE F = '"" &amp; $A381 &amp; ""'""))))"),"")</f>
        <v/>
      </c>
      <c r="P381" s="93" t="str">
        <f>IFERROR(__xludf.DUMMYFUNCTION("IF(ISBLANK($D381),"""",IFERROR(JOIN("", "",QUERY(INDIRECT(""'(OCDS) "" &amp; P$3 &amp; ""'!$C:$F""),""SELECT C WHERE F = '"" &amp; $A381 &amp; ""'""))))"),"")</f>
        <v/>
      </c>
      <c r="Q381" s="93" t="str">
        <f>IFERROR(__xludf.DUMMYFUNCTION("IF(ISBLANK($D381),"""",IFERROR(JOIN("", "",QUERY(INDIRECT(""'(OCDS) "" &amp; Q$3 &amp; ""'!$C:$F""),""SELECT C WHERE F = '"" &amp; $A381 &amp; ""'""))))"),"")</f>
        <v/>
      </c>
      <c r="R381" s="94">
        <f t="shared" ref="R381:W381" si="379">IF(ISBLANK(IFERROR(VLOOKUP($A381,INDIRECT("'(OCDS) " &amp; R$3 &amp; "'!$F:$F"),1,FALSE))),0,1)</f>
        <v>0</v>
      </c>
      <c r="S381" s="94">
        <f t="shared" si="379"/>
        <v>0</v>
      </c>
      <c r="T381" s="94">
        <f t="shared" si="379"/>
        <v>0</v>
      </c>
      <c r="U381" s="94">
        <f t="shared" si="379"/>
        <v>0</v>
      </c>
      <c r="V381" s="94">
        <f t="shared" si="379"/>
        <v>0</v>
      </c>
      <c r="W381" s="94">
        <f t="shared" si="379"/>
        <v>0</v>
      </c>
    </row>
    <row r="382">
      <c r="A382" s="83" t="str">
        <f t="shared" si="1"/>
        <v> ()</v>
      </c>
      <c r="B382" s="99"/>
      <c r="C382" s="99"/>
      <c r="D382" s="100"/>
      <c r="E382" s="100"/>
      <c r="F382" s="101"/>
      <c r="G382" s="100"/>
      <c r="H382" s="99"/>
      <c r="I382" s="100"/>
      <c r="J382" s="90" t="str">
        <f t="shared" si="3"/>
        <v>no</v>
      </c>
      <c r="K382" s="91" t="str">
        <f>IFERROR(__xludf.DUMMYFUNCTION("IFERROR(JOIN("", "",FILTER(L382:Q382,LEN(L382:Q382))))"),"")</f>
        <v/>
      </c>
      <c r="L382" s="92" t="str">
        <f>IFERROR(__xludf.DUMMYFUNCTION("IF(ISBLANK($D382),"""",IFERROR(JOIN("", "",QUERY(INDIRECT(""'(OCDS) "" &amp; L$3 &amp; ""'!$C:$F""),""SELECT C WHERE F = '"" &amp; $A382 &amp; ""'""))))"),"")</f>
        <v/>
      </c>
      <c r="M382" s="93" t="str">
        <f>IFERROR(__xludf.DUMMYFUNCTION("IF(ISBLANK($D382),"""",IFERROR(JOIN("", "",QUERY(INDIRECT(""'(OCDS) "" &amp; M$3 &amp; ""'!$C:$F""),""SELECT C WHERE F = '"" &amp; $A382 &amp; ""'""))))"),"")</f>
        <v/>
      </c>
      <c r="N382" s="93" t="str">
        <f>IFERROR(__xludf.DUMMYFUNCTION("IF(ISBLANK($D382),"""",IFERROR(JOIN("", "",QUERY(INDIRECT(""'(OCDS) "" &amp; N$3 &amp; ""'!$C:$F""),""SELECT C WHERE F = '"" &amp; $A382 &amp; ""'""))))"),"")</f>
        <v/>
      </c>
      <c r="O382" s="93" t="str">
        <f>IFERROR(__xludf.DUMMYFUNCTION("IF(ISBLANK($D382),"""",IFERROR(JOIN("", "",QUERY(INDIRECT(""'(OCDS) "" &amp; O$3 &amp; ""'!$C:$F""),""SELECT C WHERE F = '"" &amp; $A382 &amp; ""'""))))"),"")</f>
        <v/>
      </c>
      <c r="P382" s="93" t="str">
        <f>IFERROR(__xludf.DUMMYFUNCTION("IF(ISBLANK($D382),"""",IFERROR(JOIN("", "",QUERY(INDIRECT(""'(OCDS) "" &amp; P$3 &amp; ""'!$C:$F""),""SELECT C WHERE F = '"" &amp; $A382 &amp; ""'""))))"),"")</f>
        <v/>
      </c>
      <c r="Q382" s="93" t="str">
        <f>IFERROR(__xludf.DUMMYFUNCTION("IF(ISBLANK($D382),"""",IFERROR(JOIN("", "",QUERY(INDIRECT(""'(OCDS) "" &amp; Q$3 &amp; ""'!$C:$F""),""SELECT C WHERE F = '"" &amp; $A382 &amp; ""'""))))"),"")</f>
        <v/>
      </c>
      <c r="R382" s="94">
        <f t="shared" ref="R382:W382" si="380">IF(ISBLANK(IFERROR(VLOOKUP($A382,INDIRECT("'(OCDS) " &amp; R$3 &amp; "'!$F:$F"),1,FALSE))),0,1)</f>
        <v>0</v>
      </c>
      <c r="S382" s="94">
        <f t="shared" si="380"/>
        <v>0</v>
      </c>
      <c r="T382" s="94">
        <f t="shared" si="380"/>
        <v>0</v>
      </c>
      <c r="U382" s="94">
        <f t="shared" si="380"/>
        <v>0</v>
      </c>
      <c r="V382" s="94">
        <f t="shared" si="380"/>
        <v>0</v>
      </c>
      <c r="W382" s="94">
        <f t="shared" si="380"/>
        <v>0</v>
      </c>
    </row>
    <row r="383">
      <c r="A383" s="83" t="str">
        <f t="shared" si="1"/>
        <v> ()</v>
      </c>
      <c r="B383" s="99"/>
      <c r="C383" s="99"/>
      <c r="D383" s="100"/>
      <c r="E383" s="100"/>
      <c r="F383" s="101"/>
      <c r="G383" s="100"/>
      <c r="H383" s="99"/>
      <c r="I383" s="100"/>
      <c r="J383" s="90" t="str">
        <f t="shared" si="3"/>
        <v>no</v>
      </c>
      <c r="K383" s="91" t="str">
        <f>IFERROR(__xludf.DUMMYFUNCTION("IFERROR(JOIN("", "",FILTER(L383:Q383,LEN(L383:Q383))))"),"")</f>
        <v/>
      </c>
      <c r="L383" s="92" t="str">
        <f>IFERROR(__xludf.DUMMYFUNCTION("IF(ISBLANK($D383),"""",IFERROR(JOIN("", "",QUERY(INDIRECT(""'(OCDS) "" &amp; L$3 &amp; ""'!$C:$F""),""SELECT C WHERE F = '"" &amp; $A383 &amp; ""'""))))"),"")</f>
        <v/>
      </c>
      <c r="M383" s="93" t="str">
        <f>IFERROR(__xludf.DUMMYFUNCTION("IF(ISBLANK($D383),"""",IFERROR(JOIN("", "",QUERY(INDIRECT(""'(OCDS) "" &amp; M$3 &amp; ""'!$C:$F""),""SELECT C WHERE F = '"" &amp; $A383 &amp; ""'""))))"),"")</f>
        <v/>
      </c>
      <c r="N383" s="93" t="str">
        <f>IFERROR(__xludf.DUMMYFUNCTION("IF(ISBLANK($D383),"""",IFERROR(JOIN("", "",QUERY(INDIRECT(""'(OCDS) "" &amp; N$3 &amp; ""'!$C:$F""),""SELECT C WHERE F = '"" &amp; $A383 &amp; ""'""))))"),"")</f>
        <v/>
      </c>
      <c r="O383" s="93" t="str">
        <f>IFERROR(__xludf.DUMMYFUNCTION("IF(ISBLANK($D383),"""",IFERROR(JOIN("", "",QUERY(INDIRECT(""'(OCDS) "" &amp; O$3 &amp; ""'!$C:$F""),""SELECT C WHERE F = '"" &amp; $A383 &amp; ""'""))))"),"")</f>
        <v/>
      </c>
      <c r="P383" s="93" t="str">
        <f>IFERROR(__xludf.DUMMYFUNCTION("IF(ISBLANK($D383),"""",IFERROR(JOIN("", "",QUERY(INDIRECT(""'(OCDS) "" &amp; P$3 &amp; ""'!$C:$F""),""SELECT C WHERE F = '"" &amp; $A383 &amp; ""'""))))"),"")</f>
        <v/>
      </c>
      <c r="Q383" s="93" t="str">
        <f>IFERROR(__xludf.DUMMYFUNCTION("IF(ISBLANK($D383),"""",IFERROR(JOIN("", "",QUERY(INDIRECT(""'(OCDS) "" &amp; Q$3 &amp; ""'!$C:$F""),""SELECT C WHERE F = '"" &amp; $A383 &amp; ""'""))))"),"")</f>
        <v/>
      </c>
      <c r="R383" s="94">
        <f t="shared" ref="R383:W383" si="381">IF(ISBLANK(IFERROR(VLOOKUP($A383,INDIRECT("'(OCDS) " &amp; R$3 &amp; "'!$F:$F"),1,FALSE))),0,1)</f>
        <v>0</v>
      </c>
      <c r="S383" s="94">
        <f t="shared" si="381"/>
        <v>0</v>
      </c>
      <c r="T383" s="94">
        <f t="shared" si="381"/>
        <v>0</v>
      </c>
      <c r="U383" s="94">
        <f t="shared" si="381"/>
        <v>0</v>
      </c>
      <c r="V383" s="94">
        <f t="shared" si="381"/>
        <v>0</v>
      </c>
      <c r="W383" s="94">
        <f t="shared" si="381"/>
        <v>0</v>
      </c>
    </row>
    <row r="384">
      <c r="A384" s="83" t="str">
        <f t="shared" si="1"/>
        <v> ()</v>
      </c>
      <c r="B384" s="99"/>
      <c r="C384" s="99"/>
      <c r="D384" s="100"/>
      <c r="E384" s="100"/>
      <c r="F384" s="101"/>
      <c r="G384" s="100"/>
      <c r="H384" s="99"/>
      <c r="I384" s="100"/>
      <c r="J384" s="90" t="str">
        <f t="shared" si="3"/>
        <v>no</v>
      </c>
      <c r="K384" s="91" t="str">
        <f>IFERROR(__xludf.DUMMYFUNCTION("IFERROR(JOIN("", "",FILTER(L384:Q384,LEN(L384:Q384))))"),"")</f>
        <v/>
      </c>
      <c r="L384" s="92" t="str">
        <f>IFERROR(__xludf.DUMMYFUNCTION("IF(ISBLANK($D384),"""",IFERROR(JOIN("", "",QUERY(INDIRECT(""'(OCDS) "" &amp; L$3 &amp; ""'!$C:$F""),""SELECT C WHERE F = '"" &amp; $A384 &amp; ""'""))))"),"")</f>
        <v/>
      </c>
      <c r="M384" s="93" t="str">
        <f>IFERROR(__xludf.DUMMYFUNCTION("IF(ISBLANK($D384),"""",IFERROR(JOIN("", "",QUERY(INDIRECT(""'(OCDS) "" &amp; M$3 &amp; ""'!$C:$F""),""SELECT C WHERE F = '"" &amp; $A384 &amp; ""'""))))"),"")</f>
        <v/>
      </c>
      <c r="N384" s="93" t="str">
        <f>IFERROR(__xludf.DUMMYFUNCTION("IF(ISBLANK($D384),"""",IFERROR(JOIN("", "",QUERY(INDIRECT(""'(OCDS) "" &amp; N$3 &amp; ""'!$C:$F""),""SELECT C WHERE F = '"" &amp; $A384 &amp; ""'""))))"),"")</f>
        <v/>
      </c>
      <c r="O384" s="93" t="str">
        <f>IFERROR(__xludf.DUMMYFUNCTION("IF(ISBLANK($D384),"""",IFERROR(JOIN("", "",QUERY(INDIRECT(""'(OCDS) "" &amp; O$3 &amp; ""'!$C:$F""),""SELECT C WHERE F = '"" &amp; $A384 &amp; ""'""))))"),"")</f>
        <v/>
      </c>
      <c r="P384" s="93" t="str">
        <f>IFERROR(__xludf.DUMMYFUNCTION("IF(ISBLANK($D384),"""",IFERROR(JOIN("", "",QUERY(INDIRECT(""'(OCDS) "" &amp; P$3 &amp; ""'!$C:$F""),""SELECT C WHERE F = '"" &amp; $A384 &amp; ""'""))))"),"")</f>
        <v/>
      </c>
      <c r="Q384" s="93" t="str">
        <f>IFERROR(__xludf.DUMMYFUNCTION("IF(ISBLANK($D384),"""",IFERROR(JOIN("", "",QUERY(INDIRECT(""'(OCDS) "" &amp; Q$3 &amp; ""'!$C:$F""),""SELECT C WHERE F = '"" &amp; $A384 &amp; ""'""))))"),"")</f>
        <v/>
      </c>
      <c r="R384" s="94">
        <f t="shared" ref="R384:W384" si="382">IF(ISBLANK(IFERROR(VLOOKUP($A384,INDIRECT("'(OCDS) " &amp; R$3 &amp; "'!$F:$F"),1,FALSE))),0,1)</f>
        <v>0</v>
      </c>
      <c r="S384" s="94">
        <f t="shared" si="382"/>
        <v>0</v>
      </c>
      <c r="T384" s="94">
        <f t="shared" si="382"/>
        <v>0</v>
      </c>
      <c r="U384" s="94">
        <f t="shared" si="382"/>
        <v>0</v>
      </c>
      <c r="V384" s="94">
        <f t="shared" si="382"/>
        <v>0</v>
      </c>
      <c r="W384" s="94">
        <f t="shared" si="382"/>
        <v>0</v>
      </c>
    </row>
    <row r="385">
      <c r="A385" s="83" t="str">
        <f t="shared" si="1"/>
        <v> ()</v>
      </c>
      <c r="B385" s="99"/>
      <c r="C385" s="99"/>
      <c r="D385" s="100"/>
      <c r="E385" s="100"/>
      <c r="F385" s="101"/>
      <c r="G385" s="100"/>
      <c r="H385" s="99"/>
      <c r="I385" s="100"/>
      <c r="J385" s="90" t="str">
        <f t="shared" si="3"/>
        <v>no</v>
      </c>
      <c r="K385" s="91" t="str">
        <f>IFERROR(__xludf.DUMMYFUNCTION("IFERROR(JOIN("", "",FILTER(L385:Q385,LEN(L385:Q385))))"),"")</f>
        <v/>
      </c>
      <c r="L385" s="92" t="str">
        <f>IFERROR(__xludf.DUMMYFUNCTION("IF(ISBLANK($D385),"""",IFERROR(JOIN("", "",QUERY(INDIRECT(""'(OCDS) "" &amp; L$3 &amp; ""'!$C:$F""),""SELECT C WHERE F = '"" &amp; $A385 &amp; ""'""))))"),"")</f>
        <v/>
      </c>
      <c r="M385" s="93" t="str">
        <f>IFERROR(__xludf.DUMMYFUNCTION("IF(ISBLANK($D385),"""",IFERROR(JOIN("", "",QUERY(INDIRECT(""'(OCDS) "" &amp; M$3 &amp; ""'!$C:$F""),""SELECT C WHERE F = '"" &amp; $A385 &amp; ""'""))))"),"")</f>
        <v/>
      </c>
      <c r="N385" s="93" t="str">
        <f>IFERROR(__xludf.DUMMYFUNCTION("IF(ISBLANK($D385),"""",IFERROR(JOIN("", "",QUERY(INDIRECT(""'(OCDS) "" &amp; N$3 &amp; ""'!$C:$F""),""SELECT C WHERE F = '"" &amp; $A385 &amp; ""'""))))"),"")</f>
        <v/>
      </c>
      <c r="O385" s="93" t="str">
        <f>IFERROR(__xludf.DUMMYFUNCTION("IF(ISBLANK($D385),"""",IFERROR(JOIN("", "",QUERY(INDIRECT(""'(OCDS) "" &amp; O$3 &amp; ""'!$C:$F""),""SELECT C WHERE F = '"" &amp; $A385 &amp; ""'""))))"),"")</f>
        <v/>
      </c>
      <c r="P385" s="93" t="str">
        <f>IFERROR(__xludf.DUMMYFUNCTION("IF(ISBLANK($D385),"""",IFERROR(JOIN("", "",QUERY(INDIRECT(""'(OCDS) "" &amp; P$3 &amp; ""'!$C:$F""),""SELECT C WHERE F = '"" &amp; $A385 &amp; ""'""))))"),"")</f>
        <v/>
      </c>
      <c r="Q385" s="93" t="str">
        <f>IFERROR(__xludf.DUMMYFUNCTION("IF(ISBLANK($D385),"""",IFERROR(JOIN("", "",QUERY(INDIRECT(""'(OCDS) "" &amp; Q$3 &amp; ""'!$C:$F""),""SELECT C WHERE F = '"" &amp; $A385 &amp; ""'""))))"),"")</f>
        <v/>
      </c>
      <c r="R385" s="94">
        <f t="shared" ref="R385:W385" si="383">IF(ISBLANK(IFERROR(VLOOKUP($A385,INDIRECT("'(OCDS) " &amp; R$3 &amp; "'!$F:$F"),1,FALSE))),0,1)</f>
        <v>0</v>
      </c>
      <c r="S385" s="94">
        <f t="shared" si="383"/>
        <v>0</v>
      </c>
      <c r="T385" s="94">
        <f t="shared" si="383"/>
        <v>0</v>
      </c>
      <c r="U385" s="94">
        <f t="shared" si="383"/>
        <v>0</v>
      </c>
      <c r="V385" s="94">
        <f t="shared" si="383"/>
        <v>0</v>
      </c>
      <c r="W385" s="94">
        <f t="shared" si="383"/>
        <v>0</v>
      </c>
    </row>
    <row r="386">
      <c r="A386" s="83" t="str">
        <f t="shared" si="1"/>
        <v> ()</v>
      </c>
      <c r="B386" s="99"/>
      <c r="C386" s="99"/>
      <c r="D386" s="100"/>
      <c r="E386" s="100"/>
      <c r="F386" s="101"/>
      <c r="G386" s="100"/>
      <c r="H386" s="99"/>
      <c r="I386" s="100"/>
      <c r="J386" s="90" t="str">
        <f t="shared" si="3"/>
        <v>no</v>
      </c>
      <c r="K386" s="91" t="str">
        <f>IFERROR(__xludf.DUMMYFUNCTION("IFERROR(JOIN("", "",FILTER(L386:Q386,LEN(L386:Q386))))"),"")</f>
        <v/>
      </c>
      <c r="L386" s="92" t="str">
        <f>IFERROR(__xludf.DUMMYFUNCTION("IF(ISBLANK($D386),"""",IFERROR(JOIN("", "",QUERY(INDIRECT(""'(OCDS) "" &amp; L$3 &amp; ""'!$C:$F""),""SELECT C WHERE F = '"" &amp; $A386 &amp; ""'""))))"),"")</f>
        <v/>
      </c>
      <c r="M386" s="93" t="str">
        <f>IFERROR(__xludf.DUMMYFUNCTION("IF(ISBLANK($D386),"""",IFERROR(JOIN("", "",QUERY(INDIRECT(""'(OCDS) "" &amp; M$3 &amp; ""'!$C:$F""),""SELECT C WHERE F = '"" &amp; $A386 &amp; ""'""))))"),"")</f>
        <v/>
      </c>
      <c r="N386" s="93" t="str">
        <f>IFERROR(__xludf.DUMMYFUNCTION("IF(ISBLANK($D386),"""",IFERROR(JOIN("", "",QUERY(INDIRECT(""'(OCDS) "" &amp; N$3 &amp; ""'!$C:$F""),""SELECT C WHERE F = '"" &amp; $A386 &amp; ""'""))))"),"")</f>
        <v/>
      </c>
      <c r="O386" s="93" t="str">
        <f>IFERROR(__xludf.DUMMYFUNCTION("IF(ISBLANK($D386),"""",IFERROR(JOIN("", "",QUERY(INDIRECT(""'(OCDS) "" &amp; O$3 &amp; ""'!$C:$F""),""SELECT C WHERE F = '"" &amp; $A386 &amp; ""'""))))"),"")</f>
        <v/>
      </c>
      <c r="P386" s="93" t="str">
        <f>IFERROR(__xludf.DUMMYFUNCTION("IF(ISBLANK($D386),"""",IFERROR(JOIN("", "",QUERY(INDIRECT(""'(OCDS) "" &amp; P$3 &amp; ""'!$C:$F""),""SELECT C WHERE F = '"" &amp; $A386 &amp; ""'""))))"),"")</f>
        <v/>
      </c>
      <c r="Q386" s="93" t="str">
        <f>IFERROR(__xludf.DUMMYFUNCTION("IF(ISBLANK($D386),"""",IFERROR(JOIN("", "",QUERY(INDIRECT(""'(OCDS) "" &amp; Q$3 &amp; ""'!$C:$F""),""SELECT C WHERE F = '"" &amp; $A386 &amp; ""'""))))"),"")</f>
        <v/>
      </c>
      <c r="R386" s="94">
        <f t="shared" ref="R386:W386" si="384">IF(ISBLANK(IFERROR(VLOOKUP($A386,INDIRECT("'(OCDS) " &amp; R$3 &amp; "'!$F:$F"),1,FALSE))),0,1)</f>
        <v>0</v>
      </c>
      <c r="S386" s="94">
        <f t="shared" si="384"/>
        <v>0</v>
      </c>
      <c r="T386" s="94">
        <f t="shared" si="384"/>
        <v>0</v>
      </c>
      <c r="U386" s="94">
        <f t="shared" si="384"/>
        <v>0</v>
      </c>
      <c r="V386" s="94">
        <f t="shared" si="384"/>
        <v>0</v>
      </c>
      <c r="W386" s="94">
        <f t="shared" si="384"/>
        <v>0</v>
      </c>
    </row>
    <row r="387">
      <c r="A387" s="83" t="str">
        <f t="shared" si="1"/>
        <v> ()</v>
      </c>
      <c r="B387" s="99"/>
      <c r="C387" s="99"/>
      <c r="D387" s="100"/>
      <c r="E387" s="100"/>
      <c r="F387" s="101"/>
      <c r="G387" s="100"/>
      <c r="H387" s="99"/>
      <c r="I387" s="100"/>
      <c r="J387" s="90" t="str">
        <f t="shared" si="3"/>
        <v>no</v>
      </c>
      <c r="K387" s="91" t="str">
        <f>IFERROR(__xludf.DUMMYFUNCTION("IFERROR(JOIN("", "",FILTER(L387:Q387,LEN(L387:Q387))))"),"")</f>
        <v/>
      </c>
      <c r="L387" s="92" t="str">
        <f>IFERROR(__xludf.DUMMYFUNCTION("IF(ISBLANK($D387),"""",IFERROR(JOIN("", "",QUERY(INDIRECT(""'(OCDS) "" &amp; L$3 &amp; ""'!$C:$F""),""SELECT C WHERE F = '"" &amp; $A387 &amp; ""'""))))"),"")</f>
        <v/>
      </c>
      <c r="M387" s="93" t="str">
        <f>IFERROR(__xludf.DUMMYFUNCTION("IF(ISBLANK($D387),"""",IFERROR(JOIN("", "",QUERY(INDIRECT(""'(OCDS) "" &amp; M$3 &amp; ""'!$C:$F""),""SELECT C WHERE F = '"" &amp; $A387 &amp; ""'""))))"),"")</f>
        <v/>
      </c>
      <c r="N387" s="93" t="str">
        <f>IFERROR(__xludf.DUMMYFUNCTION("IF(ISBLANK($D387),"""",IFERROR(JOIN("", "",QUERY(INDIRECT(""'(OCDS) "" &amp; N$3 &amp; ""'!$C:$F""),""SELECT C WHERE F = '"" &amp; $A387 &amp; ""'""))))"),"")</f>
        <v/>
      </c>
      <c r="O387" s="93" t="str">
        <f>IFERROR(__xludf.DUMMYFUNCTION("IF(ISBLANK($D387),"""",IFERROR(JOIN("", "",QUERY(INDIRECT(""'(OCDS) "" &amp; O$3 &amp; ""'!$C:$F""),""SELECT C WHERE F = '"" &amp; $A387 &amp; ""'""))))"),"")</f>
        <v/>
      </c>
      <c r="P387" s="93" t="str">
        <f>IFERROR(__xludf.DUMMYFUNCTION("IF(ISBLANK($D387),"""",IFERROR(JOIN("", "",QUERY(INDIRECT(""'(OCDS) "" &amp; P$3 &amp; ""'!$C:$F""),""SELECT C WHERE F = '"" &amp; $A387 &amp; ""'""))))"),"")</f>
        <v/>
      </c>
      <c r="Q387" s="93" t="str">
        <f>IFERROR(__xludf.DUMMYFUNCTION("IF(ISBLANK($D387),"""",IFERROR(JOIN("", "",QUERY(INDIRECT(""'(OCDS) "" &amp; Q$3 &amp; ""'!$C:$F""),""SELECT C WHERE F = '"" &amp; $A387 &amp; ""'""))))"),"")</f>
        <v/>
      </c>
      <c r="R387" s="94">
        <f t="shared" ref="R387:W387" si="385">IF(ISBLANK(IFERROR(VLOOKUP($A387,INDIRECT("'(OCDS) " &amp; R$3 &amp; "'!$F:$F"),1,FALSE))),0,1)</f>
        <v>0</v>
      </c>
      <c r="S387" s="94">
        <f t="shared" si="385"/>
        <v>0</v>
      </c>
      <c r="T387" s="94">
        <f t="shared" si="385"/>
        <v>0</v>
      </c>
      <c r="U387" s="94">
        <f t="shared" si="385"/>
        <v>0</v>
      </c>
      <c r="V387" s="94">
        <f t="shared" si="385"/>
        <v>0</v>
      </c>
      <c r="W387" s="94">
        <f t="shared" si="385"/>
        <v>0</v>
      </c>
    </row>
    <row r="388">
      <c r="A388" s="83" t="str">
        <f t="shared" si="1"/>
        <v> ()</v>
      </c>
      <c r="B388" s="99"/>
      <c r="C388" s="99"/>
      <c r="D388" s="100"/>
      <c r="E388" s="100"/>
      <c r="F388" s="101"/>
      <c r="G388" s="100"/>
      <c r="H388" s="99"/>
      <c r="I388" s="100"/>
      <c r="J388" s="90" t="str">
        <f t="shared" si="3"/>
        <v>no</v>
      </c>
      <c r="K388" s="91" t="str">
        <f>IFERROR(__xludf.DUMMYFUNCTION("IFERROR(JOIN("", "",FILTER(L388:Q388,LEN(L388:Q388))))"),"")</f>
        <v/>
      </c>
      <c r="L388" s="92" t="str">
        <f>IFERROR(__xludf.DUMMYFUNCTION("IF(ISBLANK($D388),"""",IFERROR(JOIN("", "",QUERY(INDIRECT(""'(OCDS) "" &amp; L$3 &amp; ""'!$C:$F""),""SELECT C WHERE F = '"" &amp; $A388 &amp; ""'""))))"),"")</f>
        <v/>
      </c>
      <c r="M388" s="93" t="str">
        <f>IFERROR(__xludf.DUMMYFUNCTION("IF(ISBLANK($D388),"""",IFERROR(JOIN("", "",QUERY(INDIRECT(""'(OCDS) "" &amp; M$3 &amp; ""'!$C:$F""),""SELECT C WHERE F = '"" &amp; $A388 &amp; ""'""))))"),"")</f>
        <v/>
      </c>
      <c r="N388" s="93" t="str">
        <f>IFERROR(__xludf.DUMMYFUNCTION("IF(ISBLANK($D388),"""",IFERROR(JOIN("", "",QUERY(INDIRECT(""'(OCDS) "" &amp; N$3 &amp; ""'!$C:$F""),""SELECT C WHERE F = '"" &amp; $A388 &amp; ""'""))))"),"")</f>
        <v/>
      </c>
      <c r="O388" s="93" t="str">
        <f>IFERROR(__xludf.DUMMYFUNCTION("IF(ISBLANK($D388),"""",IFERROR(JOIN("", "",QUERY(INDIRECT(""'(OCDS) "" &amp; O$3 &amp; ""'!$C:$F""),""SELECT C WHERE F = '"" &amp; $A388 &amp; ""'""))))"),"")</f>
        <v/>
      </c>
      <c r="P388" s="93" t="str">
        <f>IFERROR(__xludf.DUMMYFUNCTION("IF(ISBLANK($D388),"""",IFERROR(JOIN("", "",QUERY(INDIRECT(""'(OCDS) "" &amp; P$3 &amp; ""'!$C:$F""),""SELECT C WHERE F = '"" &amp; $A388 &amp; ""'""))))"),"")</f>
        <v/>
      </c>
      <c r="Q388" s="93" t="str">
        <f>IFERROR(__xludf.DUMMYFUNCTION("IF(ISBLANK($D388),"""",IFERROR(JOIN("", "",QUERY(INDIRECT(""'(OCDS) "" &amp; Q$3 &amp; ""'!$C:$F""),""SELECT C WHERE F = '"" &amp; $A388 &amp; ""'""))))"),"")</f>
        <v/>
      </c>
      <c r="R388" s="94">
        <f t="shared" ref="R388:W388" si="386">IF(ISBLANK(IFERROR(VLOOKUP($A388,INDIRECT("'(OCDS) " &amp; R$3 &amp; "'!$F:$F"),1,FALSE))),0,1)</f>
        <v>0</v>
      </c>
      <c r="S388" s="94">
        <f t="shared" si="386"/>
        <v>0</v>
      </c>
      <c r="T388" s="94">
        <f t="shared" si="386"/>
        <v>0</v>
      </c>
      <c r="U388" s="94">
        <f t="shared" si="386"/>
        <v>0</v>
      </c>
      <c r="V388" s="94">
        <f t="shared" si="386"/>
        <v>0</v>
      </c>
      <c r="W388" s="94">
        <f t="shared" si="386"/>
        <v>0</v>
      </c>
    </row>
    <row r="389">
      <c r="A389" s="83" t="str">
        <f t="shared" si="1"/>
        <v> ()</v>
      </c>
      <c r="B389" s="99"/>
      <c r="C389" s="99"/>
      <c r="D389" s="100"/>
      <c r="E389" s="100"/>
      <c r="F389" s="101"/>
      <c r="G389" s="100"/>
      <c r="H389" s="99"/>
      <c r="I389" s="100"/>
      <c r="J389" s="90" t="str">
        <f t="shared" si="3"/>
        <v>no</v>
      </c>
      <c r="K389" s="91" t="str">
        <f>IFERROR(__xludf.DUMMYFUNCTION("IFERROR(JOIN("", "",FILTER(L389:Q389,LEN(L389:Q389))))"),"")</f>
        <v/>
      </c>
      <c r="L389" s="92" t="str">
        <f>IFERROR(__xludf.DUMMYFUNCTION("IF(ISBLANK($D389),"""",IFERROR(JOIN("", "",QUERY(INDIRECT(""'(OCDS) "" &amp; L$3 &amp; ""'!$C:$F""),""SELECT C WHERE F = '"" &amp; $A389 &amp; ""'""))))"),"")</f>
        <v/>
      </c>
      <c r="M389" s="93" t="str">
        <f>IFERROR(__xludf.DUMMYFUNCTION("IF(ISBLANK($D389),"""",IFERROR(JOIN("", "",QUERY(INDIRECT(""'(OCDS) "" &amp; M$3 &amp; ""'!$C:$F""),""SELECT C WHERE F = '"" &amp; $A389 &amp; ""'""))))"),"")</f>
        <v/>
      </c>
      <c r="N389" s="93" t="str">
        <f>IFERROR(__xludf.DUMMYFUNCTION("IF(ISBLANK($D389),"""",IFERROR(JOIN("", "",QUERY(INDIRECT(""'(OCDS) "" &amp; N$3 &amp; ""'!$C:$F""),""SELECT C WHERE F = '"" &amp; $A389 &amp; ""'""))))"),"")</f>
        <v/>
      </c>
      <c r="O389" s="93" t="str">
        <f>IFERROR(__xludf.DUMMYFUNCTION("IF(ISBLANK($D389),"""",IFERROR(JOIN("", "",QUERY(INDIRECT(""'(OCDS) "" &amp; O$3 &amp; ""'!$C:$F""),""SELECT C WHERE F = '"" &amp; $A389 &amp; ""'""))))"),"")</f>
        <v/>
      </c>
      <c r="P389" s="93" t="str">
        <f>IFERROR(__xludf.DUMMYFUNCTION("IF(ISBLANK($D389),"""",IFERROR(JOIN("", "",QUERY(INDIRECT(""'(OCDS) "" &amp; P$3 &amp; ""'!$C:$F""),""SELECT C WHERE F = '"" &amp; $A389 &amp; ""'""))))"),"")</f>
        <v/>
      </c>
      <c r="Q389" s="93" t="str">
        <f>IFERROR(__xludf.DUMMYFUNCTION("IF(ISBLANK($D389),"""",IFERROR(JOIN("", "",QUERY(INDIRECT(""'(OCDS) "" &amp; Q$3 &amp; ""'!$C:$F""),""SELECT C WHERE F = '"" &amp; $A389 &amp; ""'""))))"),"")</f>
        <v/>
      </c>
      <c r="R389" s="94">
        <f t="shared" ref="R389:W389" si="387">IF(ISBLANK(IFERROR(VLOOKUP($A389,INDIRECT("'(OCDS) " &amp; R$3 &amp; "'!$F:$F"),1,FALSE))),0,1)</f>
        <v>0</v>
      </c>
      <c r="S389" s="94">
        <f t="shared" si="387"/>
        <v>0</v>
      </c>
      <c r="T389" s="94">
        <f t="shared" si="387"/>
        <v>0</v>
      </c>
      <c r="U389" s="94">
        <f t="shared" si="387"/>
        <v>0</v>
      </c>
      <c r="V389" s="94">
        <f t="shared" si="387"/>
        <v>0</v>
      </c>
      <c r="W389" s="94">
        <f t="shared" si="387"/>
        <v>0</v>
      </c>
    </row>
    <row r="390">
      <c r="A390" s="83" t="str">
        <f t="shared" si="1"/>
        <v> ()</v>
      </c>
      <c r="B390" s="99"/>
      <c r="C390" s="99"/>
      <c r="D390" s="100"/>
      <c r="E390" s="100"/>
      <c r="F390" s="101"/>
      <c r="G390" s="100"/>
      <c r="H390" s="99"/>
      <c r="I390" s="100"/>
      <c r="J390" s="90" t="str">
        <f t="shared" si="3"/>
        <v>no</v>
      </c>
      <c r="K390" s="91" t="str">
        <f>IFERROR(__xludf.DUMMYFUNCTION("IFERROR(JOIN("", "",FILTER(L390:Q390,LEN(L390:Q390))))"),"")</f>
        <v/>
      </c>
      <c r="L390" s="92" t="str">
        <f>IFERROR(__xludf.DUMMYFUNCTION("IF(ISBLANK($D390),"""",IFERROR(JOIN("", "",QUERY(INDIRECT(""'(OCDS) "" &amp; L$3 &amp; ""'!$C:$F""),""SELECT C WHERE F = '"" &amp; $A390 &amp; ""'""))))"),"")</f>
        <v/>
      </c>
      <c r="M390" s="93" t="str">
        <f>IFERROR(__xludf.DUMMYFUNCTION("IF(ISBLANK($D390),"""",IFERROR(JOIN("", "",QUERY(INDIRECT(""'(OCDS) "" &amp; M$3 &amp; ""'!$C:$F""),""SELECT C WHERE F = '"" &amp; $A390 &amp; ""'""))))"),"")</f>
        <v/>
      </c>
      <c r="N390" s="93" t="str">
        <f>IFERROR(__xludf.DUMMYFUNCTION("IF(ISBLANK($D390),"""",IFERROR(JOIN("", "",QUERY(INDIRECT(""'(OCDS) "" &amp; N$3 &amp; ""'!$C:$F""),""SELECT C WHERE F = '"" &amp; $A390 &amp; ""'""))))"),"")</f>
        <v/>
      </c>
      <c r="O390" s="93" t="str">
        <f>IFERROR(__xludf.DUMMYFUNCTION("IF(ISBLANK($D390),"""",IFERROR(JOIN("", "",QUERY(INDIRECT(""'(OCDS) "" &amp; O$3 &amp; ""'!$C:$F""),""SELECT C WHERE F = '"" &amp; $A390 &amp; ""'""))))"),"")</f>
        <v/>
      </c>
      <c r="P390" s="93" t="str">
        <f>IFERROR(__xludf.DUMMYFUNCTION("IF(ISBLANK($D390),"""",IFERROR(JOIN("", "",QUERY(INDIRECT(""'(OCDS) "" &amp; P$3 &amp; ""'!$C:$F""),""SELECT C WHERE F = '"" &amp; $A390 &amp; ""'""))))"),"")</f>
        <v/>
      </c>
      <c r="Q390" s="93" t="str">
        <f>IFERROR(__xludf.DUMMYFUNCTION("IF(ISBLANK($D390),"""",IFERROR(JOIN("", "",QUERY(INDIRECT(""'(OCDS) "" &amp; Q$3 &amp; ""'!$C:$F""),""SELECT C WHERE F = '"" &amp; $A390 &amp; ""'""))))"),"")</f>
        <v/>
      </c>
      <c r="R390" s="94">
        <f t="shared" ref="R390:W390" si="388">IF(ISBLANK(IFERROR(VLOOKUP($A390,INDIRECT("'(OCDS) " &amp; R$3 &amp; "'!$F:$F"),1,FALSE))),0,1)</f>
        <v>0</v>
      </c>
      <c r="S390" s="94">
        <f t="shared" si="388"/>
        <v>0</v>
      </c>
      <c r="T390" s="94">
        <f t="shared" si="388"/>
        <v>0</v>
      </c>
      <c r="U390" s="94">
        <f t="shared" si="388"/>
        <v>0</v>
      </c>
      <c r="V390" s="94">
        <f t="shared" si="388"/>
        <v>0</v>
      </c>
      <c r="W390" s="94">
        <f t="shared" si="388"/>
        <v>0</v>
      </c>
    </row>
    <row r="391">
      <c r="A391" s="83" t="str">
        <f t="shared" si="1"/>
        <v> ()</v>
      </c>
      <c r="B391" s="99"/>
      <c r="C391" s="99"/>
      <c r="D391" s="100"/>
      <c r="E391" s="100"/>
      <c r="F391" s="101"/>
      <c r="G391" s="100"/>
      <c r="H391" s="99"/>
      <c r="I391" s="100"/>
      <c r="J391" s="90" t="str">
        <f t="shared" si="3"/>
        <v>no</v>
      </c>
      <c r="K391" s="91" t="str">
        <f>IFERROR(__xludf.DUMMYFUNCTION("IFERROR(JOIN("", "",FILTER(L391:Q391,LEN(L391:Q391))))"),"")</f>
        <v/>
      </c>
      <c r="L391" s="92" t="str">
        <f>IFERROR(__xludf.DUMMYFUNCTION("IF(ISBLANK($D391),"""",IFERROR(JOIN("", "",QUERY(INDIRECT(""'(OCDS) "" &amp; L$3 &amp; ""'!$C:$F""),""SELECT C WHERE F = '"" &amp; $A391 &amp; ""'""))))"),"")</f>
        <v/>
      </c>
      <c r="M391" s="93" t="str">
        <f>IFERROR(__xludf.DUMMYFUNCTION("IF(ISBLANK($D391),"""",IFERROR(JOIN("", "",QUERY(INDIRECT(""'(OCDS) "" &amp; M$3 &amp; ""'!$C:$F""),""SELECT C WHERE F = '"" &amp; $A391 &amp; ""'""))))"),"")</f>
        <v/>
      </c>
      <c r="N391" s="93" t="str">
        <f>IFERROR(__xludf.DUMMYFUNCTION("IF(ISBLANK($D391),"""",IFERROR(JOIN("", "",QUERY(INDIRECT(""'(OCDS) "" &amp; N$3 &amp; ""'!$C:$F""),""SELECT C WHERE F = '"" &amp; $A391 &amp; ""'""))))"),"")</f>
        <v/>
      </c>
      <c r="O391" s="93" t="str">
        <f>IFERROR(__xludf.DUMMYFUNCTION("IF(ISBLANK($D391),"""",IFERROR(JOIN("", "",QUERY(INDIRECT(""'(OCDS) "" &amp; O$3 &amp; ""'!$C:$F""),""SELECT C WHERE F = '"" &amp; $A391 &amp; ""'""))))"),"")</f>
        <v/>
      </c>
      <c r="P391" s="93" t="str">
        <f>IFERROR(__xludf.DUMMYFUNCTION("IF(ISBLANK($D391),"""",IFERROR(JOIN("", "",QUERY(INDIRECT(""'(OCDS) "" &amp; P$3 &amp; ""'!$C:$F""),""SELECT C WHERE F = '"" &amp; $A391 &amp; ""'""))))"),"")</f>
        <v/>
      </c>
      <c r="Q391" s="93" t="str">
        <f>IFERROR(__xludf.DUMMYFUNCTION("IF(ISBLANK($D391),"""",IFERROR(JOIN("", "",QUERY(INDIRECT(""'(OCDS) "" &amp; Q$3 &amp; ""'!$C:$F""),""SELECT C WHERE F = '"" &amp; $A391 &amp; ""'""))))"),"")</f>
        <v/>
      </c>
      <c r="R391" s="94">
        <f t="shared" ref="R391:W391" si="389">IF(ISBLANK(IFERROR(VLOOKUP($A391,INDIRECT("'(OCDS) " &amp; R$3 &amp; "'!$F:$F"),1,FALSE))),0,1)</f>
        <v>0</v>
      </c>
      <c r="S391" s="94">
        <f t="shared" si="389"/>
        <v>0</v>
      </c>
      <c r="T391" s="94">
        <f t="shared" si="389"/>
        <v>0</v>
      </c>
      <c r="U391" s="94">
        <f t="shared" si="389"/>
        <v>0</v>
      </c>
      <c r="V391" s="94">
        <f t="shared" si="389"/>
        <v>0</v>
      </c>
      <c r="W391" s="94">
        <f t="shared" si="389"/>
        <v>0</v>
      </c>
    </row>
    <row r="392">
      <c r="A392" s="83" t="str">
        <f t="shared" si="1"/>
        <v> ()</v>
      </c>
      <c r="B392" s="99"/>
      <c r="C392" s="99"/>
      <c r="D392" s="100"/>
      <c r="E392" s="100"/>
      <c r="F392" s="101"/>
      <c r="G392" s="100"/>
      <c r="H392" s="99"/>
      <c r="I392" s="100"/>
      <c r="J392" s="90" t="str">
        <f t="shared" si="3"/>
        <v>no</v>
      </c>
      <c r="K392" s="91" t="str">
        <f>IFERROR(__xludf.DUMMYFUNCTION("IFERROR(JOIN("", "",FILTER(L392:Q392,LEN(L392:Q392))))"),"")</f>
        <v/>
      </c>
      <c r="L392" s="92" t="str">
        <f>IFERROR(__xludf.DUMMYFUNCTION("IF(ISBLANK($D392),"""",IFERROR(JOIN("", "",QUERY(INDIRECT(""'(OCDS) "" &amp; L$3 &amp; ""'!$C:$F""),""SELECT C WHERE F = '"" &amp; $A392 &amp; ""'""))))"),"")</f>
        <v/>
      </c>
      <c r="M392" s="93" t="str">
        <f>IFERROR(__xludf.DUMMYFUNCTION("IF(ISBLANK($D392),"""",IFERROR(JOIN("", "",QUERY(INDIRECT(""'(OCDS) "" &amp; M$3 &amp; ""'!$C:$F""),""SELECT C WHERE F = '"" &amp; $A392 &amp; ""'""))))"),"")</f>
        <v/>
      </c>
      <c r="N392" s="93" t="str">
        <f>IFERROR(__xludf.DUMMYFUNCTION("IF(ISBLANK($D392),"""",IFERROR(JOIN("", "",QUERY(INDIRECT(""'(OCDS) "" &amp; N$3 &amp; ""'!$C:$F""),""SELECT C WHERE F = '"" &amp; $A392 &amp; ""'""))))"),"")</f>
        <v/>
      </c>
      <c r="O392" s="93" t="str">
        <f>IFERROR(__xludf.DUMMYFUNCTION("IF(ISBLANK($D392),"""",IFERROR(JOIN("", "",QUERY(INDIRECT(""'(OCDS) "" &amp; O$3 &amp; ""'!$C:$F""),""SELECT C WHERE F = '"" &amp; $A392 &amp; ""'""))))"),"")</f>
        <v/>
      </c>
      <c r="P392" s="93" t="str">
        <f>IFERROR(__xludf.DUMMYFUNCTION("IF(ISBLANK($D392),"""",IFERROR(JOIN("", "",QUERY(INDIRECT(""'(OCDS) "" &amp; P$3 &amp; ""'!$C:$F""),""SELECT C WHERE F = '"" &amp; $A392 &amp; ""'""))))"),"")</f>
        <v/>
      </c>
      <c r="Q392" s="93" t="str">
        <f>IFERROR(__xludf.DUMMYFUNCTION("IF(ISBLANK($D392),"""",IFERROR(JOIN("", "",QUERY(INDIRECT(""'(OCDS) "" &amp; Q$3 &amp; ""'!$C:$F""),""SELECT C WHERE F = '"" &amp; $A392 &amp; ""'""))))"),"")</f>
        <v/>
      </c>
      <c r="R392" s="94">
        <f t="shared" ref="R392:W392" si="390">IF(ISBLANK(IFERROR(VLOOKUP($A392,INDIRECT("'(OCDS) " &amp; R$3 &amp; "'!$F:$F"),1,FALSE))),0,1)</f>
        <v>0</v>
      </c>
      <c r="S392" s="94">
        <f t="shared" si="390"/>
        <v>0</v>
      </c>
      <c r="T392" s="94">
        <f t="shared" si="390"/>
        <v>0</v>
      </c>
      <c r="U392" s="94">
        <f t="shared" si="390"/>
        <v>0</v>
      </c>
      <c r="V392" s="94">
        <f t="shared" si="390"/>
        <v>0</v>
      </c>
      <c r="W392" s="94">
        <f t="shared" si="390"/>
        <v>0</v>
      </c>
    </row>
    <row r="393">
      <c r="A393" s="83" t="str">
        <f t="shared" si="1"/>
        <v> ()</v>
      </c>
      <c r="B393" s="99"/>
      <c r="C393" s="99"/>
      <c r="D393" s="100"/>
      <c r="E393" s="100"/>
      <c r="F393" s="101"/>
      <c r="G393" s="100"/>
      <c r="H393" s="99"/>
      <c r="I393" s="100"/>
      <c r="J393" s="90" t="str">
        <f t="shared" si="3"/>
        <v>no</v>
      </c>
      <c r="K393" s="91" t="str">
        <f>IFERROR(__xludf.DUMMYFUNCTION("IFERROR(JOIN("", "",FILTER(L393:Q393,LEN(L393:Q393))))"),"")</f>
        <v/>
      </c>
      <c r="L393" s="92" t="str">
        <f>IFERROR(__xludf.DUMMYFUNCTION("IF(ISBLANK($D393),"""",IFERROR(JOIN("", "",QUERY(INDIRECT(""'(OCDS) "" &amp; L$3 &amp; ""'!$C:$F""),""SELECT C WHERE F = '"" &amp; $A393 &amp; ""'""))))"),"")</f>
        <v/>
      </c>
      <c r="M393" s="93" t="str">
        <f>IFERROR(__xludf.DUMMYFUNCTION("IF(ISBLANK($D393),"""",IFERROR(JOIN("", "",QUERY(INDIRECT(""'(OCDS) "" &amp; M$3 &amp; ""'!$C:$F""),""SELECT C WHERE F = '"" &amp; $A393 &amp; ""'""))))"),"")</f>
        <v/>
      </c>
      <c r="N393" s="93" t="str">
        <f>IFERROR(__xludf.DUMMYFUNCTION("IF(ISBLANK($D393),"""",IFERROR(JOIN("", "",QUERY(INDIRECT(""'(OCDS) "" &amp; N$3 &amp; ""'!$C:$F""),""SELECT C WHERE F = '"" &amp; $A393 &amp; ""'""))))"),"")</f>
        <v/>
      </c>
      <c r="O393" s="93" t="str">
        <f>IFERROR(__xludf.DUMMYFUNCTION("IF(ISBLANK($D393),"""",IFERROR(JOIN("", "",QUERY(INDIRECT(""'(OCDS) "" &amp; O$3 &amp; ""'!$C:$F""),""SELECT C WHERE F = '"" &amp; $A393 &amp; ""'""))))"),"")</f>
        <v/>
      </c>
      <c r="P393" s="93" t="str">
        <f>IFERROR(__xludf.DUMMYFUNCTION("IF(ISBLANK($D393),"""",IFERROR(JOIN("", "",QUERY(INDIRECT(""'(OCDS) "" &amp; P$3 &amp; ""'!$C:$F""),""SELECT C WHERE F = '"" &amp; $A393 &amp; ""'""))))"),"")</f>
        <v/>
      </c>
      <c r="Q393" s="93" t="str">
        <f>IFERROR(__xludf.DUMMYFUNCTION("IF(ISBLANK($D393),"""",IFERROR(JOIN("", "",QUERY(INDIRECT(""'(OCDS) "" &amp; Q$3 &amp; ""'!$C:$F""),""SELECT C WHERE F = '"" &amp; $A393 &amp; ""'""))))"),"")</f>
        <v/>
      </c>
      <c r="R393" s="94">
        <f t="shared" ref="R393:W393" si="391">IF(ISBLANK(IFERROR(VLOOKUP($A393,INDIRECT("'(OCDS) " &amp; R$3 &amp; "'!$F:$F"),1,FALSE))),0,1)</f>
        <v>0</v>
      </c>
      <c r="S393" s="94">
        <f t="shared" si="391"/>
        <v>0</v>
      </c>
      <c r="T393" s="94">
        <f t="shared" si="391"/>
        <v>0</v>
      </c>
      <c r="U393" s="94">
        <f t="shared" si="391"/>
        <v>0</v>
      </c>
      <c r="V393" s="94">
        <f t="shared" si="391"/>
        <v>0</v>
      </c>
      <c r="W393" s="94">
        <f t="shared" si="391"/>
        <v>0</v>
      </c>
    </row>
    <row r="394">
      <c r="A394" s="83" t="str">
        <f t="shared" si="1"/>
        <v> ()</v>
      </c>
      <c r="B394" s="99"/>
      <c r="C394" s="99"/>
      <c r="D394" s="100"/>
      <c r="E394" s="100"/>
      <c r="F394" s="101"/>
      <c r="G394" s="100"/>
      <c r="H394" s="99"/>
      <c r="I394" s="100"/>
      <c r="J394" s="90" t="str">
        <f t="shared" si="3"/>
        <v>no</v>
      </c>
      <c r="K394" s="91" t="str">
        <f>IFERROR(__xludf.DUMMYFUNCTION("IFERROR(JOIN("", "",FILTER(L394:Q394,LEN(L394:Q394))))"),"")</f>
        <v/>
      </c>
      <c r="L394" s="92" t="str">
        <f>IFERROR(__xludf.DUMMYFUNCTION("IF(ISBLANK($D394),"""",IFERROR(JOIN("", "",QUERY(INDIRECT(""'(OCDS) "" &amp; L$3 &amp; ""'!$C:$F""),""SELECT C WHERE F = '"" &amp; $A394 &amp; ""'""))))"),"")</f>
        <v/>
      </c>
      <c r="M394" s="93" t="str">
        <f>IFERROR(__xludf.DUMMYFUNCTION("IF(ISBLANK($D394),"""",IFERROR(JOIN("", "",QUERY(INDIRECT(""'(OCDS) "" &amp; M$3 &amp; ""'!$C:$F""),""SELECT C WHERE F = '"" &amp; $A394 &amp; ""'""))))"),"")</f>
        <v/>
      </c>
      <c r="N394" s="93" t="str">
        <f>IFERROR(__xludf.DUMMYFUNCTION("IF(ISBLANK($D394),"""",IFERROR(JOIN("", "",QUERY(INDIRECT(""'(OCDS) "" &amp; N$3 &amp; ""'!$C:$F""),""SELECT C WHERE F = '"" &amp; $A394 &amp; ""'""))))"),"")</f>
        <v/>
      </c>
      <c r="O394" s="93" t="str">
        <f>IFERROR(__xludf.DUMMYFUNCTION("IF(ISBLANK($D394),"""",IFERROR(JOIN("", "",QUERY(INDIRECT(""'(OCDS) "" &amp; O$3 &amp; ""'!$C:$F""),""SELECT C WHERE F = '"" &amp; $A394 &amp; ""'""))))"),"")</f>
        <v/>
      </c>
      <c r="P394" s="93" t="str">
        <f>IFERROR(__xludf.DUMMYFUNCTION("IF(ISBLANK($D394),"""",IFERROR(JOIN("", "",QUERY(INDIRECT(""'(OCDS) "" &amp; P$3 &amp; ""'!$C:$F""),""SELECT C WHERE F = '"" &amp; $A394 &amp; ""'""))))"),"")</f>
        <v/>
      </c>
      <c r="Q394" s="93" t="str">
        <f>IFERROR(__xludf.DUMMYFUNCTION("IF(ISBLANK($D394),"""",IFERROR(JOIN("", "",QUERY(INDIRECT(""'(OCDS) "" &amp; Q$3 &amp; ""'!$C:$F""),""SELECT C WHERE F = '"" &amp; $A394 &amp; ""'""))))"),"")</f>
        <v/>
      </c>
      <c r="R394" s="94">
        <f t="shared" ref="R394:W394" si="392">IF(ISBLANK(IFERROR(VLOOKUP($A394,INDIRECT("'(OCDS) " &amp; R$3 &amp; "'!$F:$F"),1,FALSE))),0,1)</f>
        <v>0</v>
      </c>
      <c r="S394" s="94">
        <f t="shared" si="392"/>
        <v>0</v>
      </c>
      <c r="T394" s="94">
        <f t="shared" si="392"/>
        <v>0</v>
      </c>
      <c r="U394" s="94">
        <f t="shared" si="392"/>
        <v>0</v>
      </c>
      <c r="V394" s="94">
        <f t="shared" si="392"/>
        <v>0</v>
      </c>
      <c r="W394" s="94">
        <f t="shared" si="392"/>
        <v>0</v>
      </c>
    </row>
    <row r="395">
      <c r="A395" s="83" t="str">
        <f t="shared" si="1"/>
        <v> ()</v>
      </c>
      <c r="B395" s="99"/>
      <c r="C395" s="99"/>
      <c r="D395" s="100"/>
      <c r="E395" s="100"/>
      <c r="F395" s="101"/>
      <c r="G395" s="100"/>
      <c r="H395" s="99"/>
      <c r="I395" s="100"/>
      <c r="J395" s="90" t="str">
        <f t="shared" si="3"/>
        <v>no</v>
      </c>
      <c r="K395" s="91" t="str">
        <f>IFERROR(__xludf.DUMMYFUNCTION("IFERROR(JOIN("", "",FILTER(L395:Q395,LEN(L395:Q395))))"),"")</f>
        <v/>
      </c>
      <c r="L395" s="92" t="str">
        <f>IFERROR(__xludf.DUMMYFUNCTION("IF(ISBLANK($D395),"""",IFERROR(JOIN("", "",QUERY(INDIRECT(""'(OCDS) "" &amp; L$3 &amp; ""'!$C:$F""),""SELECT C WHERE F = '"" &amp; $A395 &amp; ""'""))))"),"")</f>
        <v/>
      </c>
      <c r="M395" s="93" t="str">
        <f>IFERROR(__xludf.DUMMYFUNCTION("IF(ISBLANK($D395),"""",IFERROR(JOIN("", "",QUERY(INDIRECT(""'(OCDS) "" &amp; M$3 &amp; ""'!$C:$F""),""SELECT C WHERE F = '"" &amp; $A395 &amp; ""'""))))"),"")</f>
        <v/>
      </c>
      <c r="N395" s="93" t="str">
        <f>IFERROR(__xludf.DUMMYFUNCTION("IF(ISBLANK($D395),"""",IFERROR(JOIN("", "",QUERY(INDIRECT(""'(OCDS) "" &amp; N$3 &amp; ""'!$C:$F""),""SELECT C WHERE F = '"" &amp; $A395 &amp; ""'""))))"),"")</f>
        <v/>
      </c>
      <c r="O395" s="93" t="str">
        <f>IFERROR(__xludf.DUMMYFUNCTION("IF(ISBLANK($D395),"""",IFERROR(JOIN("", "",QUERY(INDIRECT(""'(OCDS) "" &amp; O$3 &amp; ""'!$C:$F""),""SELECT C WHERE F = '"" &amp; $A395 &amp; ""'""))))"),"")</f>
        <v/>
      </c>
      <c r="P395" s="93" t="str">
        <f>IFERROR(__xludf.DUMMYFUNCTION("IF(ISBLANK($D395),"""",IFERROR(JOIN("", "",QUERY(INDIRECT(""'(OCDS) "" &amp; P$3 &amp; ""'!$C:$F""),""SELECT C WHERE F = '"" &amp; $A395 &amp; ""'""))))"),"")</f>
        <v/>
      </c>
      <c r="Q395" s="93" t="str">
        <f>IFERROR(__xludf.DUMMYFUNCTION("IF(ISBLANK($D395),"""",IFERROR(JOIN("", "",QUERY(INDIRECT(""'(OCDS) "" &amp; Q$3 &amp; ""'!$C:$F""),""SELECT C WHERE F = '"" &amp; $A395 &amp; ""'""))))"),"")</f>
        <v/>
      </c>
      <c r="R395" s="94">
        <f t="shared" ref="R395:W395" si="393">IF(ISBLANK(IFERROR(VLOOKUP($A395,INDIRECT("'(OCDS) " &amp; R$3 &amp; "'!$F:$F"),1,FALSE))),0,1)</f>
        <v>0</v>
      </c>
      <c r="S395" s="94">
        <f t="shared" si="393"/>
        <v>0</v>
      </c>
      <c r="T395" s="94">
        <f t="shared" si="393"/>
        <v>0</v>
      </c>
      <c r="U395" s="94">
        <f t="shared" si="393"/>
        <v>0</v>
      </c>
      <c r="V395" s="94">
        <f t="shared" si="393"/>
        <v>0</v>
      </c>
      <c r="W395" s="94">
        <f t="shared" si="393"/>
        <v>0</v>
      </c>
    </row>
    <row r="396">
      <c r="A396" s="83" t="str">
        <f t="shared" si="1"/>
        <v> ()</v>
      </c>
      <c r="B396" s="99"/>
      <c r="C396" s="99"/>
      <c r="D396" s="100"/>
      <c r="E396" s="100"/>
      <c r="F396" s="101"/>
      <c r="G396" s="100"/>
      <c r="H396" s="99"/>
      <c r="I396" s="100"/>
      <c r="J396" s="90" t="str">
        <f t="shared" si="3"/>
        <v>no</v>
      </c>
      <c r="K396" s="91" t="str">
        <f>IFERROR(__xludf.DUMMYFUNCTION("IFERROR(JOIN("", "",FILTER(L396:Q396,LEN(L396:Q396))))"),"")</f>
        <v/>
      </c>
      <c r="L396" s="92" t="str">
        <f>IFERROR(__xludf.DUMMYFUNCTION("IF(ISBLANK($D396),"""",IFERROR(JOIN("", "",QUERY(INDIRECT(""'(OCDS) "" &amp; L$3 &amp; ""'!$C:$F""),""SELECT C WHERE F = '"" &amp; $A396 &amp; ""'""))))"),"")</f>
        <v/>
      </c>
      <c r="M396" s="93" t="str">
        <f>IFERROR(__xludf.DUMMYFUNCTION("IF(ISBLANK($D396),"""",IFERROR(JOIN("", "",QUERY(INDIRECT(""'(OCDS) "" &amp; M$3 &amp; ""'!$C:$F""),""SELECT C WHERE F = '"" &amp; $A396 &amp; ""'""))))"),"")</f>
        <v/>
      </c>
      <c r="N396" s="93" t="str">
        <f>IFERROR(__xludf.DUMMYFUNCTION("IF(ISBLANK($D396),"""",IFERROR(JOIN("", "",QUERY(INDIRECT(""'(OCDS) "" &amp; N$3 &amp; ""'!$C:$F""),""SELECT C WHERE F = '"" &amp; $A396 &amp; ""'""))))"),"")</f>
        <v/>
      </c>
      <c r="O396" s="93" t="str">
        <f>IFERROR(__xludf.DUMMYFUNCTION("IF(ISBLANK($D396),"""",IFERROR(JOIN("", "",QUERY(INDIRECT(""'(OCDS) "" &amp; O$3 &amp; ""'!$C:$F""),""SELECT C WHERE F = '"" &amp; $A396 &amp; ""'""))))"),"")</f>
        <v/>
      </c>
      <c r="P396" s="93" t="str">
        <f>IFERROR(__xludf.DUMMYFUNCTION("IF(ISBLANK($D396),"""",IFERROR(JOIN("", "",QUERY(INDIRECT(""'(OCDS) "" &amp; P$3 &amp; ""'!$C:$F""),""SELECT C WHERE F = '"" &amp; $A396 &amp; ""'""))))"),"")</f>
        <v/>
      </c>
      <c r="Q396" s="93" t="str">
        <f>IFERROR(__xludf.DUMMYFUNCTION("IF(ISBLANK($D396),"""",IFERROR(JOIN("", "",QUERY(INDIRECT(""'(OCDS) "" &amp; Q$3 &amp; ""'!$C:$F""),""SELECT C WHERE F = '"" &amp; $A396 &amp; ""'""))))"),"")</f>
        <v/>
      </c>
      <c r="R396" s="94">
        <f t="shared" ref="R396:W396" si="394">IF(ISBLANK(IFERROR(VLOOKUP($A396,INDIRECT("'(OCDS) " &amp; R$3 &amp; "'!$F:$F"),1,FALSE))),0,1)</f>
        <v>0</v>
      </c>
      <c r="S396" s="94">
        <f t="shared" si="394"/>
        <v>0</v>
      </c>
      <c r="T396" s="94">
        <f t="shared" si="394"/>
        <v>0</v>
      </c>
      <c r="U396" s="94">
        <f t="shared" si="394"/>
        <v>0</v>
      </c>
      <c r="V396" s="94">
        <f t="shared" si="394"/>
        <v>0</v>
      </c>
      <c r="W396" s="94">
        <f t="shared" si="394"/>
        <v>0</v>
      </c>
    </row>
    <row r="397">
      <c r="A397" s="83" t="str">
        <f t="shared" si="1"/>
        <v> ()</v>
      </c>
      <c r="B397" s="99"/>
      <c r="C397" s="99"/>
      <c r="D397" s="100"/>
      <c r="E397" s="100"/>
      <c r="F397" s="101"/>
      <c r="G397" s="100"/>
      <c r="H397" s="99"/>
      <c r="I397" s="100"/>
      <c r="J397" s="90" t="str">
        <f t="shared" si="3"/>
        <v>no</v>
      </c>
      <c r="K397" s="91" t="str">
        <f>IFERROR(__xludf.DUMMYFUNCTION("IFERROR(JOIN("", "",FILTER(L397:Q397,LEN(L397:Q397))))"),"")</f>
        <v/>
      </c>
      <c r="L397" s="92" t="str">
        <f>IFERROR(__xludf.DUMMYFUNCTION("IF(ISBLANK($D397),"""",IFERROR(JOIN("", "",QUERY(INDIRECT(""'(OCDS) "" &amp; L$3 &amp; ""'!$C:$F""),""SELECT C WHERE F = '"" &amp; $A397 &amp; ""'""))))"),"")</f>
        <v/>
      </c>
      <c r="M397" s="93" t="str">
        <f>IFERROR(__xludf.DUMMYFUNCTION("IF(ISBLANK($D397),"""",IFERROR(JOIN("", "",QUERY(INDIRECT(""'(OCDS) "" &amp; M$3 &amp; ""'!$C:$F""),""SELECT C WHERE F = '"" &amp; $A397 &amp; ""'""))))"),"")</f>
        <v/>
      </c>
      <c r="N397" s="93" t="str">
        <f>IFERROR(__xludf.DUMMYFUNCTION("IF(ISBLANK($D397),"""",IFERROR(JOIN("", "",QUERY(INDIRECT(""'(OCDS) "" &amp; N$3 &amp; ""'!$C:$F""),""SELECT C WHERE F = '"" &amp; $A397 &amp; ""'""))))"),"")</f>
        <v/>
      </c>
      <c r="O397" s="93" t="str">
        <f>IFERROR(__xludf.DUMMYFUNCTION("IF(ISBLANK($D397),"""",IFERROR(JOIN("", "",QUERY(INDIRECT(""'(OCDS) "" &amp; O$3 &amp; ""'!$C:$F""),""SELECT C WHERE F = '"" &amp; $A397 &amp; ""'""))))"),"")</f>
        <v/>
      </c>
      <c r="P397" s="93" t="str">
        <f>IFERROR(__xludf.DUMMYFUNCTION("IF(ISBLANK($D397),"""",IFERROR(JOIN("", "",QUERY(INDIRECT(""'(OCDS) "" &amp; P$3 &amp; ""'!$C:$F""),""SELECT C WHERE F = '"" &amp; $A397 &amp; ""'""))))"),"")</f>
        <v/>
      </c>
      <c r="Q397" s="93" t="str">
        <f>IFERROR(__xludf.DUMMYFUNCTION("IF(ISBLANK($D397),"""",IFERROR(JOIN("", "",QUERY(INDIRECT(""'(OCDS) "" &amp; Q$3 &amp; ""'!$C:$F""),""SELECT C WHERE F = '"" &amp; $A397 &amp; ""'""))))"),"")</f>
        <v/>
      </c>
      <c r="R397" s="94">
        <f t="shared" ref="R397:W397" si="395">IF(ISBLANK(IFERROR(VLOOKUP($A397,INDIRECT("'(OCDS) " &amp; R$3 &amp; "'!$F:$F"),1,FALSE))),0,1)</f>
        <v>0</v>
      </c>
      <c r="S397" s="94">
        <f t="shared" si="395"/>
        <v>0</v>
      </c>
      <c r="T397" s="94">
        <f t="shared" si="395"/>
        <v>0</v>
      </c>
      <c r="U397" s="94">
        <f t="shared" si="395"/>
        <v>0</v>
      </c>
      <c r="V397" s="94">
        <f t="shared" si="395"/>
        <v>0</v>
      </c>
      <c r="W397" s="94">
        <f t="shared" si="395"/>
        <v>0</v>
      </c>
    </row>
    <row r="398">
      <c r="A398" s="83" t="str">
        <f t="shared" si="1"/>
        <v> ()</v>
      </c>
      <c r="B398" s="99"/>
      <c r="C398" s="99"/>
      <c r="D398" s="100"/>
      <c r="E398" s="100"/>
      <c r="F398" s="101"/>
      <c r="G398" s="100"/>
      <c r="H398" s="99"/>
      <c r="I398" s="100"/>
      <c r="J398" s="90" t="str">
        <f t="shared" si="3"/>
        <v>no</v>
      </c>
      <c r="K398" s="91" t="str">
        <f>IFERROR(__xludf.DUMMYFUNCTION("IFERROR(JOIN("", "",FILTER(L398:Q398,LEN(L398:Q398))))"),"")</f>
        <v/>
      </c>
      <c r="L398" s="92" t="str">
        <f>IFERROR(__xludf.DUMMYFUNCTION("IF(ISBLANK($D398),"""",IFERROR(JOIN("", "",QUERY(INDIRECT(""'(OCDS) "" &amp; L$3 &amp; ""'!$C:$F""),""SELECT C WHERE F = '"" &amp; $A398 &amp; ""'""))))"),"")</f>
        <v/>
      </c>
      <c r="M398" s="93" t="str">
        <f>IFERROR(__xludf.DUMMYFUNCTION("IF(ISBLANK($D398),"""",IFERROR(JOIN("", "",QUERY(INDIRECT(""'(OCDS) "" &amp; M$3 &amp; ""'!$C:$F""),""SELECT C WHERE F = '"" &amp; $A398 &amp; ""'""))))"),"")</f>
        <v/>
      </c>
      <c r="N398" s="93" t="str">
        <f>IFERROR(__xludf.DUMMYFUNCTION("IF(ISBLANK($D398),"""",IFERROR(JOIN("", "",QUERY(INDIRECT(""'(OCDS) "" &amp; N$3 &amp; ""'!$C:$F""),""SELECT C WHERE F = '"" &amp; $A398 &amp; ""'""))))"),"")</f>
        <v/>
      </c>
      <c r="O398" s="93" t="str">
        <f>IFERROR(__xludf.DUMMYFUNCTION("IF(ISBLANK($D398),"""",IFERROR(JOIN("", "",QUERY(INDIRECT(""'(OCDS) "" &amp; O$3 &amp; ""'!$C:$F""),""SELECT C WHERE F = '"" &amp; $A398 &amp; ""'""))))"),"")</f>
        <v/>
      </c>
      <c r="P398" s="93" t="str">
        <f>IFERROR(__xludf.DUMMYFUNCTION("IF(ISBLANK($D398),"""",IFERROR(JOIN("", "",QUERY(INDIRECT(""'(OCDS) "" &amp; P$3 &amp; ""'!$C:$F""),""SELECT C WHERE F = '"" &amp; $A398 &amp; ""'""))))"),"")</f>
        <v/>
      </c>
      <c r="Q398" s="93" t="str">
        <f>IFERROR(__xludf.DUMMYFUNCTION("IF(ISBLANK($D398),"""",IFERROR(JOIN("", "",QUERY(INDIRECT(""'(OCDS) "" &amp; Q$3 &amp; ""'!$C:$F""),""SELECT C WHERE F = '"" &amp; $A398 &amp; ""'""))))"),"")</f>
        <v/>
      </c>
      <c r="R398" s="94">
        <f t="shared" ref="R398:W398" si="396">IF(ISBLANK(IFERROR(VLOOKUP($A398,INDIRECT("'(OCDS) " &amp; R$3 &amp; "'!$F:$F"),1,FALSE))),0,1)</f>
        <v>0</v>
      </c>
      <c r="S398" s="94">
        <f t="shared" si="396"/>
        <v>0</v>
      </c>
      <c r="T398" s="94">
        <f t="shared" si="396"/>
        <v>0</v>
      </c>
      <c r="U398" s="94">
        <f t="shared" si="396"/>
        <v>0</v>
      </c>
      <c r="V398" s="94">
        <f t="shared" si="396"/>
        <v>0</v>
      </c>
      <c r="W398" s="94">
        <f t="shared" si="396"/>
        <v>0</v>
      </c>
    </row>
    <row r="399">
      <c r="A399" s="83" t="str">
        <f t="shared" si="1"/>
        <v> ()</v>
      </c>
      <c r="B399" s="99"/>
      <c r="C399" s="99"/>
      <c r="D399" s="100"/>
      <c r="E399" s="100"/>
      <c r="F399" s="101"/>
      <c r="G399" s="100"/>
      <c r="H399" s="99"/>
      <c r="I399" s="100"/>
      <c r="J399" s="90" t="str">
        <f t="shared" si="3"/>
        <v>no</v>
      </c>
      <c r="K399" s="91" t="str">
        <f>IFERROR(__xludf.DUMMYFUNCTION("IFERROR(JOIN("", "",FILTER(L399:Q399,LEN(L399:Q399))))"),"")</f>
        <v/>
      </c>
      <c r="L399" s="92" t="str">
        <f>IFERROR(__xludf.DUMMYFUNCTION("IF(ISBLANK($D399),"""",IFERROR(JOIN("", "",QUERY(INDIRECT(""'(OCDS) "" &amp; L$3 &amp; ""'!$C:$F""),""SELECT C WHERE F = '"" &amp; $A399 &amp; ""'""))))"),"")</f>
        <v/>
      </c>
      <c r="M399" s="93" t="str">
        <f>IFERROR(__xludf.DUMMYFUNCTION("IF(ISBLANK($D399),"""",IFERROR(JOIN("", "",QUERY(INDIRECT(""'(OCDS) "" &amp; M$3 &amp; ""'!$C:$F""),""SELECT C WHERE F = '"" &amp; $A399 &amp; ""'""))))"),"")</f>
        <v/>
      </c>
      <c r="N399" s="93" t="str">
        <f>IFERROR(__xludf.DUMMYFUNCTION("IF(ISBLANK($D399),"""",IFERROR(JOIN("", "",QUERY(INDIRECT(""'(OCDS) "" &amp; N$3 &amp; ""'!$C:$F""),""SELECT C WHERE F = '"" &amp; $A399 &amp; ""'""))))"),"")</f>
        <v/>
      </c>
      <c r="O399" s="93" t="str">
        <f>IFERROR(__xludf.DUMMYFUNCTION("IF(ISBLANK($D399),"""",IFERROR(JOIN("", "",QUERY(INDIRECT(""'(OCDS) "" &amp; O$3 &amp; ""'!$C:$F""),""SELECT C WHERE F = '"" &amp; $A399 &amp; ""'""))))"),"")</f>
        <v/>
      </c>
      <c r="P399" s="93" t="str">
        <f>IFERROR(__xludf.DUMMYFUNCTION("IF(ISBLANK($D399),"""",IFERROR(JOIN("", "",QUERY(INDIRECT(""'(OCDS) "" &amp; P$3 &amp; ""'!$C:$F""),""SELECT C WHERE F = '"" &amp; $A399 &amp; ""'""))))"),"")</f>
        <v/>
      </c>
      <c r="Q399" s="93" t="str">
        <f>IFERROR(__xludf.DUMMYFUNCTION("IF(ISBLANK($D399),"""",IFERROR(JOIN("", "",QUERY(INDIRECT(""'(OCDS) "" &amp; Q$3 &amp; ""'!$C:$F""),""SELECT C WHERE F = '"" &amp; $A399 &amp; ""'""))))"),"")</f>
        <v/>
      </c>
      <c r="R399" s="94">
        <f t="shared" ref="R399:W399" si="397">IF(ISBLANK(IFERROR(VLOOKUP($A399,INDIRECT("'(OCDS) " &amp; R$3 &amp; "'!$F:$F"),1,FALSE))),0,1)</f>
        <v>0</v>
      </c>
      <c r="S399" s="94">
        <f t="shared" si="397"/>
        <v>0</v>
      </c>
      <c r="T399" s="94">
        <f t="shared" si="397"/>
        <v>0</v>
      </c>
      <c r="U399" s="94">
        <f t="shared" si="397"/>
        <v>0</v>
      </c>
      <c r="V399" s="94">
        <f t="shared" si="397"/>
        <v>0</v>
      </c>
      <c r="W399" s="94">
        <f t="shared" si="397"/>
        <v>0</v>
      </c>
    </row>
    <row r="400">
      <c r="A400" s="83" t="str">
        <f t="shared" si="1"/>
        <v> ()</v>
      </c>
      <c r="B400" s="99"/>
      <c r="C400" s="99"/>
      <c r="D400" s="100"/>
      <c r="E400" s="100"/>
      <c r="F400" s="101"/>
      <c r="G400" s="100"/>
      <c r="H400" s="99"/>
      <c r="I400" s="100"/>
      <c r="J400" s="90" t="str">
        <f t="shared" si="3"/>
        <v>no</v>
      </c>
      <c r="K400" s="91" t="str">
        <f>IFERROR(__xludf.DUMMYFUNCTION("IFERROR(JOIN("", "",FILTER(L400:Q400,LEN(L400:Q400))))"),"")</f>
        <v/>
      </c>
      <c r="L400" s="92" t="str">
        <f>IFERROR(__xludf.DUMMYFUNCTION("IF(ISBLANK($D400),"""",IFERROR(JOIN("", "",QUERY(INDIRECT(""'(OCDS) "" &amp; L$3 &amp; ""'!$C:$F""),""SELECT C WHERE F = '"" &amp; $A400 &amp; ""'""))))"),"")</f>
        <v/>
      </c>
      <c r="M400" s="93" t="str">
        <f>IFERROR(__xludf.DUMMYFUNCTION("IF(ISBLANK($D400),"""",IFERROR(JOIN("", "",QUERY(INDIRECT(""'(OCDS) "" &amp; M$3 &amp; ""'!$C:$F""),""SELECT C WHERE F = '"" &amp; $A400 &amp; ""'""))))"),"")</f>
        <v/>
      </c>
      <c r="N400" s="93" t="str">
        <f>IFERROR(__xludf.DUMMYFUNCTION("IF(ISBLANK($D400),"""",IFERROR(JOIN("", "",QUERY(INDIRECT(""'(OCDS) "" &amp; N$3 &amp; ""'!$C:$F""),""SELECT C WHERE F = '"" &amp; $A400 &amp; ""'""))))"),"")</f>
        <v/>
      </c>
      <c r="O400" s="93" t="str">
        <f>IFERROR(__xludf.DUMMYFUNCTION("IF(ISBLANK($D400),"""",IFERROR(JOIN("", "",QUERY(INDIRECT(""'(OCDS) "" &amp; O$3 &amp; ""'!$C:$F""),""SELECT C WHERE F = '"" &amp; $A400 &amp; ""'""))))"),"")</f>
        <v/>
      </c>
      <c r="P400" s="93" t="str">
        <f>IFERROR(__xludf.DUMMYFUNCTION("IF(ISBLANK($D400),"""",IFERROR(JOIN("", "",QUERY(INDIRECT(""'(OCDS) "" &amp; P$3 &amp; ""'!$C:$F""),""SELECT C WHERE F = '"" &amp; $A400 &amp; ""'""))))"),"")</f>
        <v/>
      </c>
      <c r="Q400" s="93" t="str">
        <f>IFERROR(__xludf.DUMMYFUNCTION("IF(ISBLANK($D400),"""",IFERROR(JOIN("", "",QUERY(INDIRECT(""'(OCDS) "" &amp; Q$3 &amp; ""'!$C:$F""),""SELECT C WHERE F = '"" &amp; $A400 &amp; ""'""))))"),"")</f>
        <v/>
      </c>
      <c r="R400" s="94">
        <f t="shared" ref="R400:W400" si="398">IF(ISBLANK(IFERROR(VLOOKUP($A400,INDIRECT("'(OCDS) " &amp; R$3 &amp; "'!$F:$F"),1,FALSE))),0,1)</f>
        <v>0</v>
      </c>
      <c r="S400" s="94">
        <f t="shared" si="398"/>
        <v>0</v>
      </c>
      <c r="T400" s="94">
        <f t="shared" si="398"/>
        <v>0</v>
      </c>
      <c r="U400" s="94">
        <f t="shared" si="398"/>
        <v>0</v>
      </c>
      <c r="V400" s="94">
        <f t="shared" si="398"/>
        <v>0</v>
      </c>
      <c r="W400" s="94">
        <f t="shared" si="398"/>
        <v>0</v>
      </c>
    </row>
    <row r="401">
      <c r="A401" s="83" t="str">
        <f t="shared" si="1"/>
        <v> ()</v>
      </c>
      <c r="B401" s="99"/>
      <c r="C401" s="99"/>
      <c r="D401" s="100"/>
      <c r="E401" s="100"/>
      <c r="F401" s="101"/>
      <c r="G401" s="100"/>
      <c r="H401" s="99"/>
      <c r="I401" s="100"/>
      <c r="J401" s="90" t="str">
        <f t="shared" si="3"/>
        <v>no</v>
      </c>
      <c r="K401" s="91" t="str">
        <f>IFERROR(__xludf.DUMMYFUNCTION("IFERROR(JOIN("", "",FILTER(L401:Q401,LEN(L401:Q401))))"),"")</f>
        <v/>
      </c>
      <c r="L401" s="92" t="str">
        <f>IFERROR(__xludf.DUMMYFUNCTION("IF(ISBLANK($D401),"""",IFERROR(JOIN("", "",QUERY(INDIRECT(""'(OCDS) "" &amp; L$3 &amp; ""'!$C:$F""),""SELECT C WHERE F = '"" &amp; $A401 &amp; ""'""))))"),"")</f>
        <v/>
      </c>
      <c r="M401" s="93" t="str">
        <f>IFERROR(__xludf.DUMMYFUNCTION("IF(ISBLANK($D401),"""",IFERROR(JOIN("", "",QUERY(INDIRECT(""'(OCDS) "" &amp; M$3 &amp; ""'!$C:$F""),""SELECT C WHERE F = '"" &amp; $A401 &amp; ""'""))))"),"")</f>
        <v/>
      </c>
      <c r="N401" s="93" t="str">
        <f>IFERROR(__xludf.DUMMYFUNCTION("IF(ISBLANK($D401),"""",IFERROR(JOIN("", "",QUERY(INDIRECT(""'(OCDS) "" &amp; N$3 &amp; ""'!$C:$F""),""SELECT C WHERE F = '"" &amp; $A401 &amp; ""'""))))"),"")</f>
        <v/>
      </c>
      <c r="O401" s="93" t="str">
        <f>IFERROR(__xludf.DUMMYFUNCTION("IF(ISBLANK($D401),"""",IFERROR(JOIN("", "",QUERY(INDIRECT(""'(OCDS) "" &amp; O$3 &amp; ""'!$C:$F""),""SELECT C WHERE F = '"" &amp; $A401 &amp; ""'""))))"),"")</f>
        <v/>
      </c>
      <c r="P401" s="93" t="str">
        <f>IFERROR(__xludf.DUMMYFUNCTION("IF(ISBLANK($D401),"""",IFERROR(JOIN("", "",QUERY(INDIRECT(""'(OCDS) "" &amp; P$3 &amp; ""'!$C:$F""),""SELECT C WHERE F = '"" &amp; $A401 &amp; ""'""))))"),"")</f>
        <v/>
      </c>
      <c r="Q401" s="93" t="str">
        <f>IFERROR(__xludf.DUMMYFUNCTION("IF(ISBLANK($D401),"""",IFERROR(JOIN("", "",QUERY(INDIRECT(""'(OCDS) "" &amp; Q$3 &amp; ""'!$C:$F""),""SELECT C WHERE F = '"" &amp; $A401 &amp; ""'""))))"),"")</f>
        <v/>
      </c>
      <c r="R401" s="94">
        <f t="shared" ref="R401:W401" si="399">IF(ISBLANK(IFERROR(VLOOKUP($A401,INDIRECT("'(OCDS) " &amp; R$3 &amp; "'!$F:$F"),1,FALSE))),0,1)</f>
        <v>0</v>
      </c>
      <c r="S401" s="94">
        <f t="shared" si="399"/>
        <v>0</v>
      </c>
      <c r="T401" s="94">
        <f t="shared" si="399"/>
        <v>0</v>
      </c>
      <c r="U401" s="94">
        <f t="shared" si="399"/>
        <v>0</v>
      </c>
      <c r="V401" s="94">
        <f t="shared" si="399"/>
        <v>0</v>
      </c>
      <c r="W401" s="94">
        <f t="shared" si="399"/>
        <v>0</v>
      </c>
    </row>
    <row r="402">
      <c r="A402" s="83" t="str">
        <f t="shared" si="1"/>
        <v> ()</v>
      </c>
      <c r="B402" s="99"/>
      <c r="C402" s="99"/>
      <c r="D402" s="100"/>
      <c r="E402" s="100"/>
      <c r="F402" s="101"/>
      <c r="G402" s="100"/>
      <c r="H402" s="99"/>
      <c r="I402" s="100"/>
      <c r="J402" s="90" t="str">
        <f t="shared" si="3"/>
        <v>no</v>
      </c>
      <c r="K402" s="91" t="str">
        <f>IFERROR(__xludf.DUMMYFUNCTION("IFERROR(JOIN("", "",FILTER(L402:Q402,LEN(L402:Q402))))"),"")</f>
        <v/>
      </c>
      <c r="L402" s="92" t="str">
        <f>IFERROR(__xludf.DUMMYFUNCTION("IF(ISBLANK($D402),"""",IFERROR(JOIN("", "",QUERY(INDIRECT(""'(OCDS) "" &amp; L$3 &amp; ""'!$C:$F""),""SELECT C WHERE F = '"" &amp; $A402 &amp; ""'""))))"),"")</f>
        <v/>
      </c>
      <c r="M402" s="93" t="str">
        <f>IFERROR(__xludf.DUMMYFUNCTION("IF(ISBLANK($D402),"""",IFERROR(JOIN("", "",QUERY(INDIRECT(""'(OCDS) "" &amp; M$3 &amp; ""'!$C:$F""),""SELECT C WHERE F = '"" &amp; $A402 &amp; ""'""))))"),"")</f>
        <v/>
      </c>
      <c r="N402" s="93" t="str">
        <f>IFERROR(__xludf.DUMMYFUNCTION("IF(ISBLANK($D402),"""",IFERROR(JOIN("", "",QUERY(INDIRECT(""'(OCDS) "" &amp; N$3 &amp; ""'!$C:$F""),""SELECT C WHERE F = '"" &amp; $A402 &amp; ""'""))))"),"")</f>
        <v/>
      </c>
      <c r="O402" s="93" t="str">
        <f>IFERROR(__xludf.DUMMYFUNCTION("IF(ISBLANK($D402),"""",IFERROR(JOIN("", "",QUERY(INDIRECT(""'(OCDS) "" &amp; O$3 &amp; ""'!$C:$F""),""SELECT C WHERE F = '"" &amp; $A402 &amp; ""'""))))"),"")</f>
        <v/>
      </c>
      <c r="P402" s="93" t="str">
        <f>IFERROR(__xludf.DUMMYFUNCTION("IF(ISBLANK($D402),"""",IFERROR(JOIN("", "",QUERY(INDIRECT(""'(OCDS) "" &amp; P$3 &amp; ""'!$C:$F""),""SELECT C WHERE F = '"" &amp; $A402 &amp; ""'""))))"),"")</f>
        <v/>
      </c>
      <c r="Q402" s="93" t="str">
        <f>IFERROR(__xludf.DUMMYFUNCTION("IF(ISBLANK($D402),"""",IFERROR(JOIN("", "",QUERY(INDIRECT(""'(OCDS) "" &amp; Q$3 &amp; ""'!$C:$F""),""SELECT C WHERE F = '"" &amp; $A402 &amp; ""'""))))"),"")</f>
        <v/>
      </c>
      <c r="R402" s="94">
        <f t="shared" ref="R402:W402" si="400">IF(ISBLANK(IFERROR(VLOOKUP($A402,INDIRECT("'(OCDS) " &amp; R$3 &amp; "'!$F:$F"),1,FALSE))),0,1)</f>
        <v>0</v>
      </c>
      <c r="S402" s="94">
        <f t="shared" si="400"/>
        <v>0</v>
      </c>
      <c r="T402" s="94">
        <f t="shared" si="400"/>
        <v>0</v>
      </c>
      <c r="U402" s="94">
        <f t="shared" si="400"/>
        <v>0</v>
      </c>
      <c r="V402" s="94">
        <f t="shared" si="400"/>
        <v>0</v>
      </c>
      <c r="W402" s="94">
        <f t="shared" si="400"/>
        <v>0</v>
      </c>
    </row>
    <row r="403">
      <c r="A403" s="83" t="str">
        <f t="shared" si="1"/>
        <v> ()</v>
      </c>
      <c r="B403" s="99"/>
      <c r="C403" s="99"/>
      <c r="D403" s="100"/>
      <c r="E403" s="100"/>
      <c r="F403" s="101"/>
      <c r="G403" s="100"/>
      <c r="H403" s="99"/>
      <c r="I403" s="100"/>
      <c r="J403" s="90" t="str">
        <f t="shared" si="3"/>
        <v>no</v>
      </c>
      <c r="K403" s="91" t="str">
        <f>IFERROR(__xludf.DUMMYFUNCTION("IFERROR(JOIN("", "",FILTER(L403:Q403,LEN(L403:Q403))))"),"")</f>
        <v/>
      </c>
      <c r="L403" s="92" t="str">
        <f>IFERROR(__xludf.DUMMYFUNCTION("IF(ISBLANK($D403),"""",IFERROR(JOIN("", "",QUERY(INDIRECT(""'(OCDS) "" &amp; L$3 &amp; ""'!$C:$F""),""SELECT C WHERE F = '"" &amp; $A403 &amp; ""'""))))"),"")</f>
        <v/>
      </c>
      <c r="M403" s="93" t="str">
        <f>IFERROR(__xludf.DUMMYFUNCTION("IF(ISBLANK($D403),"""",IFERROR(JOIN("", "",QUERY(INDIRECT(""'(OCDS) "" &amp; M$3 &amp; ""'!$C:$F""),""SELECT C WHERE F = '"" &amp; $A403 &amp; ""'""))))"),"")</f>
        <v/>
      </c>
      <c r="N403" s="93" t="str">
        <f>IFERROR(__xludf.DUMMYFUNCTION("IF(ISBLANK($D403),"""",IFERROR(JOIN("", "",QUERY(INDIRECT(""'(OCDS) "" &amp; N$3 &amp; ""'!$C:$F""),""SELECT C WHERE F = '"" &amp; $A403 &amp; ""'""))))"),"")</f>
        <v/>
      </c>
      <c r="O403" s="93" t="str">
        <f>IFERROR(__xludf.DUMMYFUNCTION("IF(ISBLANK($D403),"""",IFERROR(JOIN("", "",QUERY(INDIRECT(""'(OCDS) "" &amp; O$3 &amp; ""'!$C:$F""),""SELECT C WHERE F = '"" &amp; $A403 &amp; ""'""))))"),"")</f>
        <v/>
      </c>
      <c r="P403" s="93" t="str">
        <f>IFERROR(__xludf.DUMMYFUNCTION("IF(ISBLANK($D403),"""",IFERROR(JOIN("", "",QUERY(INDIRECT(""'(OCDS) "" &amp; P$3 &amp; ""'!$C:$F""),""SELECT C WHERE F = '"" &amp; $A403 &amp; ""'""))))"),"")</f>
        <v/>
      </c>
      <c r="Q403" s="93" t="str">
        <f>IFERROR(__xludf.DUMMYFUNCTION("IF(ISBLANK($D403),"""",IFERROR(JOIN("", "",QUERY(INDIRECT(""'(OCDS) "" &amp; Q$3 &amp; ""'!$C:$F""),""SELECT C WHERE F = '"" &amp; $A403 &amp; ""'""))))"),"")</f>
        <v/>
      </c>
      <c r="R403" s="94">
        <f t="shared" ref="R403:W403" si="401">IF(ISBLANK(IFERROR(VLOOKUP($A403,INDIRECT("'(OCDS) " &amp; R$3 &amp; "'!$F:$F"),1,FALSE))),0,1)</f>
        <v>0</v>
      </c>
      <c r="S403" s="94">
        <f t="shared" si="401"/>
        <v>0</v>
      </c>
      <c r="T403" s="94">
        <f t="shared" si="401"/>
        <v>0</v>
      </c>
      <c r="U403" s="94">
        <f t="shared" si="401"/>
        <v>0</v>
      </c>
      <c r="V403" s="94">
        <f t="shared" si="401"/>
        <v>0</v>
      </c>
      <c r="W403" s="94">
        <f t="shared" si="401"/>
        <v>0</v>
      </c>
    </row>
    <row r="404">
      <c r="A404" s="83" t="str">
        <f t="shared" si="1"/>
        <v> ()</v>
      </c>
      <c r="B404" s="99"/>
      <c r="C404" s="99"/>
      <c r="D404" s="100"/>
      <c r="E404" s="100"/>
      <c r="F404" s="101"/>
      <c r="G404" s="100"/>
      <c r="H404" s="99"/>
      <c r="I404" s="100"/>
      <c r="J404" s="90" t="str">
        <f t="shared" si="3"/>
        <v>no</v>
      </c>
      <c r="K404" s="91" t="str">
        <f>IFERROR(__xludf.DUMMYFUNCTION("IFERROR(JOIN("", "",FILTER(L404:Q404,LEN(L404:Q404))))"),"")</f>
        <v/>
      </c>
      <c r="L404" s="92" t="str">
        <f>IFERROR(__xludf.DUMMYFUNCTION("IF(ISBLANK($D404),"""",IFERROR(JOIN("", "",QUERY(INDIRECT(""'(OCDS) "" &amp; L$3 &amp; ""'!$C:$F""),""SELECT C WHERE F = '"" &amp; $A404 &amp; ""'""))))"),"")</f>
        <v/>
      </c>
      <c r="M404" s="93" t="str">
        <f>IFERROR(__xludf.DUMMYFUNCTION("IF(ISBLANK($D404),"""",IFERROR(JOIN("", "",QUERY(INDIRECT(""'(OCDS) "" &amp; M$3 &amp; ""'!$C:$F""),""SELECT C WHERE F = '"" &amp; $A404 &amp; ""'""))))"),"")</f>
        <v/>
      </c>
      <c r="N404" s="93" t="str">
        <f>IFERROR(__xludf.DUMMYFUNCTION("IF(ISBLANK($D404),"""",IFERROR(JOIN("", "",QUERY(INDIRECT(""'(OCDS) "" &amp; N$3 &amp; ""'!$C:$F""),""SELECT C WHERE F = '"" &amp; $A404 &amp; ""'""))))"),"")</f>
        <v/>
      </c>
      <c r="O404" s="93" t="str">
        <f>IFERROR(__xludf.DUMMYFUNCTION("IF(ISBLANK($D404),"""",IFERROR(JOIN("", "",QUERY(INDIRECT(""'(OCDS) "" &amp; O$3 &amp; ""'!$C:$F""),""SELECT C WHERE F = '"" &amp; $A404 &amp; ""'""))))"),"")</f>
        <v/>
      </c>
      <c r="P404" s="93" t="str">
        <f>IFERROR(__xludf.DUMMYFUNCTION("IF(ISBLANK($D404),"""",IFERROR(JOIN("", "",QUERY(INDIRECT(""'(OCDS) "" &amp; P$3 &amp; ""'!$C:$F""),""SELECT C WHERE F = '"" &amp; $A404 &amp; ""'""))))"),"")</f>
        <v/>
      </c>
      <c r="Q404" s="93" t="str">
        <f>IFERROR(__xludf.DUMMYFUNCTION("IF(ISBLANK($D404),"""",IFERROR(JOIN("", "",QUERY(INDIRECT(""'(OCDS) "" &amp; Q$3 &amp; ""'!$C:$F""),""SELECT C WHERE F = '"" &amp; $A404 &amp; ""'""))))"),"")</f>
        <v/>
      </c>
      <c r="R404" s="94">
        <f t="shared" ref="R404:W404" si="402">IF(ISBLANK(IFERROR(VLOOKUP($A404,INDIRECT("'(OCDS) " &amp; R$3 &amp; "'!$F:$F"),1,FALSE))),0,1)</f>
        <v>0</v>
      </c>
      <c r="S404" s="94">
        <f t="shared" si="402"/>
        <v>0</v>
      </c>
      <c r="T404" s="94">
        <f t="shared" si="402"/>
        <v>0</v>
      </c>
      <c r="U404" s="94">
        <f t="shared" si="402"/>
        <v>0</v>
      </c>
      <c r="V404" s="94">
        <f t="shared" si="402"/>
        <v>0</v>
      </c>
      <c r="W404" s="94">
        <f t="shared" si="402"/>
        <v>0</v>
      </c>
    </row>
    <row r="405">
      <c r="A405" s="83" t="str">
        <f t="shared" si="1"/>
        <v> ()</v>
      </c>
      <c r="B405" s="99"/>
      <c r="C405" s="99"/>
      <c r="D405" s="100"/>
      <c r="E405" s="100"/>
      <c r="F405" s="101"/>
      <c r="G405" s="100"/>
      <c r="H405" s="99"/>
      <c r="I405" s="100"/>
      <c r="J405" s="90" t="str">
        <f t="shared" si="3"/>
        <v>no</v>
      </c>
      <c r="K405" s="91" t="str">
        <f>IFERROR(__xludf.DUMMYFUNCTION("IFERROR(JOIN("", "",FILTER(L405:Q405,LEN(L405:Q405))))"),"")</f>
        <v/>
      </c>
      <c r="L405" s="92" t="str">
        <f>IFERROR(__xludf.DUMMYFUNCTION("IF(ISBLANK($D405),"""",IFERROR(JOIN("", "",QUERY(INDIRECT(""'(OCDS) "" &amp; L$3 &amp; ""'!$C:$F""),""SELECT C WHERE F = '"" &amp; $A405 &amp; ""'""))))"),"")</f>
        <v/>
      </c>
      <c r="M405" s="93" t="str">
        <f>IFERROR(__xludf.DUMMYFUNCTION("IF(ISBLANK($D405),"""",IFERROR(JOIN("", "",QUERY(INDIRECT(""'(OCDS) "" &amp; M$3 &amp; ""'!$C:$F""),""SELECT C WHERE F = '"" &amp; $A405 &amp; ""'""))))"),"")</f>
        <v/>
      </c>
      <c r="N405" s="93" t="str">
        <f>IFERROR(__xludf.DUMMYFUNCTION("IF(ISBLANK($D405),"""",IFERROR(JOIN("", "",QUERY(INDIRECT(""'(OCDS) "" &amp; N$3 &amp; ""'!$C:$F""),""SELECT C WHERE F = '"" &amp; $A405 &amp; ""'""))))"),"")</f>
        <v/>
      </c>
      <c r="O405" s="93" t="str">
        <f>IFERROR(__xludf.DUMMYFUNCTION("IF(ISBLANK($D405),"""",IFERROR(JOIN("", "",QUERY(INDIRECT(""'(OCDS) "" &amp; O$3 &amp; ""'!$C:$F""),""SELECT C WHERE F = '"" &amp; $A405 &amp; ""'""))))"),"")</f>
        <v/>
      </c>
      <c r="P405" s="93" t="str">
        <f>IFERROR(__xludf.DUMMYFUNCTION("IF(ISBLANK($D405),"""",IFERROR(JOIN("", "",QUERY(INDIRECT(""'(OCDS) "" &amp; P$3 &amp; ""'!$C:$F""),""SELECT C WHERE F = '"" &amp; $A405 &amp; ""'""))))"),"")</f>
        <v/>
      </c>
      <c r="Q405" s="93" t="str">
        <f>IFERROR(__xludf.DUMMYFUNCTION("IF(ISBLANK($D405),"""",IFERROR(JOIN("", "",QUERY(INDIRECT(""'(OCDS) "" &amp; Q$3 &amp; ""'!$C:$F""),""SELECT C WHERE F = '"" &amp; $A405 &amp; ""'""))))"),"")</f>
        <v/>
      </c>
      <c r="R405" s="94">
        <f t="shared" ref="R405:W405" si="403">IF(ISBLANK(IFERROR(VLOOKUP($A405,INDIRECT("'(OCDS) " &amp; R$3 &amp; "'!$F:$F"),1,FALSE))),0,1)</f>
        <v>0</v>
      </c>
      <c r="S405" s="94">
        <f t="shared" si="403"/>
        <v>0</v>
      </c>
      <c r="T405" s="94">
        <f t="shared" si="403"/>
        <v>0</v>
      </c>
      <c r="U405" s="94">
        <f t="shared" si="403"/>
        <v>0</v>
      </c>
      <c r="V405" s="94">
        <f t="shared" si="403"/>
        <v>0</v>
      </c>
      <c r="W405" s="94">
        <f t="shared" si="403"/>
        <v>0</v>
      </c>
    </row>
    <row r="406">
      <c r="A406" s="83" t="str">
        <f t="shared" si="1"/>
        <v> ()</v>
      </c>
      <c r="B406" s="99"/>
      <c r="C406" s="99"/>
      <c r="D406" s="100"/>
      <c r="E406" s="100"/>
      <c r="F406" s="101"/>
      <c r="G406" s="100"/>
      <c r="H406" s="99"/>
      <c r="I406" s="100"/>
      <c r="J406" s="90" t="str">
        <f t="shared" si="3"/>
        <v>no</v>
      </c>
      <c r="K406" s="91" t="str">
        <f>IFERROR(__xludf.DUMMYFUNCTION("IFERROR(JOIN("", "",FILTER(L406:Q406,LEN(L406:Q406))))"),"")</f>
        <v/>
      </c>
      <c r="L406" s="92" t="str">
        <f>IFERROR(__xludf.DUMMYFUNCTION("IF(ISBLANK($D406),"""",IFERROR(JOIN("", "",QUERY(INDIRECT(""'(OCDS) "" &amp; L$3 &amp; ""'!$C:$F""),""SELECT C WHERE F = '"" &amp; $A406 &amp; ""'""))))"),"")</f>
        <v/>
      </c>
      <c r="M406" s="93" t="str">
        <f>IFERROR(__xludf.DUMMYFUNCTION("IF(ISBLANK($D406),"""",IFERROR(JOIN("", "",QUERY(INDIRECT(""'(OCDS) "" &amp; M$3 &amp; ""'!$C:$F""),""SELECT C WHERE F = '"" &amp; $A406 &amp; ""'""))))"),"")</f>
        <v/>
      </c>
      <c r="N406" s="93" t="str">
        <f>IFERROR(__xludf.DUMMYFUNCTION("IF(ISBLANK($D406),"""",IFERROR(JOIN("", "",QUERY(INDIRECT(""'(OCDS) "" &amp; N$3 &amp; ""'!$C:$F""),""SELECT C WHERE F = '"" &amp; $A406 &amp; ""'""))))"),"")</f>
        <v/>
      </c>
      <c r="O406" s="93" t="str">
        <f>IFERROR(__xludf.DUMMYFUNCTION("IF(ISBLANK($D406),"""",IFERROR(JOIN("", "",QUERY(INDIRECT(""'(OCDS) "" &amp; O$3 &amp; ""'!$C:$F""),""SELECT C WHERE F = '"" &amp; $A406 &amp; ""'""))))"),"")</f>
        <v/>
      </c>
      <c r="P406" s="93" t="str">
        <f>IFERROR(__xludf.DUMMYFUNCTION("IF(ISBLANK($D406),"""",IFERROR(JOIN("", "",QUERY(INDIRECT(""'(OCDS) "" &amp; P$3 &amp; ""'!$C:$F""),""SELECT C WHERE F = '"" &amp; $A406 &amp; ""'""))))"),"")</f>
        <v/>
      </c>
      <c r="Q406" s="93" t="str">
        <f>IFERROR(__xludf.DUMMYFUNCTION("IF(ISBLANK($D406),"""",IFERROR(JOIN("", "",QUERY(INDIRECT(""'(OCDS) "" &amp; Q$3 &amp; ""'!$C:$F""),""SELECT C WHERE F = '"" &amp; $A406 &amp; ""'""))))"),"")</f>
        <v/>
      </c>
      <c r="R406" s="94">
        <f t="shared" ref="R406:W406" si="404">IF(ISBLANK(IFERROR(VLOOKUP($A406,INDIRECT("'(OCDS) " &amp; R$3 &amp; "'!$F:$F"),1,FALSE))),0,1)</f>
        <v>0</v>
      </c>
      <c r="S406" s="94">
        <f t="shared" si="404"/>
        <v>0</v>
      </c>
      <c r="T406" s="94">
        <f t="shared" si="404"/>
        <v>0</v>
      </c>
      <c r="U406" s="94">
        <f t="shared" si="404"/>
        <v>0</v>
      </c>
      <c r="V406" s="94">
        <f t="shared" si="404"/>
        <v>0</v>
      </c>
      <c r="W406" s="94">
        <f t="shared" si="404"/>
        <v>0</v>
      </c>
    </row>
    <row r="407">
      <c r="A407" s="83" t="str">
        <f t="shared" si="1"/>
        <v> ()</v>
      </c>
      <c r="B407" s="99"/>
      <c r="C407" s="99"/>
      <c r="D407" s="100"/>
      <c r="E407" s="100"/>
      <c r="F407" s="101"/>
      <c r="G407" s="100"/>
      <c r="H407" s="99"/>
      <c r="I407" s="100"/>
      <c r="J407" s="90" t="str">
        <f t="shared" si="3"/>
        <v>no</v>
      </c>
      <c r="K407" s="91" t="str">
        <f>IFERROR(__xludf.DUMMYFUNCTION("IFERROR(JOIN("", "",FILTER(L407:Q407,LEN(L407:Q407))))"),"")</f>
        <v/>
      </c>
      <c r="L407" s="92" t="str">
        <f>IFERROR(__xludf.DUMMYFUNCTION("IF(ISBLANK($D407),"""",IFERROR(JOIN("", "",QUERY(INDIRECT(""'(OCDS) "" &amp; L$3 &amp; ""'!$C:$F""),""SELECT C WHERE F = '"" &amp; $A407 &amp; ""'""))))"),"")</f>
        <v/>
      </c>
      <c r="M407" s="93" t="str">
        <f>IFERROR(__xludf.DUMMYFUNCTION("IF(ISBLANK($D407),"""",IFERROR(JOIN("", "",QUERY(INDIRECT(""'(OCDS) "" &amp; M$3 &amp; ""'!$C:$F""),""SELECT C WHERE F = '"" &amp; $A407 &amp; ""'""))))"),"")</f>
        <v/>
      </c>
      <c r="N407" s="93" t="str">
        <f>IFERROR(__xludf.DUMMYFUNCTION("IF(ISBLANK($D407),"""",IFERROR(JOIN("", "",QUERY(INDIRECT(""'(OCDS) "" &amp; N$3 &amp; ""'!$C:$F""),""SELECT C WHERE F = '"" &amp; $A407 &amp; ""'""))))"),"")</f>
        <v/>
      </c>
      <c r="O407" s="93" t="str">
        <f>IFERROR(__xludf.DUMMYFUNCTION("IF(ISBLANK($D407),"""",IFERROR(JOIN("", "",QUERY(INDIRECT(""'(OCDS) "" &amp; O$3 &amp; ""'!$C:$F""),""SELECT C WHERE F = '"" &amp; $A407 &amp; ""'""))))"),"")</f>
        <v/>
      </c>
      <c r="P407" s="93" t="str">
        <f>IFERROR(__xludf.DUMMYFUNCTION("IF(ISBLANK($D407),"""",IFERROR(JOIN("", "",QUERY(INDIRECT(""'(OCDS) "" &amp; P$3 &amp; ""'!$C:$F""),""SELECT C WHERE F = '"" &amp; $A407 &amp; ""'""))))"),"")</f>
        <v/>
      </c>
      <c r="Q407" s="93" t="str">
        <f>IFERROR(__xludf.DUMMYFUNCTION("IF(ISBLANK($D407),"""",IFERROR(JOIN("", "",QUERY(INDIRECT(""'(OCDS) "" &amp; Q$3 &amp; ""'!$C:$F""),""SELECT C WHERE F = '"" &amp; $A407 &amp; ""'""))))"),"")</f>
        <v/>
      </c>
      <c r="R407" s="94">
        <f t="shared" ref="R407:W407" si="405">IF(ISBLANK(IFERROR(VLOOKUP($A407,INDIRECT("'(OCDS) " &amp; R$3 &amp; "'!$F:$F"),1,FALSE))),0,1)</f>
        <v>0</v>
      </c>
      <c r="S407" s="94">
        <f t="shared" si="405"/>
        <v>0</v>
      </c>
      <c r="T407" s="94">
        <f t="shared" si="405"/>
        <v>0</v>
      </c>
      <c r="U407" s="94">
        <f t="shared" si="405"/>
        <v>0</v>
      </c>
      <c r="V407" s="94">
        <f t="shared" si="405"/>
        <v>0</v>
      </c>
      <c r="W407" s="94">
        <f t="shared" si="405"/>
        <v>0</v>
      </c>
    </row>
    <row r="408">
      <c r="A408" s="83" t="str">
        <f t="shared" si="1"/>
        <v> ()</v>
      </c>
      <c r="B408" s="99"/>
      <c r="C408" s="99"/>
      <c r="D408" s="100"/>
      <c r="E408" s="100"/>
      <c r="F408" s="101"/>
      <c r="G408" s="100"/>
      <c r="H408" s="99"/>
      <c r="I408" s="100"/>
      <c r="J408" s="90" t="str">
        <f t="shared" si="3"/>
        <v>no</v>
      </c>
      <c r="K408" s="91" t="str">
        <f>IFERROR(__xludf.DUMMYFUNCTION("IFERROR(JOIN("", "",FILTER(L408:Q408,LEN(L408:Q408))))"),"")</f>
        <v/>
      </c>
      <c r="L408" s="92" t="str">
        <f>IFERROR(__xludf.DUMMYFUNCTION("IF(ISBLANK($D408),"""",IFERROR(JOIN("", "",QUERY(INDIRECT(""'(OCDS) "" &amp; L$3 &amp; ""'!$C:$F""),""SELECT C WHERE F = '"" &amp; $A408 &amp; ""'""))))"),"")</f>
        <v/>
      </c>
      <c r="M408" s="93" t="str">
        <f>IFERROR(__xludf.DUMMYFUNCTION("IF(ISBLANK($D408),"""",IFERROR(JOIN("", "",QUERY(INDIRECT(""'(OCDS) "" &amp; M$3 &amp; ""'!$C:$F""),""SELECT C WHERE F = '"" &amp; $A408 &amp; ""'""))))"),"")</f>
        <v/>
      </c>
      <c r="N408" s="93" t="str">
        <f>IFERROR(__xludf.DUMMYFUNCTION("IF(ISBLANK($D408),"""",IFERROR(JOIN("", "",QUERY(INDIRECT(""'(OCDS) "" &amp; N$3 &amp; ""'!$C:$F""),""SELECT C WHERE F = '"" &amp; $A408 &amp; ""'""))))"),"")</f>
        <v/>
      </c>
      <c r="O408" s="93" t="str">
        <f>IFERROR(__xludf.DUMMYFUNCTION("IF(ISBLANK($D408),"""",IFERROR(JOIN("", "",QUERY(INDIRECT(""'(OCDS) "" &amp; O$3 &amp; ""'!$C:$F""),""SELECT C WHERE F = '"" &amp; $A408 &amp; ""'""))))"),"")</f>
        <v/>
      </c>
      <c r="P408" s="93" t="str">
        <f>IFERROR(__xludf.DUMMYFUNCTION("IF(ISBLANK($D408),"""",IFERROR(JOIN("", "",QUERY(INDIRECT(""'(OCDS) "" &amp; P$3 &amp; ""'!$C:$F""),""SELECT C WHERE F = '"" &amp; $A408 &amp; ""'""))))"),"")</f>
        <v/>
      </c>
      <c r="Q408" s="93" t="str">
        <f>IFERROR(__xludf.DUMMYFUNCTION("IF(ISBLANK($D408),"""",IFERROR(JOIN("", "",QUERY(INDIRECT(""'(OCDS) "" &amp; Q$3 &amp; ""'!$C:$F""),""SELECT C WHERE F = '"" &amp; $A408 &amp; ""'""))))"),"")</f>
        <v/>
      </c>
      <c r="R408" s="94">
        <f t="shared" ref="R408:W408" si="406">IF(ISBLANK(IFERROR(VLOOKUP($A408,INDIRECT("'(OCDS) " &amp; R$3 &amp; "'!$F:$F"),1,FALSE))),0,1)</f>
        <v>0</v>
      </c>
      <c r="S408" s="94">
        <f t="shared" si="406"/>
        <v>0</v>
      </c>
      <c r="T408" s="94">
        <f t="shared" si="406"/>
        <v>0</v>
      </c>
      <c r="U408" s="94">
        <f t="shared" si="406"/>
        <v>0</v>
      </c>
      <c r="V408" s="94">
        <f t="shared" si="406"/>
        <v>0</v>
      </c>
      <c r="W408" s="94">
        <f t="shared" si="406"/>
        <v>0</v>
      </c>
    </row>
    <row r="409">
      <c r="A409" s="83" t="str">
        <f t="shared" si="1"/>
        <v> ()</v>
      </c>
      <c r="B409" s="99"/>
      <c r="C409" s="99"/>
      <c r="D409" s="100"/>
      <c r="E409" s="100"/>
      <c r="F409" s="101"/>
      <c r="G409" s="100"/>
      <c r="H409" s="99"/>
      <c r="I409" s="100"/>
      <c r="J409" s="90" t="str">
        <f t="shared" si="3"/>
        <v>no</v>
      </c>
      <c r="K409" s="91" t="str">
        <f>IFERROR(__xludf.DUMMYFUNCTION("IFERROR(JOIN("", "",FILTER(L409:Q409,LEN(L409:Q409))))"),"")</f>
        <v/>
      </c>
      <c r="L409" s="92" t="str">
        <f>IFERROR(__xludf.DUMMYFUNCTION("IF(ISBLANK($D409),"""",IFERROR(JOIN("", "",QUERY(INDIRECT(""'(OCDS) "" &amp; L$3 &amp; ""'!$C:$F""),""SELECT C WHERE F = '"" &amp; $A409 &amp; ""'""))))"),"")</f>
        <v/>
      </c>
      <c r="M409" s="93" t="str">
        <f>IFERROR(__xludf.DUMMYFUNCTION("IF(ISBLANK($D409),"""",IFERROR(JOIN("", "",QUERY(INDIRECT(""'(OCDS) "" &amp; M$3 &amp; ""'!$C:$F""),""SELECT C WHERE F = '"" &amp; $A409 &amp; ""'""))))"),"")</f>
        <v/>
      </c>
      <c r="N409" s="93" t="str">
        <f>IFERROR(__xludf.DUMMYFUNCTION("IF(ISBLANK($D409),"""",IFERROR(JOIN("", "",QUERY(INDIRECT(""'(OCDS) "" &amp; N$3 &amp; ""'!$C:$F""),""SELECT C WHERE F = '"" &amp; $A409 &amp; ""'""))))"),"")</f>
        <v/>
      </c>
      <c r="O409" s="93" t="str">
        <f>IFERROR(__xludf.DUMMYFUNCTION("IF(ISBLANK($D409),"""",IFERROR(JOIN("", "",QUERY(INDIRECT(""'(OCDS) "" &amp; O$3 &amp; ""'!$C:$F""),""SELECT C WHERE F = '"" &amp; $A409 &amp; ""'""))))"),"")</f>
        <v/>
      </c>
      <c r="P409" s="93" t="str">
        <f>IFERROR(__xludf.DUMMYFUNCTION("IF(ISBLANK($D409),"""",IFERROR(JOIN("", "",QUERY(INDIRECT(""'(OCDS) "" &amp; P$3 &amp; ""'!$C:$F""),""SELECT C WHERE F = '"" &amp; $A409 &amp; ""'""))))"),"")</f>
        <v/>
      </c>
      <c r="Q409" s="93" t="str">
        <f>IFERROR(__xludf.DUMMYFUNCTION("IF(ISBLANK($D409),"""",IFERROR(JOIN("", "",QUERY(INDIRECT(""'(OCDS) "" &amp; Q$3 &amp; ""'!$C:$F""),""SELECT C WHERE F = '"" &amp; $A409 &amp; ""'""))))"),"")</f>
        <v/>
      </c>
      <c r="R409" s="94">
        <f t="shared" ref="R409:W409" si="407">IF(ISBLANK(IFERROR(VLOOKUP($A409,INDIRECT("'(OCDS) " &amp; R$3 &amp; "'!$F:$F"),1,FALSE))),0,1)</f>
        <v>0</v>
      </c>
      <c r="S409" s="94">
        <f t="shared" si="407"/>
        <v>0</v>
      </c>
      <c r="T409" s="94">
        <f t="shared" si="407"/>
        <v>0</v>
      </c>
      <c r="U409" s="94">
        <f t="shared" si="407"/>
        <v>0</v>
      </c>
      <c r="V409" s="94">
        <f t="shared" si="407"/>
        <v>0</v>
      </c>
      <c r="W409" s="94">
        <f t="shared" si="407"/>
        <v>0</v>
      </c>
    </row>
    <row r="410">
      <c r="A410" s="83" t="str">
        <f t="shared" si="1"/>
        <v> ()</v>
      </c>
      <c r="B410" s="99"/>
      <c r="C410" s="99"/>
      <c r="D410" s="100"/>
      <c r="E410" s="100"/>
      <c r="F410" s="101"/>
      <c r="G410" s="100"/>
      <c r="H410" s="99"/>
      <c r="I410" s="100"/>
      <c r="J410" s="90" t="str">
        <f t="shared" si="3"/>
        <v>no</v>
      </c>
      <c r="K410" s="91" t="str">
        <f>IFERROR(__xludf.DUMMYFUNCTION("IFERROR(JOIN("", "",FILTER(L410:Q410,LEN(L410:Q410))))"),"")</f>
        <v/>
      </c>
      <c r="L410" s="92" t="str">
        <f>IFERROR(__xludf.DUMMYFUNCTION("IF(ISBLANK($D410),"""",IFERROR(JOIN("", "",QUERY(INDIRECT(""'(OCDS) "" &amp; L$3 &amp; ""'!$C:$F""),""SELECT C WHERE F = '"" &amp; $A410 &amp; ""'""))))"),"")</f>
        <v/>
      </c>
      <c r="M410" s="93" t="str">
        <f>IFERROR(__xludf.DUMMYFUNCTION("IF(ISBLANK($D410),"""",IFERROR(JOIN("", "",QUERY(INDIRECT(""'(OCDS) "" &amp; M$3 &amp; ""'!$C:$F""),""SELECT C WHERE F = '"" &amp; $A410 &amp; ""'""))))"),"")</f>
        <v/>
      </c>
      <c r="N410" s="93" t="str">
        <f>IFERROR(__xludf.DUMMYFUNCTION("IF(ISBLANK($D410),"""",IFERROR(JOIN("", "",QUERY(INDIRECT(""'(OCDS) "" &amp; N$3 &amp; ""'!$C:$F""),""SELECT C WHERE F = '"" &amp; $A410 &amp; ""'""))))"),"")</f>
        <v/>
      </c>
      <c r="O410" s="93" t="str">
        <f>IFERROR(__xludf.DUMMYFUNCTION("IF(ISBLANK($D410),"""",IFERROR(JOIN("", "",QUERY(INDIRECT(""'(OCDS) "" &amp; O$3 &amp; ""'!$C:$F""),""SELECT C WHERE F = '"" &amp; $A410 &amp; ""'""))))"),"")</f>
        <v/>
      </c>
      <c r="P410" s="93" t="str">
        <f>IFERROR(__xludf.DUMMYFUNCTION("IF(ISBLANK($D410),"""",IFERROR(JOIN("", "",QUERY(INDIRECT(""'(OCDS) "" &amp; P$3 &amp; ""'!$C:$F""),""SELECT C WHERE F = '"" &amp; $A410 &amp; ""'""))))"),"")</f>
        <v/>
      </c>
      <c r="Q410" s="93" t="str">
        <f>IFERROR(__xludf.DUMMYFUNCTION("IF(ISBLANK($D410),"""",IFERROR(JOIN("", "",QUERY(INDIRECT(""'(OCDS) "" &amp; Q$3 &amp; ""'!$C:$F""),""SELECT C WHERE F = '"" &amp; $A410 &amp; ""'""))))"),"")</f>
        <v/>
      </c>
      <c r="R410" s="94">
        <f t="shared" ref="R410:W410" si="408">IF(ISBLANK(IFERROR(VLOOKUP($A410,INDIRECT("'(OCDS) " &amp; R$3 &amp; "'!$F:$F"),1,FALSE))),0,1)</f>
        <v>0</v>
      </c>
      <c r="S410" s="94">
        <f t="shared" si="408"/>
        <v>0</v>
      </c>
      <c r="T410" s="94">
        <f t="shared" si="408"/>
        <v>0</v>
      </c>
      <c r="U410" s="94">
        <f t="shared" si="408"/>
        <v>0</v>
      </c>
      <c r="V410" s="94">
        <f t="shared" si="408"/>
        <v>0</v>
      </c>
      <c r="W410" s="94">
        <f t="shared" si="408"/>
        <v>0</v>
      </c>
    </row>
    <row r="411">
      <c r="A411" s="83" t="str">
        <f t="shared" si="1"/>
        <v> ()</v>
      </c>
      <c r="B411" s="99"/>
      <c r="C411" s="99"/>
      <c r="D411" s="100"/>
      <c r="E411" s="100"/>
      <c r="F411" s="101"/>
      <c r="G411" s="100"/>
      <c r="H411" s="99"/>
      <c r="I411" s="100"/>
      <c r="J411" s="90" t="str">
        <f t="shared" si="3"/>
        <v>no</v>
      </c>
      <c r="K411" s="91" t="str">
        <f>IFERROR(__xludf.DUMMYFUNCTION("IFERROR(JOIN("", "",FILTER(L411:Q411,LEN(L411:Q411))))"),"")</f>
        <v/>
      </c>
      <c r="L411" s="92" t="str">
        <f>IFERROR(__xludf.DUMMYFUNCTION("IF(ISBLANK($D411),"""",IFERROR(JOIN("", "",QUERY(INDIRECT(""'(OCDS) "" &amp; L$3 &amp; ""'!$C:$F""),""SELECT C WHERE F = '"" &amp; $A411 &amp; ""'""))))"),"")</f>
        <v/>
      </c>
      <c r="M411" s="93" t="str">
        <f>IFERROR(__xludf.DUMMYFUNCTION("IF(ISBLANK($D411),"""",IFERROR(JOIN("", "",QUERY(INDIRECT(""'(OCDS) "" &amp; M$3 &amp; ""'!$C:$F""),""SELECT C WHERE F = '"" &amp; $A411 &amp; ""'""))))"),"")</f>
        <v/>
      </c>
      <c r="N411" s="93" t="str">
        <f>IFERROR(__xludf.DUMMYFUNCTION("IF(ISBLANK($D411),"""",IFERROR(JOIN("", "",QUERY(INDIRECT(""'(OCDS) "" &amp; N$3 &amp; ""'!$C:$F""),""SELECT C WHERE F = '"" &amp; $A411 &amp; ""'""))))"),"")</f>
        <v/>
      </c>
      <c r="O411" s="93" t="str">
        <f>IFERROR(__xludf.DUMMYFUNCTION("IF(ISBLANK($D411),"""",IFERROR(JOIN("", "",QUERY(INDIRECT(""'(OCDS) "" &amp; O$3 &amp; ""'!$C:$F""),""SELECT C WHERE F = '"" &amp; $A411 &amp; ""'""))))"),"")</f>
        <v/>
      </c>
      <c r="P411" s="93" t="str">
        <f>IFERROR(__xludf.DUMMYFUNCTION("IF(ISBLANK($D411),"""",IFERROR(JOIN("", "",QUERY(INDIRECT(""'(OCDS) "" &amp; P$3 &amp; ""'!$C:$F""),""SELECT C WHERE F = '"" &amp; $A411 &amp; ""'""))))"),"")</f>
        <v/>
      </c>
      <c r="Q411" s="93" t="str">
        <f>IFERROR(__xludf.DUMMYFUNCTION("IF(ISBLANK($D411),"""",IFERROR(JOIN("", "",QUERY(INDIRECT(""'(OCDS) "" &amp; Q$3 &amp; ""'!$C:$F""),""SELECT C WHERE F = '"" &amp; $A411 &amp; ""'""))))"),"")</f>
        <v/>
      </c>
      <c r="R411" s="94">
        <f t="shared" ref="R411:W411" si="409">IF(ISBLANK(IFERROR(VLOOKUP($A411,INDIRECT("'(OCDS) " &amp; R$3 &amp; "'!$F:$F"),1,FALSE))),0,1)</f>
        <v>0</v>
      </c>
      <c r="S411" s="94">
        <f t="shared" si="409"/>
        <v>0</v>
      </c>
      <c r="T411" s="94">
        <f t="shared" si="409"/>
        <v>0</v>
      </c>
      <c r="U411" s="94">
        <f t="shared" si="409"/>
        <v>0</v>
      </c>
      <c r="V411" s="94">
        <f t="shared" si="409"/>
        <v>0</v>
      </c>
      <c r="W411" s="94">
        <f t="shared" si="409"/>
        <v>0</v>
      </c>
    </row>
    <row r="412">
      <c r="A412" s="83" t="str">
        <f t="shared" si="1"/>
        <v> ()</v>
      </c>
      <c r="B412" s="99"/>
      <c r="C412" s="99"/>
      <c r="D412" s="100"/>
      <c r="E412" s="100"/>
      <c r="F412" s="101"/>
      <c r="G412" s="100"/>
      <c r="H412" s="99"/>
      <c r="I412" s="100"/>
      <c r="J412" s="90" t="str">
        <f t="shared" si="3"/>
        <v>no</v>
      </c>
      <c r="K412" s="91" t="str">
        <f>IFERROR(__xludf.DUMMYFUNCTION("IFERROR(JOIN("", "",FILTER(L412:Q412,LEN(L412:Q412))))"),"")</f>
        <v/>
      </c>
      <c r="L412" s="92" t="str">
        <f>IFERROR(__xludf.DUMMYFUNCTION("IF(ISBLANK($D412),"""",IFERROR(JOIN("", "",QUERY(INDIRECT(""'(OCDS) "" &amp; L$3 &amp; ""'!$C:$F""),""SELECT C WHERE F = '"" &amp; $A412 &amp; ""'""))))"),"")</f>
        <v/>
      </c>
      <c r="M412" s="93" t="str">
        <f>IFERROR(__xludf.DUMMYFUNCTION("IF(ISBLANK($D412),"""",IFERROR(JOIN("", "",QUERY(INDIRECT(""'(OCDS) "" &amp; M$3 &amp; ""'!$C:$F""),""SELECT C WHERE F = '"" &amp; $A412 &amp; ""'""))))"),"")</f>
        <v/>
      </c>
      <c r="N412" s="93" t="str">
        <f>IFERROR(__xludf.DUMMYFUNCTION("IF(ISBLANK($D412),"""",IFERROR(JOIN("", "",QUERY(INDIRECT(""'(OCDS) "" &amp; N$3 &amp; ""'!$C:$F""),""SELECT C WHERE F = '"" &amp; $A412 &amp; ""'""))))"),"")</f>
        <v/>
      </c>
      <c r="O412" s="93" t="str">
        <f>IFERROR(__xludf.DUMMYFUNCTION("IF(ISBLANK($D412),"""",IFERROR(JOIN("", "",QUERY(INDIRECT(""'(OCDS) "" &amp; O$3 &amp; ""'!$C:$F""),""SELECT C WHERE F = '"" &amp; $A412 &amp; ""'""))))"),"")</f>
        <v/>
      </c>
      <c r="P412" s="93" t="str">
        <f>IFERROR(__xludf.DUMMYFUNCTION("IF(ISBLANK($D412),"""",IFERROR(JOIN("", "",QUERY(INDIRECT(""'(OCDS) "" &amp; P$3 &amp; ""'!$C:$F""),""SELECT C WHERE F = '"" &amp; $A412 &amp; ""'""))))"),"")</f>
        <v/>
      </c>
      <c r="Q412" s="93" t="str">
        <f>IFERROR(__xludf.DUMMYFUNCTION("IF(ISBLANK($D412),"""",IFERROR(JOIN("", "",QUERY(INDIRECT(""'(OCDS) "" &amp; Q$3 &amp; ""'!$C:$F""),""SELECT C WHERE F = '"" &amp; $A412 &amp; ""'""))))"),"")</f>
        <v/>
      </c>
      <c r="R412" s="94">
        <f t="shared" ref="R412:W412" si="410">IF(ISBLANK(IFERROR(VLOOKUP($A412,INDIRECT("'(OCDS) " &amp; R$3 &amp; "'!$F:$F"),1,FALSE))),0,1)</f>
        <v>0</v>
      </c>
      <c r="S412" s="94">
        <f t="shared" si="410"/>
        <v>0</v>
      </c>
      <c r="T412" s="94">
        <f t="shared" si="410"/>
        <v>0</v>
      </c>
      <c r="U412" s="94">
        <f t="shared" si="410"/>
        <v>0</v>
      </c>
      <c r="V412" s="94">
        <f t="shared" si="410"/>
        <v>0</v>
      </c>
      <c r="W412" s="94">
        <f t="shared" si="410"/>
        <v>0</v>
      </c>
    </row>
    <row r="413">
      <c r="A413" s="83" t="str">
        <f t="shared" si="1"/>
        <v> ()</v>
      </c>
      <c r="B413" s="99"/>
      <c r="C413" s="99"/>
      <c r="D413" s="100"/>
      <c r="E413" s="100"/>
      <c r="F413" s="101"/>
      <c r="G413" s="100"/>
      <c r="H413" s="99"/>
      <c r="I413" s="100"/>
      <c r="J413" s="90" t="str">
        <f t="shared" si="3"/>
        <v>no</v>
      </c>
      <c r="K413" s="91" t="str">
        <f>IFERROR(__xludf.DUMMYFUNCTION("IFERROR(JOIN("", "",FILTER(L413:Q413,LEN(L413:Q413))))"),"")</f>
        <v/>
      </c>
      <c r="L413" s="92" t="str">
        <f>IFERROR(__xludf.DUMMYFUNCTION("IF(ISBLANK($D413),"""",IFERROR(JOIN("", "",QUERY(INDIRECT(""'(OCDS) "" &amp; L$3 &amp; ""'!$C:$F""),""SELECT C WHERE F = '"" &amp; $A413 &amp; ""'""))))"),"")</f>
        <v/>
      </c>
      <c r="M413" s="93" t="str">
        <f>IFERROR(__xludf.DUMMYFUNCTION("IF(ISBLANK($D413),"""",IFERROR(JOIN("", "",QUERY(INDIRECT(""'(OCDS) "" &amp; M$3 &amp; ""'!$C:$F""),""SELECT C WHERE F = '"" &amp; $A413 &amp; ""'""))))"),"")</f>
        <v/>
      </c>
      <c r="N413" s="93" t="str">
        <f>IFERROR(__xludf.DUMMYFUNCTION("IF(ISBLANK($D413),"""",IFERROR(JOIN("", "",QUERY(INDIRECT(""'(OCDS) "" &amp; N$3 &amp; ""'!$C:$F""),""SELECT C WHERE F = '"" &amp; $A413 &amp; ""'""))))"),"")</f>
        <v/>
      </c>
      <c r="O413" s="93" t="str">
        <f>IFERROR(__xludf.DUMMYFUNCTION("IF(ISBLANK($D413),"""",IFERROR(JOIN("", "",QUERY(INDIRECT(""'(OCDS) "" &amp; O$3 &amp; ""'!$C:$F""),""SELECT C WHERE F = '"" &amp; $A413 &amp; ""'""))))"),"")</f>
        <v/>
      </c>
      <c r="P413" s="93" t="str">
        <f>IFERROR(__xludf.DUMMYFUNCTION("IF(ISBLANK($D413),"""",IFERROR(JOIN("", "",QUERY(INDIRECT(""'(OCDS) "" &amp; P$3 &amp; ""'!$C:$F""),""SELECT C WHERE F = '"" &amp; $A413 &amp; ""'""))))"),"")</f>
        <v/>
      </c>
      <c r="Q413" s="93" t="str">
        <f>IFERROR(__xludf.DUMMYFUNCTION("IF(ISBLANK($D413),"""",IFERROR(JOIN("", "",QUERY(INDIRECT(""'(OCDS) "" &amp; Q$3 &amp; ""'!$C:$F""),""SELECT C WHERE F = '"" &amp; $A413 &amp; ""'""))))"),"")</f>
        <v/>
      </c>
      <c r="R413" s="94">
        <f t="shared" ref="R413:W413" si="411">IF(ISBLANK(IFERROR(VLOOKUP($A413,INDIRECT("'(OCDS) " &amp; R$3 &amp; "'!$F:$F"),1,FALSE))),0,1)</f>
        <v>0</v>
      </c>
      <c r="S413" s="94">
        <f t="shared" si="411"/>
        <v>0</v>
      </c>
      <c r="T413" s="94">
        <f t="shared" si="411"/>
        <v>0</v>
      </c>
      <c r="U413" s="94">
        <f t="shared" si="411"/>
        <v>0</v>
      </c>
      <c r="V413" s="94">
        <f t="shared" si="411"/>
        <v>0</v>
      </c>
      <c r="W413" s="94">
        <f t="shared" si="411"/>
        <v>0</v>
      </c>
    </row>
    <row r="414">
      <c r="A414" s="83" t="str">
        <f t="shared" si="1"/>
        <v> ()</v>
      </c>
      <c r="B414" s="99"/>
      <c r="C414" s="99"/>
      <c r="D414" s="100"/>
      <c r="E414" s="100"/>
      <c r="F414" s="101"/>
      <c r="G414" s="100"/>
      <c r="H414" s="99"/>
      <c r="I414" s="100"/>
      <c r="J414" s="90" t="str">
        <f t="shared" si="3"/>
        <v>no</v>
      </c>
      <c r="K414" s="91" t="str">
        <f>IFERROR(__xludf.DUMMYFUNCTION("IFERROR(JOIN("", "",FILTER(L414:Q414,LEN(L414:Q414))))"),"")</f>
        <v/>
      </c>
      <c r="L414" s="92" t="str">
        <f>IFERROR(__xludf.DUMMYFUNCTION("IF(ISBLANK($D414),"""",IFERROR(JOIN("", "",QUERY(INDIRECT(""'(OCDS) "" &amp; L$3 &amp; ""'!$C:$F""),""SELECT C WHERE F = '"" &amp; $A414 &amp; ""'""))))"),"")</f>
        <v/>
      </c>
      <c r="M414" s="93" t="str">
        <f>IFERROR(__xludf.DUMMYFUNCTION("IF(ISBLANK($D414),"""",IFERROR(JOIN("", "",QUERY(INDIRECT(""'(OCDS) "" &amp; M$3 &amp; ""'!$C:$F""),""SELECT C WHERE F = '"" &amp; $A414 &amp; ""'""))))"),"")</f>
        <v/>
      </c>
      <c r="N414" s="93" t="str">
        <f>IFERROR(__xludf.DUMMYFUNCTION("IF(ISBLANK($D414),"""",IFERROR(JOIN("", "",QUERY(INDIRECT(""'(OCDS) "" &amp; N$3 &amp; ""'!$C:$F""),""SELECT C WHERE F = '"" &amp; $A414 &amp; ""'""))))"),"")</f>
        <v/>
      </c>
      <c r="O414" s="93" t="str">
        <f>IFERROR(__xludf.DUMMYFUNCTION("IF(ISBLANK($D414),"""",IFERROR(JOIN("", "",QUERY(INDIRECT(""'(OCDS) "" &amp; O$3 &amp; ""'!$C:$F""),""SELECT C WHERE F = '"" &amp; $A414 &amp; ""'""))))"),"")</f>
        <v/>
      </c>
      <c r="P414" s="93" t="str">
        <f>IFERROR(__xludf.DUMMYFUNCTION("IF(ISBLANK($D414),"""",IFERROR(JOIN("", "",QUERY(INDIRECT(""'(OCDS) "" &amp; P$3 &amp; ""'!$C:$F""),""SELECT C WHERE F = '"" &amp; $A414 &amp; ""'""))))"),"")</f>
        <v/>
      </c>
      <c r="Q414" s="93" t="str">
        <f>IFERROR(__xludf.DUMMYFUNCTION("IF(ISBLANK($D414),"""",IFERROR(JOIN("", "",QUERY(INDIRECT(""'(OCDS) "" &amp; Q$3 &amp; ""'!$C:$F""),""SELECT C WHERE F = '"" &amp; $A414 &amp; ""'""))))"),"")</f>
        <v/>
      </c>
      <c r="R414" s="94">
        <f t="shared" ref="R414:W414" si="412">IF(ISBLANK(IFERROR(VLOOKUP($A414,INDIRECT("'(OCDS) " &amp; R$3 &amp; "'!$F:$F"),1,FALSE))),0,1)</f>
        <v>0</v>
      </c>
      <c r="S414" s="94">
        <f t="shared" si="412"/>
        <v>0</v>
      </c>
      <c r="T414" s="94">
        <f t="shared" si="412"/>
        <v>0</v>
      </c>
      <c r="U414" s="94">
        <f t="shared" si="412"/>
        <v>0</v>
      </c>
      <c r="V414" s="94">
        <f t="shared" si="412"/>
        <v>0</v>
      </c>
      <c r="W414" s="94">
        <f t="shared" si="412"/>
        <v>0</v>
      </c>
    </row>
    <row r="415">
      <c r="A415" s="83" t="str">
        <f t="shared" si="1"/>
        <v> ()</v>
      </c>
      <c r="B415" s="99"/>
      <c r="C415" s="99"/>
      <c r="D415" s="100"/>
      <c r="E415" s="100"/>
      <c r="F415" s="101"/>
      <c r="G415" s="100"/>
      <c r="H415" s="99"/>
      <c r="I415" s="100"/>
      <c r="J415" s="90" t="str">
        <f t="shared" si="3"/>
        <v>no</v>
      </c>
      <c r="K415" s="91" t="str">
        <f>IFERROR(__xludf.DUMMYFUNCTION("IFERROR(JOIN("", "",FILTER(L415:Q415,LEN(L415:Q415))))"),"")</f>
        <v/>
      </c>
      <c r="L415" s="92" t="str">
        <f>IFERROR(__xludf.DUMMYFUNCTION("IF(ISBLANK($D415),"""",IFERROR(JOIN("", "",QUERY(INDIRECT(""'(OCDS) "" &amp; L$3 &amp; ""'!$C:$F""),""SELECT C WHERE F = '"" &amp; $A415 &amp; ""'""))))"),"")</f>
        <v/>
      </c>
      <c r="M415" s="93" t="str">
        <f>IFERROR(__xludf.DUMMYFUNCTION("IF(ISBLANK($D415),"""",IFERROR(JOIN("", "",QUERY(INDIRECT(""'(OCDS) "" &amp; M$3 &amp; ""'!$C:$F""),""SELECT C WHERE F = '"" &amp; $A415 &amp; ""'""))))"),"")</f>
        <v/>
      </c>
      <c r="N415" s="93" t="str">
        <f>IFERROR(__xludf.DUMMYFUNCTION("IF(ISBLANK($D415),"""",IFERROR(JOIN("", "",QUERY(INDIRECT(""'(OCDS) "" &amp; N$3 &amp; ""'!$C:$F""),""SELECT C WHERE F = '"" &amp; $A415 &amp; ""'""))))"),"")</f>
        <v/>
      </c>
      <c r="O415" s="93" t="str">
        <f>IFERROR(__xludf.DUMMYFUNCTION("IF(ISBLANK($D415),"""",IFERROR(JOIN("", "",QUERY(INDIRECT(""'(OCDS) "" &amp; O$3 &amp; ""'!$C:$F""),""SELECT C WHERE F = '"" &amp; $A415 &amp; ""'""))))"),"")</f>
        <v/>
      </c>
      <c r="P415" s="93" t="str">
        <f>IFERROR(__xludf.DUMMYFUNCTION("IF(ISBLANK($D415),"""",IFERROR(JOIN("", "",QUERY(INDIRECT(""'(OCDS) "" &amp; P$3 &amp; ""'!$C:$F""),""SELECT C WHERE F = '"" &amp; $A415 &amp; ""'""))))"),"")</f>
        <v/>
      </c>
      <c r="Q415" s="93" t="str">
        <f>IFERROR(__xludf.DUMMYFUNCTION("IF(ISBLANK($D415),"""",IFERROR(JOIN("", "",QUERY(INDIRECT(""'(OCDS) "" &amp; Q$3 &amp; ""'!$C:$F""),""SELECT C WHERE F = '"" &amp; $A415 &amp; ""'""))))"),"")</f>
        <v/>
      </c>
      <c r="R415" s="94">
        <f t="shared" ref="R415:W415" si="413">IF(ISBLANK(IFERROR(VLOOKUP($A415,INDIRECT("'(OCDS) " &amp; R$3 &amp; "'!$F:$F"),1,FALSE))),0,1)</f>
        <v>0</v>
      </c>
      <c r="S415" s="94">
        <f t="shared" si="413"/>
        <v>0</v>
      </c>
      <c r="T415" s="94">
        <f t="shared" si="413"/>
        <v>0</v>
      </c>
      <c r="U415" s="94">
        <f t="shared" si="413"/>
        <v>0</v>
      </c>
      <c r="V415" s="94">
        <f t="shared" si="413"/>
        <v>0</v>
      </c>
      <c r="W415" s="94">
        <f t="shared" si="413"/>
        <v>0</v>
      </c>
    </row>
    <row r="416">
      <c r="A416" s="83" t="str">
        <f t="shared" si="1"/>
        <v> ()</v>
      </c>
      <c r="B416" s="99"/>
      <c r="C416" s="99"/>
      <c r="D416" s="100"/>
      <c r="E416" s="100"/>
      <c r="F416" s="101"/>
      <c r="G416" s="100"/>
      <c r="H416" s="99"/>
      <c r="I416" s="100"/>
      <c r="J416" s="90" t="str">
        <f t="shared" si="3"/>
        <v>no</v>
      </c>
      <c r="K416" s="91" t="str">
        <f>IFERROR(__xludf.DUMMYFUNCTION("IFERROR(JOIN("", "",FILTER(L416:Q416,LEN(L416:Q416))))"),"")</f>
        <v/>
      </c>
      <c r="L416" s="92" t="str">
        <f>IFERROR(__xludf.DUMMYFUNCTION("IF(ISBLANK($D416),"""",IFERROR(JOIN("", "",QUERY(INDIRECT(""'(OCDS) "" &amp; L$3 &amp; ""'!$C:$F""),""SELECT C WHERE F = '"" &amp; $A416 &amp; ""'""))))"),"")</f>
        <v/>
      </c>
      <c r="M416" s="93" t="str">
        <f>IFERROR(__xludf.DUMMYFUNCTION("IF(ISBLANK($D416),"""",IFERROR(JOIN("", "",QUERY(INDIRECT(""'(OCDS) "" &amp; M$3 &amp; ""'!$C:$F""),""SELECT C WHERE F = '"" &amp; $A416 &amp; ""'""))))"),"")</f>
        <v/>
      </c>
      <c r="N416" s="93" t="str">
        <f>IFERROR(__xludf.DUMMYFUNCTION("IF(ISBLANK($D416),"""",IFERROR(JOIN("", "",QUERY(INDIRECT(""'(OCDS) "" &amp; N$3 &amp; ""'!$C:$F""),""SELECT C WHERE F = '"" &amp; $A416 &amp; ""'""))))"),"")</f>
        <v/>
      </c>
      <c r="O416" s="93" t="str">
        <f>IFERROR(__xludf.DUMMYFUNCTION("IF(ISBLANK($D416),"""",IFERROR(JOIN("", "",QUERY(INDIRECT(""'(OCDS) "" &amp; O$3 &amp; ""'!$C:$F""),""SELECT C WHERE F = '"" &amp; $A416 &amp; ""'""))))"),"")</f>
        <v/>
      </c>
      <c r="P416" s="93" t="str">
        <f>IFERROR(__xludf.DUMMYFUNCTION("IF(ISBLANK($D416),"""",IFERROR(JOIN("", "",QUERY(INDIRECT(""'(OCDS) "" &amp; P$3 &amp; ""'!$C:$F""),""SELECT C WHERE F = '"" &amp; $A416 &amp; ""'""))))"),"")</f>
        <v/>
      </c>
      <c r="Q416" s="93" t="str">
        <f>IFERROR(__xludf.DUMMYFUNCTION("IF(ISBLANK($D416),"""",IFERROR(JOIN("", "",QUERY(INDIRECT(""'(OCDS) "" &amp; Q$3 &amp; ""'!$C:$F""),""SELECT C WHERE F = '"" &amp; $A416 &amp; ""'""))))"),"")</f>
        <v/>
      </c>
      <c r="R416" s="94">
        <f t="shared" ref="R416:W416" si="414">IF(ISBLANK(IFERROR(VLOOKUP($A416,INDIRECT("'(OCDS) " &amp; R$3 &amp; "'!$F:$F"),1,FALSE))),0,1)</f>
        <v>0</v>
      </c>
      <c r="S416" s="94">
        <f t="shared" si="414"/>
        <v>0</v>
      </c>
      <c r="T416" s="94">
        <f t="shared" si="414"/>
        <v>0</v>
      </c>
      <c r="U416" s="94">
        <f t="shared" si="414"/>
        <v>0</v>
      </c>
      <c r="V416" s="94">
        <f t="shared" si="414"/>
        <v>0</v>
      </c>
      <c r="W416" s="94">
        <f t="shared" si="414"/>
        <v>0</v>
      </c>
    </row>
    <row r="417">
      <c r="A417" s="83" t="str">
        <f t="shared" si="1"/>
        <v> ()</v>
      </c>
      <c r="B417" s="99"/>
      <c r="C417" s="99"/>
      <c r="D417" s="100"/>
      <c r="E417" s="100"/>
      <c r="F417" s="101"/>
      <c r="G417" s="100"/>
      <c r="H417" s="99"/>
      <c r="I417" s="100"/>
      <c r="J417" s="90" t="str">
        <f t="shared" si="3"/>
        <v>no</v>
      </c>
      <c r="K417" s="91" t="str">
        <f>IFERROR(__xludf.DUMMYFUNCTION("IFERROR(JOIN("", "",FILTER(L417:Q417,LEN(L417:Q417))))"),"")</f>
        <v/>
      </c>
      <c r="L417" s="92" t="str">
        <f>IFERROR(__xludf.DUMMYFUNCTION("IF(ISBLANK($D417),"""",IFERROR(JOIN("", "",QUERY(INDIRECT(""'(OCDS) "" &amp; L$3 &amp; ""'!$C:$F""),""SELECT C WHERE F = '"" &amp; $A417 &amp; ""'""))))"),"")</f>
        <v/>
      </c>
      <c r="M417" s="93" t="str">
        <f>IFERROR(__xludf.DUMMYFUNCTION("IF(ISBLANK($D417),"""",IFERROR(JOIN("", "",QUERY(INDIRECT(""'(OCDS) "" &amp; M$3 &amp; ""'!$C:$F""),""SELECT C WHERE F = '"" &amp; $A417 &amp; ""'""))))"),"")</f>
        <v/>
      </c>
      <c r="N417" s="93" t="str">
        <f>IFERROR(__xludf.DUMMYFUNCTION("IF(ISBLANK($D417),"""",IFERROR(JOIN("", "",QUERY(INDIRECT(""'(OCDS) "" &amp; N$3 &amp; ""'!$C:$F""),""SELECT C WHERE F = '"" &amp; $A417 &amp; ""'""))))"),"")</f>
        <v/>
      </c>
      <c r="O417" s="93" t="str">
        <f>IFERROR(__xludf.DUMMYFUNCTION("IF(ISBLANK($D417),"""",IFERROR(JOIN("", "",QUERY(INDIRECT(""'(OCDS) "" &amp; O$3 &amp; ""'!$C:$F""),""SELECT C WHERE F = '"" &amp; $A417 &amp; ""'""))))"),"")</f>
        <v/>
      </c>
      <c r="P417" s="93" t="str">
        <f>IFERROR(__xludf.DUMMYFUNCTION("IF(ISBLANK($D417),"""",IFERROR(JOIN("", "",QUERY(INDIRECT(""'(OCDS) "" &amp; P$3 &amp; ""'!$C:$F""),""SELECT C WHERE F = '"" &amp; $A417 &amp; ""'""))))"),"")</f>
        <v/>
      </c>
      <c r="Q417" s="93" t="str">
        <f>IFERROR(__xludf.DUMMYFUNCTION("IF(ISBLANK($D417),"""",IFERROR(JOIN("", "",QUERY(INDIRECT(""'(OCDS) "" &amp; Q$3 &amp; ""'!$C:$F""),""SELECT C WHERE F = '"" &amp; $A417 &amp; ""'""))))"),"")</f>
        <v/>
      </c>
      <c r="R417" s="94">
        <f t="shared" ref="R417:W417" si="415">IF(ISBLANK(IFERROR(VLOOKUP($A417,INDIRECT("'(OCDS) " &amp; R$3 &amp; "'!$F:$F"),1,FALSE))),0,1)</f>
        <v>0</v>
      </c>
      <c r="S417" s="94">
        <f t="shared" si="415"/>
        <v>0</v>
      </c>
      <c r="T417" s="94">
        <f t="shared" si="415"/>
        <v>0</v>
      </c>
      <c r="U417" s="94">
        <f t="shared" si="415"/>
        <v>0</v>
      </c>
      <c r="V417" s="94">
        <f t="shared" si="415"/>
        <v>0</v>
      </c>
      <c r="W417" s="94">
        <f t="shared" si="415"/>
        <v>0</v>
      </c>
    </row>
    <row r="418">
      <c r="A418" s="83" t="str">
        <f t="shared" si="1"/>
        <v> ()</v>
      </c>
      <c r="B418" s="99"/>
      <c r="C418" s="99"/>
      <c r="D418" s="100"/>
      <c r="E418" s="100"/>
      <c r="F418" s="101"/>
      <c r="G418" s="100"/>
      <c r="H418" s="99"/>
      <c r="I418" s="100"/>
      <c r="J418" s="90" t="str">
        <f t="shared" si="3"/>
        <v>no</v>
      </c>
      <c r="K418" s="91" t="str">
        <f>IFERROR(__xludf.DUMMYFUNCTION("IFERROR(JOIN("", "",FILTER(L418:Q418,LEN(L418:Q418))))"),"")</f>
        <v/>
      </c>
      <c r="L418" s="92" t="str">
        <f>IFERROR(__xludf.DUMMYFUNCTION("IF(ISBLANK($D418),"""",IFERROR(JOIN("", "",QUERY(INDIRECT(""'(OCDS) "" &amp; L$3 &amp; ""'!$C:$F""),""SELECT C WHERE F = '"" &amp; $A418 &amp; ""'""))))"),"")</f>
        <v/>
      </c>
      <c r="M418" s="93" t="str">
        <f>IFERROR(__xludf.DUMMYFUNCTION("IF(ISBLANK($D418),"""",IFERROR(JOIN("", "",QUERY(INDIRECT(""'(OCDS) "" &amp; M$3 &amp; ""'!$C:$F""),""SELECT C WHERE F = '"" &amp; $A418 &amp; ""'""))))"),"")</f>
        <v/>
      </c>
      <c r="N418" s="93" t="str">
        <f>IFERROR(__xludf.DUMMYFUNCTION("IF(ISBLANK($D418),"""",IFERROR(JOIN("", "",QUERY(INDIRECT(""'(OCDS) "" &amp; N$3 &amp; ""'!$C:$F""),""SELECT C WHERE F = '"" &amp; $A418 &amp; ""'""))))"),"")</f>
        <v/>
      </c>
      <c r="O418" s="93" t="str">
        <f>IFERROR(__xludf.DUMMYFUNCTION("IF(ISBLANK($D418),"""",IFERROR(JOIN("", "",QUERY(INDIRECT(""'(OCDS) "" &amp; O$3 &amp; ""'!$C:$F""),""SELECT C WHERE F = '"" &amp; $A418 &amp; ""'""))))"),"")</f>
        <v/>
      </c>
      <c r="P418" s="93" t="str">
        <f>IFERROR(__xludf.DUMMYFUNCTION("IF(ISBLANK($D418),"""",IFERROR(JOIN("", "",QUERY(INDIRECT(""'(OCDS) "" &amp; P$3 &amp; ""'!$C:$F""),""SELECT C WHERE F = '"" &amp; $A418 &amp; ""'""))))"),"")</f>
        <v/>
      </c>
      <c r="Q418" s="93" t="str">
        <f>IFERROR(__xludf.DUMMYFUNCTION("IF(ISBLANK($D418),"""",IFERROR(JOIN("", "",QUERY(INDIRECT(""'(OCDS) "" &amp; Q$3 &amp; ""'!$C:$F""),""SELECT C WHERE F = '"" &amp; $A418 &amp; ""'""))))"),"")</f>
        <v/>
      </c>
      <c r="R418" s="94">
        <f t="shared" ref="R418:W418" si="416">IF(ISBLANK(IFERROR(VLOOKUP($A418,INDIRECT("'(OCDS) " &amp; R$3 &amp; "'!$F:$F"),1,FALSE))),0,1)</f>
        <v>0</v>
      </c>
      <c r="S418" s="94">
        <f t="shared" si="416"/>
        <v>0</v>
      </c>
      <c r="T418" s="94">
        <f t="shared" si="416"/>
        <v>0</v>
      </c>
      <c r="U418" s="94">
        <f t="shared" si="416"/>
        <v>0</v>
      </c>
      <c r="V418" s="94">
        <f t="shared" si="416"/>
        <v>0</v>
      </c>
      <c r="W418" s="94">
        <f t="shared" si="416"/>
        <v>0</v>
      </c>
    </row>
    <row r="419">
      <c r="A419" s="83" t="str">
        <f t="shared" si="1"/>
        <v> ()</v>
      </c>
      <c r="B419" s="99"/>
      <c r="C419" s="99"/>
      <c r="D419" s="100"/>
      <c r="E419" s="100"/>
      <c r="F419" s="101"/>
      <c r="G419" s="100"/>
      <c r="H419" s="99"/>
      <c r="I419" s="100"/>
      <c r="J419" s="90" t="str">
        <f t="shared" si="3"/>
        <v>no</v>
      </c>
      <c r="K419" s="91" t="str">
        <f>IFERROR(__xludf.DUMMYFUNCTION("IFERROR(JOIN("", "",FILTER(L419:Q419,LEN(L419:Q419))))"),"")</f>
        <v/>
      </c>
      <c r="L419" s="92" t="str">
        <f>IFERROR(__xludf.DUMMYFUNCTION("IF(ISBLANK($D419),"""",IFERROR(JOIN("", "",QUERY(INDIRECT(""'(OCDS) "" &amp; L$3 &amp; ""'!$C:$F""),""SELECT C WHERE F = '"" &amp; $A419 &amp; ""'""))))"),"")</f>
        <v/>
      </c>
      <c r="M419" s="93" t="str">
        <f>IFERROR(__xludf.DUMMYFUNCTION("IF(ISBLANK($D419),"""",IFERROR(JOIN("", "",QUERY(INDIRECT(""'(OCDS) "" &amp; M$3 &amp; ""'!$C:$F""),""SELECT C WHERE F = '"" &amp; $A419 &amp; ""'""))))"),"")</f>
        <v/>
      </c>
      <c r="N419" s="93" t="str">
        <f>IFERROR(__xludf.DUMMYFUNCTION("IF(ISBLANK($D419),"""",IFERROR(JOIN("", "",QUERY(INDIRECT(""'(OCDS) "" &amp; N$3 &amp; ""'!$C:$F""),""SELECT C WHERE F = '"" &amp; $A419 &amp; ""'""))))"),"")</f>
        <v/>
      </c>
      <c r="O419" s="93" t="str">
        <f>IFERROR(__xludf.DUMMYFUNCTION("IF(ISBLANK($D419),"""",IFERROR(JOIN("", "",QUERY(INDIRECT(""'(OCDS) "" &amp; O$3 &amp; ""'!$C:$F""),""SELECT C WHERE F = '"" &amp; $A419 &amp; ""'""))))"),"")</f>
        <v/>
      </c>
      <c r="P419" s="93" t="str">
        <f>IFERROR(__xludf.DUMMYFUNCTION("IF(ISBLANK($D419),"""",IFERROR(JOIN("", "",QUERY(INDIRECT(""'(OCDS) "" &amp; P$3 &amp; ""'!$C:$F""),""SELECT C WHERE F = '"" &amp; $A419 &amp; ""'""))))"),"")</f>
        <v/>
      </c>
      <c r="Q419" s="93" t="str">
        <f>IFERROR(__xludf.DUMMYFUNCTION("IF(ISBLANK($D419),"""",IFERROR(JOIN("", "",QUERY(INDIRECT(""'(OCDS) "" &amp; Q$3 &amp; ""'!$C:$F""),""SELECT C WHERE F = '"" &amp; $A419 &amp; ""'""))))"),"")</f>
        <v/>
      </c>
      <c r="R419" s="94">
        <f t="shared" ref="R419:W419" si="417">IF(ISBLANK(IFERROR(VLOOKUP($A419,INDIRECT("'(OCDS) " &amp; R$3 &amp; "'!$F:$F"),1,FALSE))),0,1)</f>
        <v>0</v>
      </c>
      <c r="S419" s="94">
        <f t="shared" si="417"/>
        <v>0</v>
      </c>
      <c r="T419" s="94">
        <f t="shared" si="417"/>
        <v>0</v>
      </c>
      <c r="U419" s="94">
        <f t="shared" si="417"/>
        <v>0</v>
      </c>
      <c r="V419" s="94">
        <f t="shared" si="417"/>
        <v>0</v>
      </c>
      <c r="W419" s="94">
        <f t="shared" si="417"/>
        <v>0</v>
      </c>
    </row>
    <row r="420">
      <c r="A420" s="83" t="str">
        <f t="shared" si="1"/>
        <v> ()</v>
      </c>
      <c r="B420" s="99"/>
      <c r="C420" s="99"/>
      <c r="D420" s="100"/>
      <c r="E420" s="100"/>
      <c r="F420" s="101"/>
      <c r="G420" s="100"/>
      <c r="H420" s="99"/>
      <c r="I420" s="100"/>
      <c r="J420" s="90" t="str">
        <f t="shared" si="3"/>
        <v>no</v>
      </c>
      <c r="K420" s="91" t="str">
        <f>IFERROR(__xludf.DUMMYFUNCTION("IFERROR(JOIN("", "",FILTER(L420:Q420,LEN(L420:Q420))))"),"")</f>
        <v/>
      </c>
      <c r="L420" s="92" t="str">
        <f>IFERROR(__xludf.DUMMYFUNCTION("IF(ISBLANK($D420),"""",IFERROR(JOIN("", "",QUERY(INDIRECT(""'(OCDS) "" &amp; L$3 &amp; ""'!$C:$F""),""SELECT C WHERE F = '"" &amp; $A420 &amp; ""'""))))"),"")</f>
        <v/>
      </c>
      <c r="M420" s="93" t="str">
        <f>IFERROR(__xludf.DUMMYFUNCTION("IF(ISBLANK($D420),"""",IFERROR(JOIN("", "",QUERY(INDIRECT(""'(OCDS) "" &amp; M$3 &amp; ""'!$C:$F""),""SELECT C WHERE F = '"" &amp; $A420 &amp; ""'""))))"),"")</f>
        <v/>
      </c>
      <c r="N420" s="93" t="str">
        <f>IFERROR(__xludf.DUMMYFUNCTION("IF(ISBLANK($D420),"""",IFERROR(JOIN("", "",QUERY(INDIRECT(""'(OCDS) "" &amp; N$3 &amp; ""'!$C:$F""),""SELECT C WHERE F = '"" &amp; $A420 &amp; ""'""))))"),"")</f>
        <v/>
      </c>
      <c r="O420" s="93" t="str">
        <f>IFERROR(__xludf.DUMMYFUNCTION("IF(ISBLANK($D420),"""",IFERROR(JOIN("", "",QUERY(INDIRECT(""'(OCDS) "" &amp; O$3 &amp; ""'!$C:$F""),""SELECT C WHERE F = '"" &amp; $A420 &amp; ""'""))))"),"")</f>
        <v/>
      </c>
      <c r="P420" s="93" t="str">
        <f>IFERROR(__xludf.DUMMYFUNCTION("IF(ISBLANK($D420),"""",IFERROR(JOIN("", "",QUERY(INDIRECT(""'(OCDS) "" &amp; P$3 &amp; ""'!$C:$F""),""SELECT C WHERE F = '"" &amp; $A420 &amp; ""'""))))"),"")</f>
        <v/>
      </c>
      <c r="Q420" s="93" t="str">
        <f>IFERROR(__xludf.DUMMYFUNCTION("IF(ISBLANK($D420),"""",IFERROR(JOIN("", "",QUERY(INDIRECT(""'(OCDS) "" &amp; Q$3 &amp; ""'!$C:$F""),""SELECT C WHERE F = '"" &amp; $A420 &amp; ""'""))))"),"")</f>
        <v/>
      </c>
      <c r="R420" s="94">
        <f t="shared" ref="R420:W420" si="418">IF(ISBLANK(IFERROR(VLOOKUP($A420,INDIRECT("'(OCDS) " &amp; R$3 &amp; "'!$F:$F"),1,FALSE))),0,1)</f>
        <v>0</v>
      </c>
      <c r="S420" s="94">
        <f t="shared" si="418"/>
        <v>0</v>
      </c>
      <c r="T420" s="94">
        <f t="shared" si="418"/>
        <v>0</v>
      </c>
      <c r="U420" s="94">
        <f t="shared" si="418"/>
        <v>0</v>
      </c>
      <c r="V420" s="94">
        <f t="shared" si="418"/>
        <v>0</v>
      </c>
      <c r="W420" s="94">
        <f t="shared" si="418"/>
        <v>0</v>
      </c>
    </row>
    <row r="421">
      <c r="A421" s="83" t="str">
        <f t="shared" si="1"/>
        <v> ()</v>
      </c>
      <c r="B421" s="99"/>
      <c r="C421" s="99"/>
      <c r="D421" s="100"/>
      <c r="E421" s="100"/>
      <c r="F421" s="101"/>
      <c r="G421" s="100"/>
      <c r="H421" s="99"/>
      <c r="I421" s="100"/>
      <c r="J421" s="90" t="str">
        <f t="shared" si="3"/>
        <v>no</v>
      </c>
      <c r="K421" s="91" t="str">
        <f>IFERROR(__xludf.DUMMYFUNCTION("IFERROR(JOIN("", "",FILTER(L421:Q421,LEN(L421:Q421))))"),"")</f>
        <v/>
      </c>
      <c r="L421" s="92" t="str">
        <f>IFERROR(__xludf.DUMMYFUNCTION("IF(ISBLANK($D421),"""",IFERROR(JOIN("", "",QUERY(INDIRECT(""'(OCDS) "" &amp; L$3 &amp; ""'!$C:$F""),""SELECT C WHERE F = '"" &amp; $A421 &amp; ""'""))))"),"")</f>
        <v/>
      </c>
      <c r="M421" s="93" t="str">
        <f>IFERROR(__xludf.DUMMYFUNCTION("IF(ISBLANK($D421),"""",IFERROR(JOIN("", "",QUERY(INDIRECT(""'(OCDS) "" &amp; M$3 &amp; ""'!$C:$F""),""SELECT C WHERE F = '"" &amp; $A421 &amp; ""'""))))"),"")</f>
        <v/>
      </c>
      <c r="N421" s="93" t="str">
        <f>IFERROR(__xludf.DUMMYFUNCTION("IF(ISBLANK($D421),"""",IFERROR(JOIN("", "",QUERY(INDIRECT(""'(OCDS) "" &amp; N$3 &amp; ""'!$C:$F""),""SELECT C WHERE F = '"" &amp; $A421 &amp; ""'""))))"),"")</f>
        <v/>
      </c>
      <c r="O421" s="93" t="str">
        <f>IFERROR(__xludf.DUMMYFUNCTION("IF(ISBLANK($D421),"""",IFERROR(JOIN("", "",QUERY(INDIRECT(""'(OCDS) "" &amp; O$3 &amp; ""'!$C:$F""),""SELECT C WHERE F = '"" &amp; $A421 &amp; ""'""))))"),"")</f>
        <v/>
      </c>
      <c r="P421" s="93" t="str">
        <f>IFERROR(__xludf.DUMMYFUNCTION("IF(ISBLANK($D421),"""",IFERROR(JOIN("", "",QUERY(INDIRECT(""'(OCDS) "" &amp; P$3 &amp; ""'!$C:$F""),""SELECT C WHERE F = '"" &amp; $A421 &amp; ""'""))))"),"")</f>
        <v/>
      </c>
      <c r="Q421" s="93" t="str">
        <f>IFERROR(__xludf.DUMMYFUNCTION("IF(ISBLANK($D421),"""",IFERROR(JOIN("", "",QUERY(INDIRECT(""'(OCDS) "" &amp; Q$3 &amp; ""'!$C:$F""),""SELECT C WHERE F = '"" &amp; $A421 &amp; ""'""))))"),"")</f>
        <v/>
      </c>
      <c r="R421" s="94">
        <f t="shared" ref="R421:W421" si="419">IF(ISBLANK(IFERROR(VLOOKUP($A421,INDIRECT("'(OCDS) " &amp; R$3 &amp; "'!$F:$F"),1,FALSE))),0,1)</f>
        <v>0</v>
      </c>
      <c r="S421" s="94">
        <f t="shared" si="419"/>
        <v>0</v>
      </c>
      <c r="T421" s="94">
        <f t="shared" si="419"/>
        <v>0</v>
      </c>
      <c r="U421" s="94">
        <f t="shared" si="419"/>
        <v>0</v>
      </c>
      <c r="V421" s="94">
        <f t="shared" si="419"/>
        <v>0</v>
      </c>
      <c r="W421" s="94">
        <f t="shared" si="419"/>
        <v>0</v>
      </c>
    </row>
    <row r="422">
      <c r="A422" s="83" t="str">
        <f t="shared" si="1"/>
        <v> ()</v>
      </c>
      <c r="B422" s="99"/>
      <c r="C422" s="99"/>
      <c r="D422" s="100"/>
      <c r="E422" s="100"/>
      <c r="F422" s="101"/>
      <c r="G422" s="100"/>
      <c r="H422" s="99"/>
      <c r="I422" s="100"/>
      <c r="J422" s="90" t="str">
        <f t="shared" si="3"/>
        <v>no</v>
      </c>
      <c r="K422" s="91" t="str">
        <f>IFERROR(__xludf.DUMMYFUNCTION("IFERROR(JOIN("", "",FILTER(L422:Q422,LEN(L422:Q422))))"),"")</f>
        <v/>
      </c>
      <c r="L422" s="92" t="str">
        <f>IFERROR(__xludf.DUMMYFUNCTION("IF(ISBLANK($D422),"""",IFERROR(JOIN("", "",QUERY(INDIRECT(""'(OCDS) "" &amp; L$3 &amp; ""'!$C:$F""),""SELECT C WHERE F = '"" &amp; $A422 &amp; ""'""))))"),"")</f>
        <v/>
      </c>
      <c r="M422" s="93" t="str">
        <f>IFERROR(__xludf.DUMMYFUNCTION("IF(ISBLANK($D422),"""",IFERROR(JOIN("", "",QUERY(INDIRECT(""'(OCDS) "" &amp; M$3 &amp; ""'!$C:$F""),""SELECT C WHERE F = '"" &amp; $A422 &amp; ""'""))))"),"")</f>
        <v/>
      </c>
      <c r="N422" s="93" t="str">
        <f>IFERROR(__xludf.DUMMYFUNCTION("IF(ISBLANK($D422),"""",IFERROR(JOIN("", "",QUERY(INDIRECT(""'(OCDS) "" &amp; N$3 &amp; ""'!$C:$F""),""SELECT C WHERE F = '"" &amp; $A422 &amp; ""'""))))"),"")</f>
        <v/>
      </c>
      <c r="O422" s="93" t="str">
        <f>IFERROR(__xludf.DUMMYFUNCTION("IF(ISBLANK($D422),"""",IFERROR(JOIN("", "",QUERY(INDIRECT(""'(OCDS) "" &amp; O$3 &amp; ""'!$C:$F""),""SELECT C WHERE F = '"" &amp; $A422 &amp; ""'""))))"),"")</f>
        <v/>
      </c>
      <c r="P422" s="93" t="str">
        <f>IFERROR(__xludf.DUMMYFUNCTION("IF(ISBLANK($D422),"""",IFERROR(JOIN("", "",QUERY(INDIRECT(""'(OCDS) "" &amp; P$3 &amp; ""'!$C:$F""),""SELECT C WHERE F = '"" &amp; $A422 &amp; ""'""))))"),"")</f>
        <v/>
      </c>
      <c r="Q422" s="93" t="str">
        <f>IFERROR(__xludf.DUMMYFUNCTION("IF(ISBLANK($D422),"""",IFERROR(JOIN("", "",QUERY(INDIRECT(""'(OCDS) "" &amp; Q$3 &amp; ""'!$C:$F""),""SELECT C WHERE F = '"" &amp; $A422 &amp; ""'""))))"),"")</f>
        <v/>
      </c>
      <c r="R422" s="94">
        <f t="shared" ref="R422:W422" si="420">IF(ISBLANK(IFERROR(VLOOKUP($A422,INDIRECT("'(OCDS) " &amp; R$3 &amp; "'!$F:$F"),1,FALSE))),0,1)</f>
        <v>0</v>
      </c>
      <c r="S422" s="94">
        <f t="shared" si="420"/>
        <v>0</v>
      </c>
      <c r="T422" s="94">
        <f t="shared" si="420"/>
        <v>0</v>
      </c>
      <c r="U422" s="94">
        <f t="shared" si="420"/>
        <v>0</v>
      </c>
      <c r="V422" s="94">
        <f t="shared" si="420"/>
        <v>0</v>
      </c>
      <c r="W422" s="94">
        <f t="shared" si="420"/>
        <v>0</v>
      </c>
    </row>
    <row r="423">
      <c r="A423" s="83" t="str">
        <f t="shared" si="1"/>
        <v> ()</v>
      </c>
      <c r="B423" s="99"/>
      <c r="C423" s="99"/>
      <c r="D423" s="100"/>
      <c r="E423" s="100"/>
      <c r="F423" s="101"/>
      <c r="G423" s="100"/>
      <c r="H423" s="99"/>
      <c r="I423" s="100"/>
      <c r="J423" s="90" t="str">
        <f t="shared" si="3"/>
        <v>no</v>
      </c>
      <c r="K423" s="91" t="str">
        <f>IFERROR(__xludf.DUMMYFUNCTION("IFERROR(JOIN("", "",FILTER(L423:Q423,LEN(L423:Q423))))"),"")</f>
        <v/>
      </c>
      <c r="L423" s="92" t="str">
        <f>IFERROR(__xludf.DUMMYFUNCTION("IF(ISBLANK($D423),"""",IFERROR(JOIN("", "",QUERY(INDIRECT(""'(OCDS) "" &amp; L$3 &amp; ""'!$C:$F""),""SELECT C WHERE F = '"" &amp; $A423 &amp; ""'""))))"),"")</f>
        <v/>
      </c>
      <c r="M423" s="93" t="str">
        <f>IFERROR(__xludf.DUMMYFUNCTION("IF(ISBLANK($D423),"""",IFERROR(JOIN("", "",QUERY(INDIRECT(""'(OCDS) "" &amp; M$3 &amp; ""'!$C:$F""),""SELECT C WHERE F = '"" &amp; $A423 &amp; ""'""))))"),"")</f>
        <v/>
      </c>
      <c r="N423" s="93" t="str">
        <f>IFERROR(__xludf.DUMMYFUNCTION("IF(ISBLANK($D423),"""",IFERROR(JOIN("", "",QUERY(INDIRECT(""'(OCDS) "" &amp; N$3 &amp; ""'!$C:$F""),""SELECT C WHERE F = '"" &amp; $A423 &amp; ""'""))))"),"")</f>
        <v/>
      </c>
      <c r="O423" s="93" t="str">
        <f>IFERROR(__xludf.DUMMYFUNCTION("IF(ISBLANK($D423),"""",IFERROR(JOIN("", "",QUERY(INDIRECT(""'(OCDS) "" &amp; O$3 &amp; ""'!$C:$F""),""SELECT C WHERE F = '"" &amp; $A423 &amp; ""'""))))"),"")</f>
        <v/>
      </c>
      <c r="P423" s="93" t="str">
        <f>IFERROR(__xludf.DUMMYFUNCTION("IF(ISBLANK($D423),"""",IFERROR(JOIN("", "",QUERY(INDIRECT(""'(OCDS) "" &amp; P$3 &amp; ""'!$C:$F""),""SELECT C WHERE F = '"" &amp; $A423 &amp; ""'""))))"),"")</f>
        <v/>
      </c>
      <c r="Q423" s="93" t="str">
        <f>IFERROR(__xludf.DUMMYFUNCTION("IF(ISBLANK($D423),"""",IFERROR(JOIN("", "",QUERY(INDIRECT(""'(OCDS) "" &amp; Q$3 &amp; ""'!$C:$F""),""SELECT C WHERE F = '"" &amp; $A423 &amp; ""'""))))"),"")</f>
        <v/>
      </c>
      <c r="R423" s="94">
        <f t="shared" ref="R423:W423" si="421">IF(ISBLANK(IFERROR(VLOOKUP($A423,INDIRECT("'(OCDS) " &amp; R$3 &amp; "'!$F:$F"),1,FALSE))),0,1)</f>
        <v>0</v>
      </c>
      <c r="S423" s="94">
        <f t="shared" si="421"/>
        <v>0</v>
      </c>
      <c r="T423" s="94">
        <f t="shared" si="421"/>
        <v>0</v>
      </c>
      <c r="U423" s="94">
        <f t="shared" si="421"/>
        <v>0</v>
      </c>
      <c r="V423" s="94">
        <f t="shared" si="421"/>
        <v>0</v>
      </c>
      <c r="W423" s="94">
        <f t="shared" si="421"/>
        <v>0</v>
      </c>
    </row>
    <row r="424">
      <c r="A424" s="83" t="str">
        <f t="shared" si="1"/>
        <v> ()</v>
      </c>
      <c r="B424" s="99"/>
      <c r="C424" s="99"/>
      <c r="D424" s="100"/>
      <c r="E424" s="100"/>
      <c r="F424" s="101"/>
      <c r="G424" s="100"/>
      <c r="H424" s="99"/>
      <c r="I424" s="100"/>
      <c r="J424" s="90" t="str">
        <f t="shared" si="3"/>
        <v>no</v>
      </c>
      <c r="K424" s="91" t="str">
        <f>IFERROR(__xludf.DUMMYFUNCTION("IFERROR(JOIN("", "",FILTER(L424:Q424,LEN(L424:Q424))))"),"")</f>
        <v/>
      </c>
      <c r="L424" s="92" t="str">
        <f>IFERROR(__xludf.DUMMYFUNCTION("IF(ISBLANK($D424),"""",IFERROR(JOIN("", "",QUERY(INDIRECT(""'(OCDS) "" &amp; L$3 &amp; ""'!$C:$F""),""SELECT C WHERE F = '"" &amp; $A424 &amp; ""'""))))"),"")</f>
        <v/>
      </c>
      <c r="M424" s="93" t="str">
        <f>IFERROR(__xludf.DUMMYFUNCTION("IF(ISBLANK($D424),"""",IFERROR(JOIN("", "",QUERY(INDIRECT(""'(OCDS) "" &amp; M$3 &amp; ""'!$C:$F""),""SELECT C WHERE F = '"" &amp; $A424 &amp; ""'""))))"),"")</f>
        <v/>
      </c>
      <c r="N424" s="93" t="str">
        <f>IFERROR(__xludf.DUMMYFUNCTION("IF(ISBLANK($D424),"""",IFERROR(JOIN("", "",QUERY(INDIRECT(""'(OCDS) "" &amp; N$3 &amp; ""'!$C:$F""),""SELECT C WHERE F = '"" &amp; $A424 &amp; ""'""))))"),"")</f>
        <v/>
      </c>
      <c r="O424" s="93" t="str">
        <f>IFERROR(__xludf.DUMMYFUNCTION("IF(ISBLANK($D424),"""",IFERROR(JOIN("", "",QUERY(INDIRECT(""'(OCDS) "" &amp; O$3 &amp; ""'!$C:$F""),""SELECT C WHERE F = '"" &amp; $A424 &amp; ""'""))))"),"")</f>
        <v/>
      </c>
      <c r="P424" s="93" t="str">
        <f>IFERROR(__xludf.DUMMYFUNCTION("IF(ISBLANK($D424),"""",IFERROR(JOIN("", "",QUERY(INDIRECT(""'(OCDS) "" &amp; P$3 &amp; ""'!$C:$F""),""SELECT C WHERE F = '"" &amp; $A424 &amp; ""'""))))"),"")</f>
        <v/>
      </c>
      <c r="Q424" s="93" t="str">
        <f>IFERROR(__xludf.DUMMYFUNCTION("IF(ISBLANK($D424),"""",IFERROR(JOIN("", "",QUERY(INDIRECT(""'(OCDS) "" &amp; Q$3 &amp; ""'!$C:$F""),""SELECT C WHERE F = '"" &amp; $A424 &amp; ""'""))))"),"")</f>
        <v/>
      </c>
      <c r="R424" s="94">
        <f t="shared" ref="R424:W424" si="422">IF(ISBLANK(IFERROR(VLOOKUP($A424,INDIRECT("'(OCDS) " &amp; R$3 &amp; "'!$F:$F"),1,FALSE))),0,1)</f>
        <v>0</v>
      </c>
      <c r="S424" s="94">
        <f t="shared" si="422"/>
        <v>0</v>
      </c>
      <c r="T424" s="94">
        <f t="shared" si="422"/>
        <v>0</v>
      </c>
      <c r="U424" s="94">
        <f t="shared" si="422"/>
        <v>0</v>
      </c>
      <c r="V424" s="94">
        <f t="shared" si="422"/>
        <v>0</v>
      </c>
      <c r="W424" s="94">
        <f t="shared" si="422"/>
        <v>0</v>
      </c>
    </row>
    <row r="425">
      <c r="A425" s="83" t="str">
        <f t="shared" si="1"/>
        <v> ()</v>
      </c>
      <c r="B425" s="99"/>
      <c r="C425" s="99"/>
      <c r="D425" s="100"/>
      <c r="E425" s="100"/>
      <c r="F425" s="101"/>
      <c r="G425" s="100"/>
      <c r="H425" s="99"/>
      <c r="I425" s="100"/>
      <c r="J425" s="90" t="str">
        <f t="shared" si="3"/>
        <v>no</v>
      </c>
      <c r="K425" s="91" t="str">
        <f>IFERROR(__xludf.DUMMYFUNCTION("IFERROR(JOIN("", "",FILTER(L425:Q425,LEN(L425:Q425))))"),"")</f>
        <v/>
      </c>
      <c r="L425" s="92" t="str">
        <f>IFERROR(__xludf.DUMMYFUNCTION("IF(ISBLANK($D425),"""",IFERROR(JOIN("", "",QUERY(INDIRECT(""'(OCDS) "" &amp; L$3 &amp; ""'!$C:$F""),""SELECT C WHERE F = '"" &amp; $A425 &amp; ""'""))))"),"")</f>
        <v/>
      </c>
      <c r="M425" s="93" t="str">
        <f>IFERROR(__xludf.DUMMYFUNCTION("IF(ISBLANK($D425),"""",IFERROR(JOIN("", "",QUERY(INDIRECT(""'(OCDS) "" &amp; M$3 &amp; ""'!$C:$F""),""SELECT C WHERE F = '"" &amp; $A425 &amp; ""'""))))"),"")</f>
        <v/>
      </c>
      <c r="N425" s="93" t="str">
        <f>IFERROR(__xludf.DUMMYFUNCTION("IF(ISBLANK($D425),"""",IFERROR(JOIN("", "",QUERY(INDIRECT(""'(OCDS) "" &amp; N$3 &amp; ""'!$C:$F""),""SELECT C WHERE F = '"" &amp; $A425 &amp; ""'""))))"),"")</f>
        <v/>
      </c>
      <c r="O425" s="93" t="str">
        <f>IFERROR(__xludf.DUMMYFUNCTION("IF(ISBLANK($D425),"""",IFERROR(JOIN("", "",QUERY(INDIRECT(""'(OCDS) "" &amp; O$3 &amp; ""'!$C:$F""),""SELECT C WHERE F = '"" &amp; $A425 &amp; ""'""))))"),"")</f>
        <v/>
      </c>
      <c r="P425" s="93" t="str">
        <f>IFERROR(__xludf.DUMMYFUNCTION("IF(ISBLANK($D425),"""",IFERROR(JOIN("", "",QUERY(INDIRECT(""'(OCDS) "" &amp; P$3 &amp; ""'!$C:$F""),""SELECT C WHERE F = '"" &amp; $A425 &amp; ""'""))))"),"")</f>
        <v/>
      </c>
      <c r="Q425" s="93" t="str">
        <f>IFERROR(__xludf.DUMMYFUNCTION("IF(ISBLANK($D425),"""",IFERROR(JOIN("", "",QUERY(INDIRECT(""'(OCDS) "" &amp; Q$3 &amp; ""'!$C:$F""),""SELECT C WHERE F = '"" &amp; $A425 &amp; ""'""))))"),"")</f>
        <v/>
      </c>
      <c r="R425" s="94">
        <f t="shared" ref="R425:W425" si="423">IF(ISBLANK(IFERROR(VLOOKUP($A425,INDIRECT("'(OCDS) " &amp; R$3 &amp; "'!$F:$F"),1,FALSE))),0,1)</f>
        <v>0</v>
      </c>
      <c r="S425" s="94">
        <f t="shared" si="423"/>
        <v>0</v>
      </c>
      <c r="T425" s="94">
        <f t="shared" si="423"/>
        <v>0</v>
      </c>
      <c r="U425" s="94">
        <f t="shared" si="423"/>
        <v>0</v>
      </c>
      <c r="V425" s="94">
        <f t="shared" si="423"/>
        <v>0</v>
      </c>
      <c r="W425" s="94">
        <f t="shared" si="423"/>
        <v>0</v>
      </c>
    </row>
    <row r="426">
      <c r="A426" s="83" t="str">
        <f t="shared" si="1"/>
        <v> ()</v>
      </c>
      <c r="B426" s="99"/>
      <c r="C426" s="99"/>
      <c r="D426" s="100"/>
      <c r="E426" s="100"/>
      <c r="F426" s="101"/>
      <c r="G426" s="100"/>
      <c r="H426" s="99"/>
      <c r="I426" s="100"/>
      <c r="J426" s="90" t="str">
        <f t="shared" si="3"/>
        <v>no</v>
      </c>
      <c r="K426" s="91" t="str">
        <f>IFERROR(__xludf.DUMMYFUNCTION("IFERROR(JOIN("", "",FILTER(L426:Q426,LEN(L426:Q426))))"),"")</f>
        <v/>
      </c>
      <c r="L426" s="92" t="str">
        <f>IFERROR(__xludf.DUMMYFUNCTION("IF(ISBLANK($D426),"""",IFERROR(JOIN("", "",QUERY(INDIRECT(""'(OCDS) "" &amp; L$3 &amp; ""'!$C:$F""),""SELECT C WHERE F = '"" &amp; $A426 &amp; ""'""))))"),"")</f>
        <v/>
      </c>
      <c r="M426" s="93" t="str">
        <f>IFERROR(__xludf.DUMMYFUNCTION("IF(ISBLANK($D426),"""",IFERROR(JOIN("", "",QUERY(INDIRECT(""'(OCDS) "" &amp; M$3 &amp; ""'!$C:$F""),""SELECT C WHERE F = '"" &amp; $A426 &amp; ""'""))))"),"")</f>
        <v/>
      </c>
      <c r="N426" s="93" t="str">
        <f>IFERROR(__xludf.DUMMYFUNCTION("IF(ISBLANK($D426),"""",IFERROR(JOIN("", "",QUERY(INDIRECT(""'(OCDS) "" &amp; N$3 &amp; ""'!$C:$F""),""SELECT C WHERE F = '"" &amp; $A426 &amp; ""'""))))"),"")</f>
        <v/>
      </c>
      <c r="O426" s="93" t="str">
        <f>IFERROR(__xludf.DUMMYFUNCTION("IF(ISBLANK($D426),"""",IFERROR(JOIN("", "",QUERY(INDIRECT(""'(OCDS) "" &amp; O$3 &amp; ""'!$C:$F""),""SELECT C WHERE F = '"" &amp; $A426 &amp; ""'""))))"),"")</f>
        <v/>
      </c>
      <c r="P426" s="93" t="str">
        <f>IFERROR(__xludf.DUMMYFUNCTION("IF(ISBLANK($D426),"""",IFERROR(JOIN("", "",QUERY(INDIRECT(""'(OCDS) "" &amp; P$3 &amp; ""'!$C:$F""),""SELECT C WHERE F = '"" &amp; $A426 &amp; ""'""))))"),"")</f>
        <v/>
      </c>
      <c r="Q426" s="93" t="str">
        <f>IFERROR(__xludf.DUMMYFUNCTION("IF(ISBLANK($D426),"""",IFERROR(JOIN("", "",QUERY(INDIRECT(""'(OCDS) "" &amp; Q$3 &amp; ""'!$C:$F""),""SELECT C WHERE F = '"" &amp; $A426 &amp; ""'""))))"),"")</f>
        <v/>
      </c>
      <c r="R426" s="94">
        <f t="shared" ref="R426:W426" si="424">IF(ISBLANK(IFERROR(VLOOKUP($A426,INDIRECT("'(OCDS) " &amp; R$3 &amp; "'!$F:$F"),1,FALSE))),0,1)</f>
        <v>0</v>
      </c>
      <c r="S426" s="94">
        <f t="shared" si="424"/>
        <v>0</v>
      </c>
      <c r="T426" s="94">
        <f t="shared" si="424"/>
        <v>0</v>
      </c>
      <c r="U426" s="94">
        <f t="shared" si="424"/>
        <v>0</v>
      </c>
      <c r="V426" s="94">
        <f t="shared" si="424"/>
        <v>0</v>
      </c>
      <c r="W426" s="94">
        <f t="shared" si="424"/>
        <v>0</v>
      </c>
    </row>
    <row r="427">
      <c r="A427" s="83" t="str">
        <f t="shared" si="1"/>
        <v> ()</v>
      </c>
      <c r="B427" s="99"/>
      <c r="C427" s="99"/>
      <c r="D427" s="100"/>
      <c r="E427" s="100"/>
      <c r="F427" s="101"/>
      <c r="G427" s="100"/>
      <c r="H427" s="99"/>
      <c r="I427" s="100"/>
      <c r="J427" s="90" t="str">
        <f t="shared" si="3"/>
        <v>no</v>
      </c>
      <c r="K427" s="91" t="str">
        <f>IFERROR(__xludf.DUMMYFUNCTION("IFERROR(JOIN("", "",FILTER(L427:Q427,LEN(L427:Q427))))"),"")</f>
        <v/>
      </c>
      <c r="L427" s="92" t="str">
        <f>IFERROR(__xludf.DUMMYFUNCTION("IF(ISBLANK($D427),"""",IFERROR(JOIN("", "",QUERY(INDIRECT(""'(OCDS) "" &amp; L$3 &amp; ""'!$C:$F""),""SELECT C WHERE F = '"" &amp; $A427 &amp; ""'""))))"),"")</f>
        <v/>
      </c>
      <c r="M427" s="93" t="str">
        <f>IFERROR(__xludf.DUMMYFUNCTION("IF(ISBLANK($D427),"""",IFERROR(JOIN("", "",QUERY(INDIRECT(""'(OCDS) "" &amp; M$3 &amp; ""'!$C:$F""),""SELECT C WHERE F = '"" &amp; $A427 &amp; ""'""))))"),"")</f>
        <v/>
      </c>
      <c r="N427" s="93" t="str">
        <f>IFERROR(__xludf.DUMMYFUNCTION("IF(ISBLANK($D427),"""",IFERROR(JOIN("", "",QUERY(INDIRECT(""'(OCDS) "" &amp; N$3 &amp; ""'!$C:$F""),""SELECT C WHERE F = '"" &amp; $A427 &amp; ""'""))))"),"")</f>
        <v/>
      </c>
      <c r="O427" s="93" t="str">
        <f>IFERROR(__xludf.DUMMYFUNCTION("IF(ISBLANK($D427),"""",IFERROR(JOIN("", "",QUERY(INDIRECT(""'(OCDS) "" &amp; O$3 &amp; ""'!$C:$F""),""SELECT C WHERE F = '"" &amp; $A427 &amp; ""'""))))"),"")</f>
        <v/>
      </c>
      <c r="P427" s="93" t="str">
        <f>IFERROR(__xludf.DUMMYFUNCTION("IF(ISBLANK($D427),"""",IFERROR(JOIN("", "",QUERY(INDIRECT(""'(OCDS) "" &amp; P$3 &amp; ""'!$C:$F""),""SELECT C WHERE F = '"" &amp; $A427 &amp; ""'""))))"),"")</f>
        <v/>
      </c>
      <c r="Q427" s="93" t="str">
        <f>IFERROR(__xludf.DUMMYFUNCTION("IF(ISBLANK($D427),"""",IFERROR(JOIN("", "",QUERY(INDIRECT(""'(OCDS) "" &amp; Q$3 &amp; ""'!$C:$F""),""SELECT C WHERE F = '"" &amp; $A427 &amp; ""'""))))"),"")</f>
        <v/>
      </c>
      <c r="R427" s="94">
        <f t="shared" ref="R427:W427" si="425">IF(ISBLANK(IFERROR(VLOOKUP($A427,INDIRECT("'(OCDS) " &amp; R$3 &amp; "'!$F:$F"),1,FALSE))),0,1)</f>
        <v>0</v>
      </c>
      <c r="S427" s="94">
        <f t="shared" si="425"/>
        <v>0</v>
      </c>
      <c r="T427" s="94">
        <f t="shared" si="425"/>
        <v>0</v>
      </c>
      <c r="U427" s="94">
        <f t="shared" si="425"/>
        <v>0</v>
      </c>
      <c r="V427" s="94">
        <f t="shared" si="425"/>
        <v>0</v>
      </c>
      <c r="W427" s="94">
        <f t="shared" si="425"/>
        <v>0</v>
      </c>
    </row>
    <row r="428">
      <c r="A428" s="83" t="str">
        <f t="shared" si="1"/>
        <v> ()</v>
      </c>
      <c r="B428" s="99"/>
      <c r="C428" s="99"/>
      <c r="D428" s="100"/>
      <c r="E428" s="100"/>
      <c r="F428" s="101"/>
      <c r="G428" s="100"/>
      <c r="H428" s="99"/>
      <c r="I428" s="100"/>
      <c r="J428" s="90" t="str">
        <f t="shared" si="3"/>
        <v>no</v>
      </c>
      <c r="K428" s="91" t="str">
        <f>IFERROR(__xludf.DUMMYFUNCTION("IFERROR(JOIN("", "",FILTER(L428:Q428,LEN(L428:Q428))))"),"")</f>
        <v/>
      </c>
      <c r="L428" s="92" t="str">
        <f>IFERROR(__xludf.DUMMYFUNCTION("IF(ISBLANK($D428),"""",IFERROR(JOIN("", "",QUERY(INDIRECT(""'(OCDS) "" &amp; L$3 &amp; ""'!$C:$F""),""SELECT C WHERE F = '"" &amp; $A428 &amp; ""'""))))"),"")</f>
        <v/>
      </c>
      <c r="M428" s="93" t="str">
        <f>IFERROR(__xludf.DUMMYFUNCTION("IF(ISBLANK($D428),"""",IFERROR(JOIN("", "",QUERY(INDIRECT(""'(OCDS) "" &amp; M$3 &amp; ""'!$C:$F""),""SELECT C WHERE F = '"" &amp; $A428 &amp; ""'""))))"),"")</f>
        <v/>
      </c>
      <c r="N428" s="93" t="str">
        <f>IFERROR(__xludf.DUMMYFUNCTION("IF(ISBLANK($D428),"""",IFERROR(JOIN("", "",QUERY(INDIRECT(""'(OCDS) "" &amp; N$3 &amp; ""'!$C:$F""),""SELECT C WHERE F = '"" &amp; $A428 &amp; ""'""))))"),"")</f>
        <v/>
      </c>
      <c r="O428" s="93" t="str">
        <f>IFERROR(__xludf.DUMMYFUNCTION("IF(ISBLANK($D428),"""",IFERROR(JOIN("", "",QUERY(INDIRECT(""'(OCDS) "" &amp; O$3 &amp; ""'!$C:$F""),""SELECT C WHERE F = '"" &amp; $A428 &amp; ""'""))))"),"")</f>
        <v/>
      </c>
      <c r="P428" s="93" t="str">
        <f>IFERROR(__xludf.DUMMYFUNCTION("IF(ISBLANK($D428),"""",IFERROR(JOIN("", "",QUERY(INDIRECT(""'(OCDS) "" &amp; P$3 &amp; ""'!$C:$F""),""SELECT C WHERE F = '"" &amp; $A428 &amp; ""'""))))"),"")</f>
        <v/>
      </c>
      <c r="Q428" s="93" t="str">
        <f>IFERROR(__xludf.DUMMYFUNCTION("IF(ISBLANK($D428),"""",IFERROR(JOIN("", "",QUERY(INDIRECT(""'(OCDS) "" &amp; Q$3 &amp; ""'!$C:$F""),""SELECT C WHERE F = '"" &amp; $A428 &amp; ""'""))))"),"")</f>
        <v/>
      </c>
      <c r="R428" s="94">
        <f t="shared" ref="R428:W428" si="426">IF(ISBLANK(IFERROR(VLOOKUP($A428,INDIRECT("'(OCDS) " &amp; R$3 &amp; "'!$F:$F"),1,FALSE))),0,1)</f>
        <v>0</v>
      </c>
      <c r="S428" s="94">
        <f t="shared" si="426"/>
        <v>0</v>
      </c>
      <c r="T428" s="94">
        <f t="shared" si="426"/>
        <v>0</v>
      </c>
      <c r="U428" s="94">
        <f t="shared" si="426"/>
        <v>0</v>
      </c>
      <c r="V428" s="94">
        <f t="shared" si="426"/>
        <v>0</v>
      </c>
      <c r="W428" s="94">
        <f t="shared" si="426"/>
        <v>0</v>
      </c>
    </row>
    <row r="429">
      <c r="A429" s="83" t="str">
        <f t="shared" si="1"/>
        <v> ()</v>
      </c>
      <c r="B429" s="99"/>
      <c r="C429" s="99"/>
      <c r="D429" s="100"/>
      <c r="E429" s="100"/>
      <c r="F429" s="101"/>
      <c r="G429" s="100"/>
      <c r="H429" s="99"/>
      <c r="I429" s="100"/>
      <c r="J429" s="90" t="str">
        <f t="shared" si="3"/>
        <v>no</v>
      </c>
      <c r="K429" s="91" t="str">
        <f>IFERROR(__xludf.DUMMYFUNCTION("IFERROR(JOIN("", "",FILTER(L429:Q429,LEN(L429:Q429))))"),"")</f>
        <v/>
      </c>
      <c r="L429" s="92" t="str">
        <f>IFERROR(__xludf.DUMMYFUNCTION("IF(ISBLANK($D429),"""",IFERROR(JOIN("", "",QUERY(INDIRECT(""'(OCDS) "" &amp; L$3 &amp; ""'!$C:$F""),""SELECT C WHERE F = '"" &amp; $A429 &amp; ""'""))))"),"")</f>
        <v/>
      </c>
      <c r="M429" s="93" t="str">
        <f>IFERROR(__xludf.DUMMYFUNCTION("IF(ISBLANK($D429),"""",IFERROR(JOIN("", "",QUERY(INDIRECT(""'(OCDS) "" &amp; M$3 &amp; ""'!$C:$F""),""SELECT C WHERE F = '"" &amp; $A429 &amp; ""'""))))"),"")</f>
        <v/>
      </c>
      <c r="N429" s="93" t="str">
        <f>IFERROR(__xludf.DUMMYFUNCTION("IF(ISBLANK($D429),"""",IFERROR(JOIN("", "",QUERY(INDIRECT(""'(OCDS) "" &amp; N$3 &amp; ""'!$C:$F""),""SELECT C WHERE F = '"" &amp; $A429 &amp; ""'""))))"),"")</f>
        <v/>
      </c>
      <c r="O429" s="93" t="str">
        <f>IFERROR(__xludf.DUMMYFUNCTION("IF(ISBLANK($D429),"""",IFERROR(JOIN("", "",QUERY(INDIRECT(""'(OCDS) "" &amp; O$3 &amp; ""'!$C:$F""),""SELECT C WHERE F = '"" &amp; $A429 &amp; ""'""))))"),"")</f>
        <v/>
      </c>
      <c r="P429" s="93" t="str">
        <f>IFERROR(__xludf.DUMMYFUNCTION("IF(ISBLANK($D429),"""",IFERROR(JOIN("", "",QUERY(INDIRECT(""'(OCDS) "" &amp; P$3 &amp; ""'!$C:$F""),""SELECT C WHERE F = '"" &amp; $A429 &amp; ""'""))))"),"")</f>
        <v/>
      </c>
      <c r="Q429" s="93" t="str">
        <f>IFERROR(__xludf.DUMMYFUNCTION("IF(ISBLANK($D429),"""",IFERROR(JOIN("", "",QUERY(INDIRECT(""'(OCDS) "" &amp; Q$3 &amp; ""'!$C:$F""),""SELECT C WHERE F = '"" &amp; $A429 &amp; ""'""))))"),"")</f>
        <v/>
      </c>
      <c r="R429" s="94">
        <f t="shared" ref="R429:W429" si="427">IF(ISBLANK(IFERROR(VLOOKUP($A429,INDIRECT("'(OCDS) " &amp; R$3 &amp; "'!$F:$F"),1,FALSE))),0,1)</f>
        <v>0</v>
      </c>
      <c r="S429" s="94">
        <f t="shared" si="427"/>
        <v>0</v>
      </c>
      <c r="T429" s="94">
        <f t="shared" si="427"/>
        <v>0</v>
      </c>
      <c r="U429" s="94">
        <f t="shared" si="427"/>
        <v>0</v>
      </c>
      <c r="V429" s="94">
        <f t="shared" si="427"/>
        <v>0</v>
      </c>
      <c r="W429" s="94">
        <f t="shared" si="427"/>
        <v>0</v>
      </c>
    </row>
    <row r="430">
      <c r="A430" s="83" t="str">
        <f t="shared" si="1"/>
        <v> ()</v>
      </c>
      <c r="B430" s="99"/>
      <c r="C430" s="99"/>
      <c r="D430" s="100"/>
      <c r="E430" s="100"/>
      <c r="F430" s="101"/>
      <c r="G430" s="100"/>
      <c r="H430" s="99"/>
      <c r="I430" s="100"/>
      <c r="J430" s="90" t="str">
        <f t="shared" si="3"/>
        <v>no</v>
      </c>
      <c r="K430" s="91" t="str">
        <f>IFERROR(__xludf.DUMMYFUNCTION("IFERROR(JOIN("", "",FILTER(L430:Q430,LEN(L430:Q430))))"),"")</f>
        <v/>
      </c>
      <c r="L430" s="92" t="str">
        <f>IFERROR(__xludf.DUMMYFUNCTION("IF(ISBLANK($D430),"""",IFERROR(JOIN("", "",QUERY(INDIRECT(""'(OCDS) "" &amp; L$3 &amp; ""'!$C:$F""),""SELECT C WHERE F = '"" &amp; $A430 &amp; ""'""))))"),"")</f>
        <v/>
      </c>
      <c r="M430" s="93" t="str">
        <f>IFERROR(__xludf.DUMMYFUNCTION("IF(ISBLANK($D430),"""",IFERROR(JOIN("", "",QUERY(INDIRECT(""'(OCDS) "" &amp; M$3 &amp; ""'!$C:$F""),""SELECT C WHERE F = '"" &amp; $A430 &amp; ""'""))))"),"")</f>
        <v/>
      </c>
      <c r="N430" s="93" t="str">
        <f>IFERROR(__xludf.DUMMYFUNCTION("IF(ISBLANK($D430),"""",IFERROR(JOIN("", "",QUERY(INDIRECT(""'(OCDS) "" &amp; N$3 &amp; ""'!$C:$F""),""SELECT C WHERE F = '"" &amp; $A430 &amp; ""'""))))"),"")</f>
        <v/>
      </c>
      <c r="O430" s="93" t="str">
        <f>IFERROR(__xludf.DUMMYFUNCTION("IF(ISBLANK($D430),"""",IFERROR(JOIN("", "",QUERY(INDIRECT(""'(OCDS) "" &amp; O$3 &amp; ""'!$C:$F""),""SELECT C WHERE F = '"" &amp; $A430 &amp; ""'""))))"),"")</f>
        <v/>
      </c>
      <c r="P430" s="93" t="str">
        <f>IFERROR(__xludf.DUMMYFUNCTION("IF(ISBLANK($D430),"""",IFERROR(JOIN("", "",QUERY(INDIRECT(""'(OCDS) "" &amp; P$3 &amp; ""'!$C:$F""),""SELECT C WHERE F = '"" &amp; $A430 &amp; ""'""))))"),"")</f>
        <v/>
      </c>
      <c r="Q430" s="93" t="str">
        <f>IFERROR(__xludf.DUMMYFUNCTION("IF(ISBLANK($D430),"""",IFERROR(JOIN("", "",QUERY(INDIRECT(""'(OCDS) "" &amp; Q$3 &amp; ""'!$C:$F""),""SELECT C WHERE F = '"" &amp; $A430 &amp; ""'""))))"),"")</f>
        <v/>
      </c>
      <c r="R430" s="94">
        <f t="shared" ref="R430:W430" si="428">IF(ISBLANK(IFERROR(VLOOKUP($A430,INDIRECT("'(OCDS) " &amp; R$3 &amp; "'!$F:$F"),1,FALSE))),0,1)</f>
        <v>0</v>
      </c>
      <c r="S430" s="94">
        <f t="shared" si="428"/>
        <v>0</v>
      </c>
      <c r="T430" s="94">
        <f t="shared" si="428"/>
        <v>0</v>
      </c>
      <c r="U430" s="94">
        <f t="shared" si="428"/>
        <v>0</v>
      </c>
      <c r="V430" s="94">
        <f t="shared" si="428"/>
        <v>0</v>
      </c>
      <c r="W430" s="94">
        <f t="shared" si="428"/>
        <v>0</v>
      </c>
    </row>
    <row r="431">
      <c r="A431" s="83" t="str">
        <f t="shared" si="1"/>
        <v> ()</v>
      </c>
      <c r="B431" s="99"/>
      <c r="C431" s="99"/>
      <c r="D431" s="100"/>
      <c r="E431" s="100"/>
      <c r="F431" s="101"/>
      <c r="G431" s="100"/>
      <c r="H431" s="99"/>
      <c r="I431" s="100"/>
      <c r="J431" s="90" t="str">
        <f t="shared" si="3"/>
        <v>no</v>
      </c>
      <c r="K431" s="91" t="str">
        <f>IFERROR(__xludf.DUMMYFUNCTION("IFERROR(JOIN("", "",FILTER(L431:Q431,LEN(L431:Q431))))"),"")</f>
        <v/>
      </c>
      <c r="L431" s="92" t="str">
        <f>IFERROR(__xludf.DUMMYFUNCTION("IF(ISBLANK($D431),"""",IFERROR(JOIN("", "",QUERY(INDIRECT(""'(OCDS) "" &amp; L$3 &amp; ""'!$C:$F""),""SELECT C WHERE F = '"" &amp; $A431 &amp; ""'""))))"),"")</f>
        <v/>
      </c>
      <c r="M431" s="93" t="str">
        <f>IFERROR(__xludf.DUMMYFUNCTION("IF(ISBLANK($D431),"""",IFERROR(JOIN("", "",QUERY(INDIRECT(""'(OCDS) "" &amp; M$3 &amp; ""'!$C:$F""),""SELECT C WHERE F = '"" &amp; $A431 &amp; ""'""))))"),"")</f>
        <v/>
      </c>
      <c r="N431" s="93" t="str">
        <f>IFERROR(__xludf.DUMMYFUNCTION("IF(ISBLANK($D431),"""",IFERROR(JOIN("", "",QUERY(INDIRECT(""'(OCDS) "" &amp; N$3 &amp; ""'!$C:$F""),""SELECT C WHERE F = '"" &amp; $A431 &amp; ""'""))))"),"")</f>
        <v/>
      </c>
      <c r="O431" s="93" t="str">
        <f>IFERROR(__xludf.DUMMYFUNCTION("IF(ISBLANK($D431),"""",IFERROR(JOIN("", "",QUERY(INDIRECT(""'(OCDS) "" &amp; O$3 &amp; ""'!$C:$F""),""SELECT C WHERE F = '"" &amp; $A431 &amp; ""'""))))"),"")</f>
        <v/>
      </c>
      <c r="P431" s="93" t="str">
        <f>IFERROR(__xludf.DUMMYFUNCTION("IF(ISBLANK($D431),"""",IFERROR(JOIN("", "",QUERY(INDIRECT(""'(OCDS) "" &amp; P$3 &amp; ""'!$C:$F""),""SELECT C WHERE F = '"" &amp; $A431 &amp; ""'""))))"),"")</f>
        <v/>
      </c>
      <c r="Q431" s="93" t="str">
        <f>IFERROR(__xludf.DUMMYFUNCTION("IF(ISBLANK($D431),"""",IFERROR(JOIN("", "",QUERY(INDIRECT(""'(OCDS) "" &amp; Q$3 &amp; ""'!$C:$F""),""SELECT C WHERE F = '"" &amp; $A431 &amp; ""'""))))"),"")</f>
        <v/>
      </c>
      <c r="R431" s="94">
        <f t="shared" ref="R431:W431" si="429">IF(ISBLANK(IFERROR(VLOOKUP($A431,INDIRECT("'(OCDS) " &amp; R$3 &amp; "'!$F:$F"),1,FALSE))),0,1)</f>
        <v>0</v>
      </c>
      <c r="S431" s="94">
        <f t="shared" si="429"/>
        <v>0</v>
      </c>
      <c r="T431" s="94">
        <f t="shared" si="429"/>
        <v>0</v>
      </c>
      <c r="U431" s="94">
        <f t="shared" si="429"/>
        <v>0</v>
      </c>
      <c r="V431" s="94">
        <f t="shared" si="429"/>
        <v>0</v>
      </c>
      <c r="W431" s="94">
        <f t="shared" si="429"/>
        <v>0</v>
      </c>
    </row>
    <row r="432">
      <c r="A432" s="83" t="str">
        <f t="shared" si="1"/>
        <v> ()</v>
      </c>
      <c r="B432" s="99"/>
      <c r="C432" s="99"/>
      <c r="D432" s="100"/>
      <c r="E432" s="100"/>
      <c r="F432" s="101"/>
      <c r="G432" s="100"/>
      <c r="H432" s="99"/>
      <c r="I432" s="100"/>
      <c r="J432" s="90" t="str">
        <f t="shared" si="3"/>
        <v>no</v>
      </c>
      <c r="K432" s="91" t="str">
        <f>IFERROR(__xludf.DUMMYFUNCTION("IFERROR(JOIN("", "",FILTER(L432:Q432,LEN(L432:Q432))))"),"")</f>
        <v/>
      </c>
      <c r="L432" s="92" t="str">
        <f>IFERROR(__xludf.DUMMYFUNCTION("IF(ISBLANK($D432),"""",IFERROR(JOIN("", "",QUERY(INDIRECT(""'(OCDS) "" &amp; L$3 &amp; ""'!$C:$F""),""SELECT C WHERE F = '"" &amp; $A432 &amp; ""'""))))"),"")</f>
        <v/>
      </c>
      <c r="M432" s="93" t="str">
        <f>IFERROR(__xludf.DUMMYFUNCTION("IF(ISBLANK($D432),"""",IFERROR(JOIN("", "",QUERY(INDIRECT(""'(OCDS) "" &amp; M$3 &amp; ""'!$C:$F""),""SELECT C WHERE F = '"" &amp; $A432 &amp; ""'""))))"),"")</f>
        <v/>
      </c>
      <c r="N432" s="93" t="str">
        <f>IFERROR(__xludf.DUMMYFUNCTION("IF(ISBLANK($D432),"""",IFERROR(JOIN("", "",QUERY(INDIRECT(""'(OCDS) "" &amp; N$3 &amp; ""'!$C:$F""),""SELECT C WHERE F = '"" &amp; $A432 &amp; ""'""))))"),"")</f>
        <v/>
      </c>
      <c r="O432" s="93" t="str">
        <f>IFERROR(__xludf.DUMMYFUNCTION("IF(ISBLANK($D432),"""",IFERROR(JOIN("", "",QUERY(INDIRECT(""'(OCDS) "" &amp; O$3 &amp; ""'!$C:$F""),""SELECT C WHERE F = '"" &amp; $A432 &amp; ""'""))))"),"")</f>
        <v/>
      </c>
      <c r="P432" s="93" t="str">
        <f>IFERROR(__xludf.DUMMYFUNCTION("IF(ISBLANK($D432),"""",IFERROR(JOIN("", "",QUERY(INDIRECT(""'(OCDS) "" &amp; P$3 &amp; ""'!$C:$F""),""SELECT C WHERE F = '"" &amp; $A432 &amp; ""'""))))"),"")</f>
        <v/>
      </c>
      <c r="Q432" s="93" t="str">
        <f>IFERROR(__xludf.DUMMYFUNCTION("IF(ISBLANK($D432),"""",IFERROR(JOIN("", "",QUERY(INDIRECT(""'(OCDS) "" &amp; Q$3 &amp; ""'!$C:$F""),""SELECT C WHERE F = '"" &amp; $A432 &amp; ""'""))))"),"")</f>
        <v/>
      </c>
      <c r="R432" s="94">
        <f t="shared" ref="R432:W432" si="430">IF(ISBLANK(IFERROR(VLOOKUP($A432,INDIRECT("'(OCDS) " &amp; R$3 &amp; "'!$F:$F"),1,FALSE))),0,1)</f>
        <v>0</v>
      </c>
      <c r="S432" s="94">
        <f t="shared" si="430"/>
        <v>0</v>
      </c>
      <c r="T432" s="94">
        <f t="shared" si="430"/>
        <v>0</v>
      </c>
      <c r="U432" s="94">
        <f t="shared" si="430"/>
        <v>0</v>
      </c>
      <c r="V432" s="94">
        <f t="shared" si="430"/>
        <v>0</v>
      </c>
      <c r="W432" s="94">
        <f t="shared" si="430"/>
        <v>0</v>
      </c>
    </row>
    <row r="433">
      <c r="A433" s="83" t="str">
        <f t="shared" si="1"/>
        <v> ()</v>
      </c>
      <c r="B433" s="99"/>
      <c r="C433" s="99"/>
      <c r="D433" s="100"/>
      <c r="E433" s="100"/>
      <c r="F433" s="101"/>
      <c r="G433" s="100"/>
      <c r="H433" s="99"/>
      <c r="I433" s="100"/>
      <c r="J433" s="90" t="str">
        <f t="shared" si="3"/>
        <v>no</v>
      </c>
      <c r="K433" s="91" t="str">
        <f>IFERROR(__xludf.DUMMYFUNCTION("IFERROR(JOIN("", "",FILTER(L433:Q433,LEN(L433:Q433))))"),"")</f>
        <v/>
      </c>
      <c r="L433" s="92" t="str">
        <f>IFERROR(__xludf.DUMMYFUNCTION("IF(ISBLANK($D433),"""",IFERROR(JOIN("", "",QUERY(INDIRECT(""'(OCDS) "" &amp; L$3 &amp; ""'!$C:$F""),""SELECT C WHERE F = '"" &amp; $A433 &amp; ""'""))))"),"")</f>
        <v/>
      </c>
      <c r="M433" s="93" t="str">
        <f>IFERROR(__xludf.DUMMYFUNCTION("IF(ISBLANK($D433),"""",IFERROR(JOIN("", "",QUERY(INDIRECT(""'(OCDS) "" &amp; M$3 &amp; ""'!$C:$F""),""SELECT C WHERE F = '"" &amp; $A433 &amp; ""'""))))"),"")</f>
        <v/>
      </c>
      <c r="N433" s="93" t="str">
        <f>IFERROR(__xludf.DUMMYFUNCTION("IF(ISBLANK($D433),"""",IFERROR(JOIN("", "",QUERY(INDIRECT(""'(OCDS) "" &amp; N$3 &amp; ""'!$C:$F""),""SELECT C WHERE F = '"" &amp; $A433 &amp; ""'""))))"),"")</f>
        <v/>
      </c>
      <c r="O433" s="93" t="str">
        <f>IFERROR(__xludf.DUMMYFUNCTION("IF(ISBLANK($D433),"""",IFERROR(JOIN("", "",QUERY(INDIRECT(""'(OCDS) "" &amp; O$3 &amp; ""'!$C:$F""),""SELECT C WHERE F = '"" &amp; $A433 &amp; ""'""))))"),"")</f>
        <v/>
      </c>
      <c r="P433" s="93" t="str">
        <f>IFERROR(__xludf.DUMMYFUNCTION("IF(ISBLANK($D433),"""",IFERROR(JOIN("", "",QUERY(INDIRECT(""'(OCDS) "" &amp; P$3 &amp; ""'!$C:$F""),""SELECT C WHERE F = '"" &amp; $A433 &amp; ""'""))))"),"")</f>
        <v/>
      </c>
      <c r="Q433" s="93" t="str">
        <f>IFERROR(__xludf.DUMMYFUNCTION("IF(ISBLANK($D433),"""",IFERROR(JOIN("", "",QUERY(INDIRECT(""'(OCDS) "" &amp; Q$3 &amp; ""'!$C:$F""),""SELECT C WHERE F = '"" &amp; $A433 &amp; ""'""))))"),"")</f>
        <v/>
      </c>
      <c r="R433" s="94">
        <f t="shared" ref="R433:W433" si="431">IF(ISBLANK(IFERROR(VLOOKUP($A433,INDIRECT("'(OCDS) " &amp; R$3 &amp; "'!$F:$F"),1,FALSE))),0,1)</f>
        <v>0</v>
      </c>
      <c r="S433" s="94">
        <f t="shared" si="431"/>
        <v>0</v>
      </c>
      <c r="T433" s="94">
        <f t="shared" si="431"/>
        <v>0</v>
      </c>
      <c r="U433" s="94">
        <f t="shared" si="431"/>
        <v>0</v>
      </c>
      <c r="V433" s="94">
        <f t="shared" si="431"/>
        <v>0</v>
      </c>
      <c r="W433" s="94">
        <f t="shared" si="431"/>
        <v>0</v>
      </c>
    </row>
    <row r="434">
      <c r="A434" s="83" t="str">
        <f t="shared" si="1"/>
        <v> ()</v>
      </c>
      <c r="B434" s="99"/>
      <c r="C434" s="99"/>
      <c r="D434" s="100"/>
      <c r="E434" s="100"/>
      <c r="F434" s="101"/>
      <c r="G434" s="100"/>
      <c r="H434" s="99"/>
      <c r="I434" s="100"/>
      <c r="J434" s="90" t="str">
        <f t="shared" si="3"/>
        <v>no</v>
      </c>
      <c r="K434" s="91" t="str">
        <f>IFERROR(__xludf.DUMMYFUNCTION("IFERROR(JOIN("", "",FILTER(L434:Q434,LEN(L434:Q434))))"),"")</f>
        <v/>
      </c>
      <c r="L434" s="92" t="str">
        <f>IFERROR(__xludf.DUMMYFUNCTION("IF(ISBLANK($D434),"""",IFERROR(JOIN("", "",QUERY(INDIRECT(""'(OCDS) "" &amp; L$3 &amp; ""'!$C:$F""),""SELECT C WHERE F = '"" &amp; $A434 &amp; ""'""))))"),"")</f>
        <v/>
      </c>
      <c r="M434" s="93" t="str">
        <f>IFERROR(__xludf.DUMMYFUNCTION("IF(ISBLANK($D434),"""",IFERROR(JOIN("", "",QUERY(INDIRECT(""'(OCDS) "" &amp; M$3 &amp; ""'!$C:$F""),""SELECT C WHERE F = '"" &amp; $A434 &amp; ""'""))))"),"")</f>
        <v/>
      </c>
      <c r="N434" s="93" t="str">
        <f>IFERROR(__xludf.DUMMYFUNCTION("IF(ISBLANK($D434),"""",IFERROR(JOIN("", "",QUERY(INDIRECT(""'(OCDS) "" &amp; N$3 &amp; ""'!$C:$F""),""SELECT C WHERE F = '"" &amp; $A434 &amp; ""'""))))"),"")</f>
        <v/>
      </c>
      <c r="O434" s="93" t="str">
        <f>IFERROR(__xludf.DUMMYFUNCTION("IF(ISBLANK($D434),"""",IFERROR(JOIN("", "",QUERY(INDIRECT(""'(OCDS) "" &amp; O$3 &amp; ""'!$C:$F""),""SELECT C WHERE F = '"" &amp; $A434 &amp; ""'""))))"),"")</f>
        <v/>
      </c>
      <c r="P434" s="93" t="str">
        <f>IFERROR(__xludf.DUMMYFUNCTION("IF(ISBLANK($D434),"""",IFERROR(JOIN("", "",QUERY(INDIRECT(""'(OCDS) "" &amp; P$3 &amp; ""'!$C:$F""),""SELECT C WHERE F = '"" &amp; $A434 &amp; ""'""))))"),"")</f>
        <v/>
      </c>
      <c r="Q434" s="93" t="str">
        <f>IFERROR(__xludf.DUMMYFUNCTION("IF(ISBLANK($D434),"""",IFERROR(JOIN("", "",QUERY(INDIRECT(""'(OCDS) "" &amp; Q$3 &amp; ""'!$C:$F""),""SELECT C WHERE F = '"" &amp; $A434 &amp; ""'""))))"),"")</f>
        <v/>
      </c>
      <c r="R434" s="94">
        <f t="shared" ref="R434:W434" si="432">IF(ISBLANK(IFERROR(VLOOKUP($A434,INDIRECT("'(OCDS) " &amp; R$3 &amp; "'!$F:$F"),1,FALSE))),0,1)</f>
        <v>0</v>
      </c>
      <c r="S434" s="94">
        <f t="shared" si="432"/>
        <v>0</v>
      </c>
      <c r="T434" s="94">
        <f t="shared" si="432"/>
        <v>0</v>
      </c>
      <c r="U434" s="94">
        <f t="shared" si="432"/>
        <v>0</v>
      </c>
      <c r="V434" s="94">
        <f t="shared" si="432"/>
        <v>0</v>
      </c>
      <c r="W434" s="94">
        <f t="shared" si="432"/>
        <v>0</v>
      </c>
    </row>
    <row r="435">
      <c r="A435" s="83" t="str">
        <f t="shared" si="1"/>
        <v> ()</v>
      </c>
      <c r="B435" s="99"/>
      <c r="C435" s="99"/>
      <c r="D435" s="100"/>
      <c r="E435" s="100"/>
      <c r="F435" s="101"/>
      <c r="G435" s="100"/>
      <c r="H435" s="99"/>
      <c r="I435" s="100"/>
      <c r="J435" s="90" t="str">
        <f t="shared" si="3"/>
        <v>no</v>
      </c>
      <c r="K435" s="91" t="str">
        <f>IFERROR(__xludf.DUMMYFUNCTION("IFERROR(JOIN("", "",FILTER(L435:Q435,LEN(L435:Q435))))"),"")</f>
        <v/>
      </c>
      <c r="L435" s="92" t="str">
        <f>IFERROR(__xludf.DUMMYFUNCTION("IF(ISBLANK($D435),"""",IFERROR(JOIN("", "",QUERY(INDIRECT(""'(OCDS) "" &amp; L$3 &amp; ""'!$C:$F""),""SELECT C WHERE F = '"" &amp; $A435 &amp; ""'""))))"),"")</f>
        <v/>
      </c>
      <c r="M435" s="93" t="str">
        <f>IFERROR(__xludf.DUMMYFUNCTION("IF(ISBLANK($D435),"""",IFERROR(JOIN("", "",QUERY(INDIRECT(""'(OCDS) "" &amp; M$3 &amp; ""'!$C:$F""),""SELECT C WHERE F = '"" &amp; $A435 &amp; ""'""))))"),"")</f>
        <v/>
      </c>
      <c r="N435" s="93" t="str">
        <f>IFERROR(__xludf.DUMMYFUNCTION("IF(ISBLANK($D435),"""",IFERROR(JOIN("", "",QUERY(INDIRECT(""'(OCDS) "" &amp; N$3 &amp; ""'!$C:$F""),""SELECT C WHERE F = '"" &amp; $A435 &amp; ""'""))))"),"")</f>
        <v/>
      </c>
      <c r="O435" s="93" t="str">
        <f>IFERROR(__xludf.DUMMYFUNCTION("IF(ISBLANK($D435),"""",IFERROR(JOIN("", "",QUERY(INDIRECT(""'(OCDS) "" &amp; O$3 &amp; ""'!$C:$F""),""SELECT C WHERE F = '"" &amp; $A435 &amp; ""'""))))"),"")</f>
        <v/>
      </c>
      <c r="P435" s="93" t="str">
        <f>IFERROR(__xludf.DUMMYFUNCTION("IF(ISBLANK($D435),"""",IFERROR(JOIN("", "",QUERY(INDIRECT(""'(OCDS) "" &amp; P$3 &amp; ""'!$C:$F""),""SELECT C WHERE F = '"" &amp; $A435 &amp; ""'""))))"),"")</f>
        <v/>
      </c>
      <c r="Q435" s="93" t="str">
        <f>IFERROR(__xludf.DUMMYFUNCTION("IF(ISBLANK($D435),"""",IFERROR(JOIN("", "",QUERY(INDIRECT(""'(OCDS) "" &amp; Q$3 &amp; ""'!$C:$F""),""SELECT C WHERE F = '"" &amp; $A435 &amp; ""'""))))"),"")</f>
        <v/>
      </c>
      <c r="R435" s="94">
        <f t="shared" ref="R435:W435" si="433">IF(ISBLANK(IFERROR(VLOOKUP($A435,INDIRECT("'(OCDS) " &amp; R$3 &amp; "'!$F:$F"),1,FALSE))),0,1)</f>
        <v>0</v>
      </c>
      <c r="S435" s="94">
        <f t="shared" si="433"/>
        <v>0</v>
      </c>
      <c r="T435" s="94">
        <f t="shared" si="433"/>
        <v>0</v>
      </c>
      <c r="U435" s="94">
        <f t="shared" si="433"/>
        <v>0</v>
      </c>
      <c r="V435" s="94">
        <f t="shared" si="433"/>
        <v>0</v>
      </c>
      <c r="W435" s="94">
        <f t="shared" si="433"/>
        <v>0</v>
      </c>
    </row>
    <row r="436">
      <c r="A436" s="83" t="str">
        <f t="shared" si="1"/>
        <v> ()</v>
      </c>
      <c r="B436" s="99"/>
      <c r="C436" s="99"/>
      <c r="D436" s="100"/>
      <c r="E436" s="100"/>
      <c r="F436" s="101"/>
      <c r="G436" s="100"/>
      <c r="H436" s="99"/>
      <c r="I436" s="100"/>
      <c r="J436" s="90" t="str">
        <f t="shared" si="3"/>
        <v>no</v>
      </c>
      <c r="K436" s="91" t="str">
        <f>IFERROR(__xludf.DUMMYFUNCTION("IFERROR(JOIN("", "",FILTER(L436:Q436,LEN(L436:Q436))))"),"")</f>
        <v/>
      </c>
      <c r="L436" s="92" t="str">
        <f>IFERROR(__xludf.DUMMYFUNCTION("IF(ISBLANK($D436),"""",IFERROR(JOIN("", "",QUERY(INDIRECT(""'(OCDS) "" &amp; L$3 &amp; ""'!$C:$F""),""SELECT C WHERE F = '"" &amp; $A436 &amp; ""'""))))"),"")</f>
        <v/>
      </c>
      <c r="M436" s="93" t="str">
        <f>IFERROR(__xludf.DUMMYFUNCTION("IF(ISBLANK($D436),"""",IFERROR(JOIN("", "",QUERY(INDIRECT(""'(OCDS) "" &amp; M$3 &amp; ""'!$C:$F""),""SELECT C WHERE F = '"" &amp; $A436 &amp; ""'""))))"),"")</f>
        <v/>
      </c>
      <c r="N436" s="93" t="str">
        <f>IFERROR(__xludf.DUMMYFUNCTION("IF(ISBLANK($D436),"""",IFERROR(JOIN("", "",QUERY(INDIRECT(""'(OCDS) "" &amp; N$3 &amp; ""'!$C:$F""),""SELECT C WHERE F = '"" &amp; $A436 &amp; ""'""))))"),"")</f>
        <v/>
      </c>
      <c r="O436" s="93" t="str">
        <f>IFERROR(__xludf.DUMMYFUNCTION("IF(ISBLANK($D436),"""",IFERROR(JOIN("", "",QUERY(INDIRECT(""'(OCDS) "" &amp; O$3 &amp; ""'!$C:$F""),""SELECT C WHERE F = '"" &amp; $A436 &amp; ""'""))))"),"")</f>
        <v/>
      </c>
      <c r="P436" s="93" t="str">
        <f>IFERROR(__xludf.DUMMYFUNCTION("IF(ISBLANK($D436),"""",IFERROR(JOIN("", "",QUERY(INDIRECT(""'(OCDS) "" &amp; P$3 &amp; ""'!$C:$F""),""SELECT C WHERE F = '"" &amp; $A436 &amp; ""'""))))"),"")</f>
        <v/>
      </c>
      <c r="Q436" s="93" t="str">
        <f>IFERROR(__xludf.DUMMYFUNCTION("IF(ISBLANK($D436),"""",IFERROR(JOIN("", "",QUERY(INDIRECT(""'(OCDS) "" &amp; Q$3 &amp; ""'!$C:$F""),""SELECT C WHERE F = '"" &amp; $A436 &amp; ""'""))))"),"")</f>
        <v/>
      </c>
      <c r="R436" s="94">
        <f t="shared" ref="R436:W436" si="434">IF(ISBLANK(IFERROR(VLOOKUP($A436,INDIRECT("'(OCDS) " &amp; R$3 &amp; "'!$F:$F"),1,FALSE))),0,1)</f>
        <v>0</v>
      </c>
      <c r="S436" s="94">
        <f t="shared" si="434"/>
        <v>0</v>
      </c>
      <c r="T436" s="94">
        <f t="shared" si="434"/>
        <v>0</v>
      </c>
      <c r="U436" s="94">
        <f t="shared" si="434"/>
        <v>0</v>
      </c>
      <c r="V436" s="94">
        <f t="shared" si="434"/>
        <v>0</v>
      </c>
      <c r="W436" s="94">
        <f t="shared" si="434"/>
        <v>0</v>
      </c>
    </row>
    <row r="437">
      <c r="A437" s="83" t="str">
        <f t="shared" si="1"/>
        <v> ()</v>
      </c>
      <c r="B437" s="99"/>
      <c r="C437" s="99"/>
      <c r="D437" s="100"/>
      <c r="E437" s="100"/>
      <c r="F437" s="101"/>
      <c r="G437" s="100"/>
      <c r="H437" s="99"/>
      <c r="I437" s="100"/>
      <c r="J437" s="90" t="str">
        <f t="shared" si="3"/>
        <v>no</v>
      </c>
      <c r="K437" s="91" t="str">
        <f>IFERROR(__xludf.DUMMYFUNCTION("IFERROR(JOIN("", "",FILTER(L437:Q437,LEN(L437:Q437))))"),"")</f>
        <v/>
      </c>
      <c r="L437" s="92" t="str">
        <f>IFERROR(__xludf.DUMMYFUNCTION("IF(ISBLANK($D437),"""",IFERROR(JOIN("", "",QUERY(INDIRECT(""'(OCDS) "" &amp; L$3 &amp; ""'!$C:$F""),""SELECT C WHERE F = '"" &amp; $A437 &amp; ""'""))))"),"")</f>
        <v/>
      </c>
      <c r="M437" s="93" t="str">
        <f>IFERROR(__xludf.DUMMYFUNCTION("IF(ISBLANK($D437),"""",IFERROR(JOIN("", "",QUERY(INDIRECT(""'(OCDS) "" &amp; M$3 &amp; ""'!$C:$F""),""SELECT C WHERE F = '"" &amp; $A437 &amp; ""'""))))"),"")</f>
        <v/>
      </c>
      <c r="N437" s="93" t="str">
        <f>IFERROR(__xludf.DUMMYFUNCTION("IF(ISBLANK($D437),"""",IFERROR(JOIN("", "",QUERY(INDIRECT(""'(OCDS) "" &amp; N$3 &amp; ""'!$C:$F""),""SELECT C WHERE F = '"" &amp; $A437 &amp; ""'""))))"),"")</f>
        <v/>
      </c>
      <c r="O437" s="93" t="str">
        <f>IFERROR(__xludf.DUMMYFUNCTION("IF(ISBLANK($D437),"""",IFERROR(JOIN("", "",QUERY(INDIRECT(""'(OCDS) "" &amp; O$3 &amp; ""'!$C:$F""),""SELECT C WHERE F = '"" &amp; $A437 &amp; ""'""))))"),"")</f>
        <v/>
      </c>
      <c r="P437" s="93" t="str">
        <f>IFERROR(__xludf.DUMMYFUNCTION("IF(ISBLANK($D437),"""",IFERROR(JOIN("", "",QUERY(INDIRECT(""'(OCDS) "" &amp; P$3 &amp; ""'!$C:$F""),""SELECT C WHERE F = '"" &amp; $A437 &amp; ""'""))))"),"")</f>
        <v/>
      </c>
      <c r="Q437" s="93" t="str">
        <f>IFERROR(__xludf.DUMMYFUNCTION("IF(ISBLANK($D437),"""",IFERROR(JOIN("", "",QUERY(INDIRECT(""'(OCDS) "" &amp; Q$3 &amp; ""'!$C:$F""),""SELECT C WHERE F = '"" &amp; $A437 &amp; ""'""))))"),"")</f>
        <v/>
      </c>
      <c r="R437" s="94">
        <f t="shared" ref="R437:W437" si="435">IF(ISBLANK(IFERROR(VLOOKUP($A437,INDIRECT("'(OCDS) " &amp; R$3 &amp; "'!$F:$F"),1,FALSE))),0,1)</f>
        <v>0</v>
      </c>
      <c r="S437" s="94">
        <f t="shared" si="435"/>
        <v>0</v>
      </c>
      <c r="T437" s="94">
        <f t="shared" si="435"/>
        <v>0</v>
      </c>
      <c r="U437" s="94">
        <f t="shared" si="435"/>
        <v>0</v>
      </c>
      <c r="V437" s="94">
        <f t="shared" si="435"/>
        <v>0</v>
      </c>
      <c r="W437" s="94">
        <f t="shared" si="435"/>
        <v>0</v>
      </c>
    </row>
    <row r="438">
      <c r="A438" s="83" t="str">
        <f t="shared" si="1"/>
        <v> ()</v>
      </c>
      <c r="B438" s="99"/>
      <c r="C438" s="99"/>
      <c r="D438" s="100"/>
      <c r="E438" s="100"/>
      <c r="F438" s="101"/>
      <c r="G438" s="100"/>
      <c r="H438" s="99"/>
      <c r="I438" s="100"/>
      <c r="J438" s="90" t="str">
        <f t="shared" si="3"/>
        <v>no</v>
      </c>
      <c r="K438" s="91" t="str">
        <f>IFERROR(__xludf.DUMMYFUNCTION("IFERROR(JOIN("", "",FILTER(L438:Q438,LEN(L438:Q438))))"),"")</f>
        <v/>
      </c>
      <c r="L438" s="92" t="str">
        <f>IFERROR(__xludf.DUMMYFUNCTION("IF(ISBLANK($D438),"""",IFERROR(JOIN("", "",QUERY(INDIRECT(""'(OCDS) "" &amp; L$3 &amp; ""'!$C:$F""),""SELECT C WHERE F = '"" &amp; $A438 &amp; ""'""))))"),"")</f>
        <v/>
      </c>
      <c r="M438" s="93" t="str">
        <f>IFERROR(__xludf.DUMMYFUNCTION("IF(ISBLANK($D438),"""",IFERROR(JOIN("", "",QUERY(INDIRECT(""'(OCDS) "" &amp; M$3 &amp; ""'!$C:$F""),""SELECT C WHERE F = '"" &amp; $A438 &amp; ""'""))))"),"")</f>
        <v/>
      </c>
      <c r="N438" s="93" t="str">
        <f>IFERROR(__xludf.DUMMYFUNCTION("IF(ISBLANK($D438),"""",IFERROR(JOIN("", "",QUERY(INDIRECT(""'(OCDS) "" &amp; N$3 &amp; ""'!$C:$F""),""SELECT C WHERE F = '"" &amp; $A438 &amp; ""'""))))"),"")</f>
        <v/>
      </c>
      <c r="O438" s="93" t="str">
        <f>IFERROR(__xludf.DUMMYFUNCTION("IF(ISBLANK($D438),"""",IFERROR(JOIN("", "",QUERY(INDIRECT(""'(OCDS) "" &amp; O$3 &amp; ""'!$C:$F""),""SELECT C WHERE F = '"" &amp; $A438 &amp; ""'""))))"),"")</f>
        <v/>
      </c>
      <c r="P438" s="93" t="str">
        <f>IFERROR(__xludf.DUMMYFUNCTION("IF(ISBLANK($D438),"""",IFERROR(JOIN("", "",QUERY(INDIRECT(""'(OCDS) "" &amp; P$3 &amp; ""'!$C:$F""),""SELECT C WHERE F = '"" &amp; $A438 &amp; ""'""))))"),"")</f>
        <v/>
      </c>
      <c r="Q438" s="93" t="str">
        <f>IFERROR(__xludf.DUMMYFUNCTION("IF(ISBLANK($D438),"""",IFERROR(JOIN("", "",QUERY(INDIRECT(""'(OCDS) "" &amp; Q$3 &amp; ""'!$C:$F""),""SELECT C WHERE F = '"" &amp; $A438 &amp; ""'""))))"),"")</f>
        <v/>
      </c>
      <c r="R438" s="94">
        <f t="shared" ref="R438:W438" si="436">IF(ISBLANK(IFERROR(VLOOKUP($A438,INDIRECT("'(OCDS) " &amp; R$3 &amp; "'!$F:$F"),1,FALSE))),0,1)</f>
        <v>0</v>
      </c>
      <c r="S438" s="94">
        <f t="shared" si="436"/>
        <v>0</v>
      </c>
      <c r="T438" s="94">
        <f t="shared" si="436"/>
        <v>0</v>
      </c>
      <c r="U438" s="94">
        <f t="shared" si="436"/>
        <v>0</v>
      </c>
      <c r="V438" s="94">
        <f t="shared" si="436"/>
        <v>0</v>
      </c>
      <c r="W438" s="94">
        <f t="shared" si="436"/>
        <v>0</v>
      </c>
    </row>
    <row r="439">
      <c r="A439" s="83" t="str">
        <f t="shared" si="1"/>
        <v> ()</v>
      </c>
      <c r="B439" s="99"/>
      <c r="C439" s="99"/>
      <c r="D439" s="100"/>
      <c r="E439" s="100"/>
      <c r="F439" s="101"/>
      <c r="G439" s="100"/>
      <c r="H439" s="99"/>
      <c r="I439" s="100"/>
      <c r="J439" s="90" t="str">
        <f t="shared" si="3"/>
        <v>no</v>
      </c>
      <c r="K439" s="91" t="str">
        <f>IFERROR(__xludf.DUMMYFUNCTION("IFERROR(JOIN("", "",FILTER(L439:Q439,LEN(L439:Q439))))"),"")</f>
        <v/>
      </c>
      <c r="L439" s="92" t="str">
        <f>IFERROR(__xludf.DUMMYFUNCTION("IF(ISBLANK($D439),"""",IFERROR(JOIN("", "",QUERY(INDIRECT(""'(OCDS) "" &amp; L$3 &amp; ""'!$C:$F""),""SELECT C WHERE F = '"" &amp; $A439 &amp; ""'""))))"),"")</f>
        <v/>
      </c>
      <c r="M439" s="93" t="str">
        <f>IFERROR(__xludf.DUMMYFUNCTION("IF(ISBLANK($D439),"""",IFERROR(JOIN("", "",QUERY(INDIRECT(""'(OCDS) "" &amp; M$3 &amp; ""'!$C:$F""),""SELECT C WHERE F = '"" &amp; $A439 &amp; ""'""))))"),"")</f>
        <v/>
      </c>
      <c r="N439" s="93" t="str">
        <f>IFERROR(__xludf.DUMMYFUNCTION("IF(ISBLANK($D439),"""",IFERROR(JOIN("", "",QUERY(INDIRECT(""'(OCDS) "" &amp; N$3 &amp; ""'!$C:$F""),""SELECT C WHERE F = '"" &amp; $A439 &amp; ""'""))))"),"")</f>
        <v/>
      </c>
      <c r="O439" s="93" t="str">
        <f>IFERROR(__xludf.DUMMYFUNCTION("IF(ISBLANK($D439),"""",IFERROR(JOIN("", "",QUERY(INDIRECT(""'(OCDS) "" &amp; O$3 &amp; ""'!$C:$F""),""SELECT C WHERE F = '"" &amp; $A439 &amp; ""'""))))"),"")</f>
        <v/>
      </c>
      <c r="P439" s="93" t="str">
        <f>IFERROR(__xludf.DUMMYFUNCTION("IF(ISBLANK($D439),"""",IFERROR(JOIN("", "",QUERY(INDIRECT(""'(OCDS) "" &amp; P$3 &amp; ""'!$C:$F""),""SELECT C WHERE F = '"" &amp; $A439 &amp; ""'""))))"),"")</f>
        <v/>
      </c>
      <c r="Q439" s="93" t="str">
        <f>IFERROR(__xludf.DUMMYFUNCTION("IF(ISBLANK($D439),"""",IFERROR(JOIN("", "",QUERY(INDIRECT(""'(OCDS) "" &amp; Q$3 &amp; ""'!$C:$F""),""SELECT C WHERE F = '"" &amp; $A439 &amp; ""'""))))"),"")</f>
        <v/>
      </c>
      <c r="R439" s="94">
        <f t="shared" ref="R439:W439" si="437">IF(ISBLANK(IFERROR(VLOOKUP($A439,INDIRECT("'(OCDS) " &amp; R$3 &amp; "'!$F:$F"),1,FALSE))),0,1)</f>
        <v>0</v>
      </c>
      <c r="S439" s="94">
        <f t="shared" si="437"/>
        <v>0</v>
      </c>
      <c r="T439" s="94">
        <f t="shared" si="437"/>
        <v>0</v>
      </c>
      <c r="U439" s="94">
        <f t="shared" si="437"/>
        <v>0</v>
      </c>
      <c r="V439" s="94">
        <f t="shared" si="437"/>
        <v>0</v>
      </c>
      <c r="W439" s="94">
        <f t="shared" si="437"/>
        <v>0</v>
      </c>
    </row>
    <row r="440">
      <c r="A440" s="83" t="str">
        <f t="shared" si="1"/>
        <v> ()</v>
      </c>
      <c r="B440" s="99"/>
      <c r="C440" s="99"/>
      <c r="D440" s="100"/>
      <c r="E440" s="100"/>
      <c r="F440" s="101"/>
      <c r="G440" s="100"/>
      <c r="H440" s="99"/>
      <c r="I440" s="100"/>
      <c r="J440" s="90" t="str">
        <f t="shared" si="3"/>
        <v>no</v>
      </c>
      <c r="K440" s="91" t="str">
        <f>IFERROR(__xludf.DUMMYFUNCTION("IFERROR(JOIN("", "",FILTER(L440:Q440,LEN(L440:Q440))))"),"")</f>
        <v/>
      </c>
      <c r="L440" s="92" t="str">
        <f>IFERROR(__xludf.DUMMYFUNCTION("IF(ISBLANK($D440),"""",IFERROR(JOIN("", "",QUERY(INDIRECT(""'(OCDS) "" &amp; L$3 &amp; ""'!$C:$F""),""SELECT C WHERE F = '"" &amp; $A440 &amp; ""'""))))"),"")</f>
        <v/>
      </c>
      <c r="M440" s="93" t="str">
        <f>IFERROR(__xludf.DUMMYFUNCTION("IF(ISBLANK($D440),"""",IFERROR(JOIN("", "",QUERY(INDIRECT(""'(OCDS) "" &amp; M$3 &amp; ""'!$C:$F""),""SELECT C WHERE F = '"" &amp; $A440 &amp; ""'""))))"),"")</f>
        <v/>
      </c>
      <c r="N440" s="93" t="str">
        <f>IFERROR(__xludf.DUMMYFUNCTION("IF(ISBLANK($D440),"""",IFERROR(JOIN("", "",QUERY(INDIRECT(""'(OCDS) "" &amp; N$3 &amp; ""'!$C:$F""),""SELECT C WHERE F = '"" &amp; $A440 &amp; ""'""))))"),"")</f>
        <v/>
      </c>
      <c r="O440" s="93" t="str">
        <f>IFERROR(__xludf.DUMMYFUNCTION("IF(ISBLANK($D440),"""",IFERROR(JOIN("", "",QUERY(INDIRECT(""'(OCDS) "" &amp; O$3 &amp; ""'!$C:$F""),""SELECT C WHERE F = '"" &amp; $A440 &amp; ""'""))))"),"")</f>
        <v/>
      </c>
      <c r="P440" s="93" t="str">
        <f>IFERROR(__xludf.DUMMYFUNCTION("IF(ISBLANK($D440),"""",IFERROR(JOIN("", "",QUERY(INDIRECT(""'(OCDS) "" &amp; P$3 &amp; ""'!$C:$F""),""SELECT C WHERE F = '"" &amp; $A440 &amp; ""'""))))"),"")</f>
        <v/>
      </c>
      <c r="Q440" s="93" t="str">
        <f>IFERROR(__xludf.DUMMYFUNCTION("IF(ISBLANK($D440),"""",IFERROR(JOIN("", "",QUERY(INDIRECT(""'(OCDS) "" &amp; Q$3 &amp; ""'!$C:$F""),""SELECT C WHERE F = '"" &amp; $A440 &amp; ""'""))))"),"")</f>
        <v/>
      </c>
      <c r="R440" s="94">
        <f t="shared" ref="R440:W440" si="438">IF(ISBLANK(IFERROR(VLOOKUP($A440,INDIRECT("'(OCDS) " &amp; R$3 &amp; "'!$F:$F"),1,FALSE))),0,1)</f>
        <v>0</v>
      </c>
      <c r="S440" s="94">
        <f t="shared" si="438"/>
        <v>0</v>
      </c>
      <c r="T440" s="94">
        <f t="shared" si="438"/>
        <v>0</v>
      </c>
      <c r="U440" s="94">
        <f t="shared" si="438"/>
        <v>0</v>
      </c>
      <c r="V440" s="94">
        <f t="shared" si="438"/>
        <v>0</v>
      </c>
      <c r="W440" s="94">
        <f t="shared" si="438"/>
        <v>0</v>
      </c>
    </row>
    <row r="441">
      <c r="A441" s="83" t="str">
        <f t="shared" si="1"/>
        <v> ()</v>
      </c>
      <c r="B441" s="99"/>
      <c r="C441" s="99"/>
      <c r="D441" s="100"/>
      <c r="E441" s="100"/>
      <c r="F441" s="101"/>
      <c r="G441" s="100"/>
      <c r="H441" s="99"/>
      <c r="I441" s="100"/>
      <c r="J441" s="90" t="str">
        <f t="shared" si="3"/>
        <v>no</v>
      </c>
      <c r="K441" s="91" t="str">
        <f>IFERROR(__xludf.DUMMYFUNCTION("IFERROR(JOIN("", "",FILTER(L441:Q441,LEN(L441:Q441))))"),"")</f>
        <v/>
      </c>
      <c r="L441" s="92" t="str">
        <f>IFERROR(__xludf.DUMMYFUNCTION("IF(ISBLANK($D441),"""",IFERROR(JOIN("", "",QUERY(INDIRECT(""'(OCDS) "" &amp; L$3 &amp; ""'!$C:$F""),""SELECT C WHERE F = '"" &amp; $A441 &amp; ""'""))))"),"")</f>
        <v/>
      </c>
      <c r="M441" s="93" t="str">
        <f>IFERROR(__xludf.DUMMYFUNCTION("IF(ISBLANK($D441),"""",IFERROR(JOIN("", "",QUERY(INDIRECT(""'(OCDS) "" &amp; M$3 &amp; ""'!$C:$F""),""SELECT C WHERE F = '"" &amp; $A441 &amp; ""'""))))"),"")</f>
        <v/>
      </c>
      <c r="N441" s="93" t="str">
        <f>IFERROR(__xludf.DUMMYFUNCTION("IF(ISBLANK($D441),"""",IFERROR(JOIN("", "",QUERY(INDIRECT(""'(OCDS) "" &amp; N$3 &amp; ""'!$C:$F""),""SELECT C WHERE F = '"" &amp; $A441 &amp; ""'""))))"),"")</f>
        <v/>
      </c>
      <c r="O441" s="93" t="str">
        <f>IFERROR(__xludf.DUMMYFUNCTION("IF(ISBLANK($D441),"""",IFERROR(JOIN("", "",QUERY(INDIRECT(""'(OCDS) "" &amp; O$3 &amp; ""'!$C:$F""),""SELECT C WHERE F = '"" &amp; $A441 &amp; ""'""))))"),"")</f>
        <v/>
      </c>
      <c r="P441" s="93" t="str">
        <f>IFERROR(__xludf.DUMMYFUNCTION("IF(ISBLANK($D441),"""",IFERROR(JOIN("", "",QUERY(INDIRECT(""'(OCDS) "" &amp; P$3 &amp; ""'!$C:$F""),""SELECT C WHERE F = '"" &amp; $A441 &amp; ""'""))))"),"")</f>
        <v/>
      </c>
      <c r="Q441" s="93" t="str">
        <f>IFERROR(__xludf.DUMMYFUNCTION("IF(ISBLANK($D441),"""",IFERROR(JOIN("", "",QUERY(INDIRECT(""'(OCDS) "" &amp; Q$3 &amp; ""'!$C:$F""),""SELECT C WHERE F = '"" &amp; $A441 &amp; ""'""))))"),"")</f>
        <v/>
      </c>
      <c r="R441" s="94">
        <f t="shared" ref="R441:W441" si="439">IF(ISBLANK(IFERROR(VLOOKUP($A441,INDIRECT("'(OCDS) " &amp; R$3 &amp; "'!$F:$F"),1,FALSE))),0,1)</f>
        <v>0</v>
      </c>
      <c r="S441" s="94">
        <f t="shared" si="439"/>
        <v>0</v>
      </c>
      <c r="T441" s="94">
        <f t="shared" si="439"/>
        <v>0</v>
      </c>
      <c r="U441" s="94">
        <f t="shared" si="439"/>
        <v>0</v>
      </c>
      <c r="V441" s="94">
        <f t="shared" si="439"/>
        <v>0</v>
      </c>
      <c r="W441" s="94">
        <f t="shared" si="439"/>
        <v>0</v>
      </c>
    </row>
    <row r="442">
      <c r="A442" s="83" t="str">
        <f t="shared" si="1"/>
        <v> ()</v>
      </c>
      <c r="B442" s="99"/>
      <c r="C442" s="99"/>
      <c r="D442" s="100"/>
      <c r="E442" s="100"/>
      <c r="F442" s="101"/>
      <c r="G442" s="100"/>
      <c r="H442" s="99"/>
      <c r="I442" s="100"/>
      <c r="J442" s="90" t="str">
        <f t="shared" si="3"/>
        <v>no</v>
      </c>
      <c r="K442" s="91" t="str">
        <f>IFERROR(__xludf.DUMMYFUNCTION("IFERROR(JOIN("", "",FILTER(L442:Q442,LEN(L442:Q442))))"),"")</f>
        <v/>
      </c>
      <c r="L442" s="92" t="str">
        <f>IFERROR(__xludf.DUMMYFUNCTION("IF(ISBLANK($D442),"""",IFERROR(JOIN("", "",QUERY(INDIRECT(""'(OCDS) "" &amp; L$3 &amp; ""'!$C:$F""),""SELECT C WHERE F = '"" &amp; $A442 &amp; ""'""))))"),"")</f>
        <v/>
      </c>
      <c r="M442" s="93" t="str">
        <f>IFERROR(__xludf.DUMMYFUNCTION("IF(ISBLANK($D442),"""",IFERROR(JOIN("", "",QUERY(INDIRECT(""'(OCDS) "" &amp; M$3 &amp; ""'!$C:$F""),""SELECT C WHERE F = '"" &amp; $A442 &amp; ""'""))))"),"")</f>
        <v/>
      </c>
      <c r="N442" s="93" t="str">
        <f>IFERROR(__xludf.DUMMYFUNCTION("IF(ISBLANK($D442),"""",IFERROR(JOIN("", "",QUERY(INDIRECT(""'(OCDS) "" &amp; N$3 &amp; ""'!$C:$F""),""SELECT C WHERE F = '"" &amp; $A442 &amp; ""'""))))"),"")</f>
        <v/>
      </c>
      <c r="O442" s="93" t="str">
        <f>IFERROR(__xludf.DUMMYFUNCTION("IF(ISBLANK($D442),"""",IFERROR(JOIN("", "",QUERY(INDIRECT(""'(OCDS) "" &amp; O$3 &amp; ""'!$C:$F""),""SELECT C WHERE F = '"" &amp; $A442 &amp; ""'""))))"),"")</f>
        <v/>
      </c>
      <c r="P442" s="93" t="str">
        <f>IFERROR(__xludf.DUMMYFUNCTION("IF(ISBLANK($D442),"""",IFERROR(JOIN("", "",QUERY(INDIRECT(""'(OCDS) "" &amp; P$3 &amp; ""'!$C:$F""),""SELECT C WHERE F = '"" &amp; $A442 &amp; ""'""))))"),"")</f>
        <v/>
      </c>
      <c r="Q442" s="93" t="str">
        <f>IFERROR(__xludf.DUMMYFUNCTION("IF(ISBLANK($D442),"""",IFERROR(JOIN("", "",QUERY(INDIRECT(""'(OCDS) "" &amp; Q$3 &amp; ""'!$C:$F""),""SELECT C WHERE F = '"" &amp; $A442 &amp; ""'""))))"),"")</f>
        <v/>
      </c>
      <c r="R442" s="94">
        <f t="shared" ref="R442:W442" si="440">IF(ISBLANK(IFERROR(VLOOKUP($A442,INDIRECT("'(OCDS) " &amp; R$3 &amp; "'!$F:$F"),1,FALSE))),0,1)</f>
        <v>0</v>
      </c>
      <c r="S442" s="94">
        <f t="shared" si="440"/>
        <v>0</v>
      </c>
      <c r="T442" s="94">
        <f t="shared" si="440"/>
        <v>0</v>
      </c>
      <c r="U442" s="94">
        <f t="shared" si="440"/>
        <v>0</v>
      </c>
      <c r="V442" s="94">
        <f t="shared" si="440"/>
        <v>0</v>
      </c>
      <c r="W442" s="94">
        <f t="shared" si="440"/>
        <v>0</v>
      </c>
    </row>
    <row r="443">
      <c r="A443" s="83" t="str">
        <f t="shared" si="1"/>
        <v> ()</v>
      </c>
      <c r="B443" s="99"/>
      <c r="C443" s="99"/>
      <c r="D443" s="100"/>
      <c r="E443" s="100"/>
      <c r="F443" s="101"/>
      <c r="G443" s="100"/>
      <c r="H443" s="99"/>
      <c r="I443" s="100"/>
      <c r="J443" s="90" t="str">
        <f t="shared" si="3"/>
        <v>no</v>
      </c>
      <c r="K443" s="91" t="str">
        <f>IFERROR(__xludf.DUMMYFUNCTION("IFERROR(JOIN("", "",FILTER(L443:Q443,LEN(L443:Q443))))"),"")</f>
        <v/>
      </c>
      <c r="L443" s="92" t="str">
        <f>IFERROR(__xludf.DUMMYFUNCTION("IF(ISBLANK($D443),"""",IFERROR(JOIN("", "",QUERY(INDIRECT(""'(OCDS) "" &amp; L$3 &amp; ""'!$C:$F""),""SELECT C WHERE F = '"" &amp; $A443 &amp; ""'""))))"),"")</f>
        <v/>
      </c>
      <c r="M443" s="93" t="str">
        <f>IFERROR(__xludf.DUMMYFUNCTION("IF(ISBLANK($D443),"""",IFERROR(JOIN("", "",QUERY(INDIRECT(""'(OCDS) "" &amp; M$3 &amp; ""'!$C:$F""),""SELECT C WHERE F = '"" &amp; $A443 &amp; ""'""))))"),"")</f>
        <v/>
      </c>
      <c r="N443" s="93" t="str">
        <f>IFERROR(__xludf.DUMMYFUNCTION("IF(ISBLANK($D443),"""",IFERROR(JOIN("", "",QUERY(INDIRECT(""'(OCDS) "" &amp; N$3 &amp; ""'!$C:$F""),""SELECT C WHERE F = '"" &amp; $A443 &amp; ""'""))))"),"")</f>
        <v/>
      </c>
      <c r="O443" s="93" t="str">
        <f>IFERROR(__xludf.DUMMYFUNCTION("IF(ISBLANK($D443),"""",IFERROR(JOIN("", "",QUERY(INDIRECT(""'(OCDS) "" &amp; O$3 &amp; ""'!$C:$F""),""SELECT C WHERE F = '"" &amp; $A443 &amp; ""'""))))"),"")</f>
        <v/>
      </c>
      <c r="P443" s="93" t="str">
        <f>IFERROR(__xludf.DUMMYFUNCTION("IF(ISBLANK($D443),"""",IFERROR(JOIN("", "",QUERY(INDIRECT(""'(OCDS) "" &amp; P$3 &amp; ""'!$C:$F""),""SELECT C WHERE F = '"" &amp; $A443 &amp; ""'""))))"),"")</f>
        <v/>
      </c>
      <c r="Q443" s="93" t="str">
        <f>IFERROR(__xludf.DUMMYFUNCTION("IF(ISBLANK($D443),"""",IFERROR(JOIN("", "",QUERY(INDIRECT(""'(OCDS) "" &amp; Q$3 &amp; ""'!$C:$F""),""SELECT C WHERE F = '"" &amp; $A443 &amp; ""'""))))"),"")</f>
        <v/>
      </c>
      <c r="R443" s="94">
        <f t="shared" ref="R443:W443" si="441">IF(ISBLANK(IFERROR(VLOOKUP($A443,INDIRECT("'(OCDS) " &amp; R$3 &amp; "'!$F:$F"),1,FALSE))),0,1)</f>
        <v>0</v>
      </c>
      <c r="S443" s="94">
        <f t="shared" si="441"/>
        <v>0</v>
      </c>
      <c r="T443" s="94">
        <f t="shared" si="441"/>
        <v>0</v>
      </c>
      <c r="U443" s="94">
        <f t="shared" si="441"/>
        <v>0</v>
      </c>
      <c r="V443" s="94">
        <f t="shared" si="441"/>
        <v>0</v>
      </c>
      <c r="W443" s="94">
        <f t="shared" si="441"/>
        <v>0</v>
      </c>
    </row>
    <row r="444">
      <c r="A444" s="83" t="str">
        <f t="shared" si="1"/>
        <v> ()</v>
      </c>
      <c r="B444" s="99"/>
      <c r="C444" s="99"/>
      <c r="D444" s="100"/>
      <c r="E444" s="100"/>
      <c r="F444" s="101"/>
      <c r="G444" s="100"/>
      <c r="H444" s="99"/>
      <c r="I444" s="100"/>
      <c r="J444" s="90" t="str">
        <f t="shared" si="3"/>
        <v>no</v>
      </c>
      <c r="K444" s="91" t="str">
        <f>IFERROR(__xludf.DUMMYFUNCTION("IFERROR(JOIN("", "",FILTER(L444:Q444,LEN(L444:Q444))))"),"")</f>
        <v/>
      </c>
      <c r="L444" s="92" t="str">
        <f>IFERROR(__xludf.DUMMYFUNCTION("IF(ISBLANK($D444),"""",IFERROR(JOIN("", "",QUERY(INDIRECT(""'(OCDS) "" &amp; L$3 &amp; ""'!$C:$F""),""SELECT C WHERE F = '"" &amp; $A444 &amp; ""'""))))"),"")</f>
        <v/>
      </c>
      <c r="M444" s="93" t="str">
        <f>IFERROR(__xludf.DUMMYFUNCTION("IF(ISBLANK($D444),"""",IFERROR(JOIN("", "",QUERY(INDIRECT(""'(OCDS) "" &amp; M$3 &amp; ""'!$C:$F""),""SELECT C WHERE F = '"" &amp; $A444 &amp; ""'""))))"),"")</f>
        <v/>
      </c>
      <c r="N444" s="93" t="str">
        <f>IFERROR(__xludf.DUMMYFUNCTION("IF(ISBLANK($D444),"""",IFERROR(JOIN("", "",QUERY(INDIRECT(""'(OCDS) "" &amp; N$3 &amp; ""'!$C:$F""),""SELECT C WHERE F = '"" &amp; $A444 &amp; ""'""))))"),"")</f>
        <v/>
      </c>
      <c r="O444" s="93" t="str">
        <f>IFERROR(__xludf.DUMMYFUNCTION("IF(ISBLANK($D444),"""",IFERROR(JOIN("", "",QUERY(INDIRECT(""'(OCDS) "" &amp; O$3 &amp; ""'!$C:$F""),""SELECT C WHERE F = '"" &amp; $A444 &amp; ""'""))))"),"")</f>
        <v/>
      </c>
      <c r="P444" s="93" t="str">
        <f>IFERROR(__xludf.DUMMYFUNCTION("IF(ISBLANK($D444),"""",IFERROR(JOIN("", "",QUERY(INDIRECT(""'(OCDS) "" &amp; P$3 &amp; ""'!$C:$F""),""SELECT C WHERE F = '"" &amp; $A444 &amp; ""'""))))"),"")</f>
        <v/>
      </c>
      <c r="Q444" s="93" t="str">
        <f>IFERROR(__xludf.DUMMYFUNCTION("IF(ISBLANK($D444),"""",IFERROR(JOIN("", "",QUERY(INDIRECT(""'(OCDS) "" &amp; Q$3 &amp; ""'!$C:$F""),""SELECT C WHERE F = '"" &amp; $A444 &amp; ""'""))))"),"")</f>
        <v/>
      </c>
      <c r="R444" s="94">
        <f t="shared" ref="R444:W444" si="442">IF(ISBLANK(IFERROR(VLOOKUP($A444,INDIRECT("'(OCDS) " &amp; R$3 &amp; "'!$F:$F"),1,FALSE))),0,1)</f>
        <v>0</v>
      </c>
      <c r="S444" s="94">
        <f t="shared" si="442"/>
        <v>0</v>
      </c>
      <c r="T444" s="94">
        <f t="shared" si="442"/>
        <v>0</v>
      </c>
      <c r="U444" s="94">
        <f t="shared" si="442"/>
        <v>0</v>
      </c>
      <c r="V444" s="94">
        <f t="shared" si="442"/>
        <v>0</v>
      </c>
      <c r="W444" s="94">
        <f t="shared" si="442"/>
        <v>0</v>
      </c>
    </row>
    <row r="445">
      <c r="A445" s="83" t="str">
        <f t="shared" si="1"/>
        <v> ()</v>
      </c>
      <c r="B445" s="99"/>
      <c r="C445" s="99"/>
      <c r="D445" s="100"/>
      <c r="E445" s="100"/>
      <c r="F445" s="101"/>
      <c r="G445" s="100"/>
      <c r="H445" s="99"/>
      <c r="I445" s="100"/>
      <c r="J445" s="90" t="str">
        <f t="shared" si="3"/>
        <v>no</v>
      </c>
      <c r="K445" s="91" t="str">
        <f>IFERROR(__xludf.DUMMYFUNCTION("IFERROR(JOIN("", "",FILTER(L445:Q445,LEN(L445:Q445))))"),"")</f>
        <v/>
      </c>
      <c r="L445" s="92" t="str">
        <f>IFERROR(__xludf.DUMMYFUNCTION("IF(ISBLANK($D445),"""",IFERROR(JOIN("", "",QUERY(INDIRECT(""'(OCDS) "" &amp; L$3 &amp; ""'!$C:$F""),""SELECT C WHERE F = '"" &amp; $A445 &amp; ""'""))))"),"")</f>
        <v/>
      </c>
      <c r="M445" s="93" t="str">
        <f>IFERROR(__xludf.DUMMYFUNCTION("IF(ISBLANK($D445),"""",IFERROR(JOIN("", "",QUERY(INDIRECT(""'(OCDS) "" &amp; M$3 &amp; ""'!$C:$F""),""SELECT C WHERE F = '"" &amp; $A445 &amp; ""'""))))"),"")</f>
        <v/>
      </c>
      <c r="N445" s="93" t="str">
        <f>IFERROR(__xludf.DUMMYFUNCTION("IF(ISBLANK($D445),"""",IFERROR(JOIN("", "",QUERY(INDIRECT(""'(OCDS) "" &amp; N$3 &amp; ""'!$C:$F""),""SELECT C WHERE F = '"" &amp; $A445 &amp; ""'""))))"),"")</f>
        <v/>
      </c>
      <c r="O445" s="93" t="str">
        <f>IFERROR(__xludf.DUMMYFUNCTION("IF(ISBLANK($D445),"""",IFERROR(JOIN("", "",QUERY(INDIRECT(""'(OCDS) "" &amp; O$3 &amp; ""'!$C:$F""),""SELECT C WHERE F = '"" &amp; $A445 &amp; ""'""))))"),"")</f>
        <v/>
      </c>
      <c r="P445" s="93" t="str">
        <f>IFERROR(__xludf.DUMMYFUNCTION("IF(ISBLANK($D445),"""",IFERROR(JOIN("", "",QUERY(INDIRECT(""'(OCDS) "" &amp; P$3 &amp; ""'!$C:$F""),""SELECT C WHERE F = '"" &amp; $A445 &amp; ""'""))))"),"")</f>
        <v/>
      </c>
      <c r="Q445" s="93" t="str">
        <f>IFERROR(__xludf.DUMMYFUNCTION("IF(ISBLANK($D445),"""",IFERROR(JOIN("", "",QUERY(INDIRECT(""'(OCDS) "" &amp; Q$3 &amp; ""'!$C:$F""),""SELECT C WHERE F = '"" &amp; $A445 &amp; ""'""))))"),"")</f>
        <v/>
      </c>
      <c r="R445" s="94">
        <f t="shared" ref="R445:W445" si="443">IF(ISBLANK(IFERROR(VLOOKUP($A445,INDIRECT("'(OCDS) " &amp; R$3 &amp; "'!$F:$F"),1,FALSE))),0,1)</f>
        <v>0</v>
      </c>
      <c r="S445" s="94">
        <f t="shared" si="443"/>
        <v>0</v>
      </c>
      <c r="T445" s="94">
        <f t="shared" si="443"/>
        <v>0</v>
      </c>
      <c r="U445" s="94">
        <f t="shared" si="443"/>
        <v>0</v>
      </c>
      <c r="V445" s="94">
        <f t="shared" si="443"/>
        <v>0</v>
      </c>
      <c r="W445" s="94">
        <f t="shared" si="443"/>
        <v>0</v>
      </c>
    </row>
    <row r="446">
      <c r="A446" s="83" t="str">
        <f t="shared" si="1"/>
        <v> ()</v>
      </c>
      <c r="B446" s="99"/>
      <c r="C446" s="99"/>
      <c r="D446" s="100"/>
      <c r="E446" s="100"/>
      <c r="F446" s="101"/>
      <c r="G446" s="100"/>
      <c r="H446" s="99"/>
      <c r="I446" s="100"/>
      <c r="J446" s="90" t="str">
        <f t="shared" si="3"/>
        <v>no</v>
      </c>
      <c r="K446" s="91" t="str">
        <f>IFERROR(__xludf.DUMMYFUNCTION("IFERROR(JOIN("", "",FILTER(L446:Q446,LEN(L446:Q446))))"),"")</f>
        <v/>
      </c>
      <c r="L446" s="92" t="str">
        <f>IFERROR(__xludf.DUMMYFUNCTION("IF(ISBLANK($D446),"""",IFERROR(JOIN("", "",QUERY(INDIRECT(""'(OCDS) "" &amp; L$3 &amp; ""'!$C:$F""),""SELECT C WHERE F = '"" &amp; $A446 &amp; ""'""))))"),"")</f>
        <v/>
      </c>
      <c r="M446" s="93" t="str">
        <f>IFERROR(__xludf.DUMMYFUNCTION("IF(ISBLANK($D446),"""",IFERROR(JOIN("", "",QUERY(INDIRECT(""'(OCDS) "" &amp; M$3 &amp; ""'!$C:$F""),""SELECT C WHERE F = '"" &amp; $A446 &amp; ""'""))))"),"")</f>
        <v/>
      </c>
      <c r="N446" s="93" t="str">
        <f>IFERROR(__xludf.DUMMYFUNCTION("IF(ISBLANK($D446),"""",IFERROR(JOIN("", "",QUERY(INDIRECT(""'(OCDS) "" &amp; N$3 &amp; ""'!$C:$F""),""SELECT C WHERE F = '"" &amp; $A446 &amp; ""'""))))"),"")</f>
        <v/>
      </c>
      <c r="O446" s="93" t="str">
        <f>IFERROR(__xludf.DUMMYFUNCTION("IF(ISBLANK($D446),"""",IFERROR(JOIN("", "",QUERY(INDIRECT(""'(OCDS) "" &amp; O$3 &amp; ""'!$C:$F""),""SELECT C WHERE F = '"" &amp; $A446 &amp; ""'""))))"),"")</f>
        <v/>
      </c>
      <c r="P446" s="93" t="str">
        <f>IFERROR(__xludf.DUMMYFUNCTION("IF(ISBLANK($D446),"""",IFERROR(JOIN("", "",QUERY(INDIRECT(""'(OCDS) "" &amp; P$3 &amp; ""'!$C:$F""),""SELECT C WHERE F = '"" &amp; $A446 &amp; ""'""))))"),"")</f>
        <v/>
      </c>
      <c r="Q446" s="93" t="str">
        <f>IFERROR(__xludf.DUMMYFUNCTION("IF(ISBLANK($D446),"""",IFERROR(JOIN("", "",QUERY(INDIRECT(""'(OCDS) "" &amp; Q$3 &amp; ""'!$C:$F""),""SELECT C WHERE F = '"" &amp; $A446 &amp; ""'""))))"),"")</f>
        <v/>
      </c>
      <c r="R446" s="94">
        <f t="shared" ref="R446:W446" si="444">IF(ISBLANK(IFERROR(VLOOKUP($A446,INDIRECT("'(OCDS) " &amp; R$3 &amp; "'!$F:$F"),1,FALSE))),0,1)</f>
        <v>0</v>
      </c>
      <c r="S446" s="94">
        <f t="shared" si="444"/>
        <v>0</v>
      </c>
      <c r="T446" s="94">
        <f t="shared" si="444"/>
        <v>0</v>
      </c>
      <c r="U446" s="94">
        <f t="shared" si="444"/>
        <v>0</v>
      </c>
      <c r="V446" s="94">
        <f t="shared" si="444"/>
        <v>0</v>
      </c>
      <c r="W446" s="94">
        <f t="shared" si="444"/>
        <v>0</v>
      </c>
    </row>
    <row r="447">
      <c r="A447" s="83" t="str">
        <f t="shared" si="1"/>
        <v> ()</v>
      </c>
      <c r="B447" s="99"/>
      <c r="C447" s="99"/>
      <c r="D447" s="100"/>
      <c r="E447" s="100"/>
      <c r="F447" s="101"/>
      <c r="G447" s="100"/>
      <c r="H447" s="99"/>
      <c r="I447" s="100"/>
      <c r="J447" s="90" t="str">
        <f t="shared" si="3"/>
        <v>no</v>
      </c>
      <c r="K447" s="91" t="str">
        <f>IFERROR(__xludf.DUMMYFUNCTION("IFERROR(JOIN("", "",FILTER(L447:Q447,LEN(L447:Q447))))"),"")</f>
        <v/>
      </c>
      <c r="L447" s="92" t="str">
        <f>IFERROR(__xludf.DUMMYFUNCTION("IF(ISBLANK($D447),"""",IFERROR(JOIN("", "",QUERY(INDIRECT(""'(OCDS) "" &amp; L$3 &amp; ""'!$C:$F""),""SELECT C WHERE F = '"" &amp; $A447 &amp; ""'""))))"),"")</f>
        <v/>
      </c>
      <c r="M447" s="93" t="str">
        <f>IFERROR(__xludf.DUMMYFUNCTION("IF(ISBLANK($D447),"""",IFERROR(JOIN("", "",QUERY(INDIRECT(""'(OCDS) "" &amp; M$3 &amp; ""'!$C:$F""),""SELECT C WHERE F = '"" &amp; $A447 &amp; ""'""))))"),"")</f>
        <v/>
      </c>
      <c r="N447" s="93" t="str">
        <f>IFERROR(__xludf.DUMMYFUNCTION("IF(ISBLANK($D447),"""",IFERROR(JOIN("", "",QUERY(INDIRECT(""'(OCDS) "" &amp; N$3 &amp; ""'!$C:$F""),""SELECT C WHERE F = '"" &amp; $A447 &amp; ""'""))))"),"")</f>
        <v/>
      </c>
      <c r="O447" s="93" t="str">
        <f>IFERROR(__xludf.DUMMYFUNCTION("IF(ISBLANK($D447),"""",IFERROR(JOIN("", "",QUERY(INDIRECT(""'(OCDS) "" &amp; O$3 &amp; ""'!$C:$F""),""SELECT C WHERE F = '"" &amp; $A447 &amp; ""'""))))"),"")</f>
        <v/>
      </c>
      <c r="P447" s="93" t="str">
        <f>IFERROR(__xludf.DUMMYFUNCTION("IF(ISBLANK($D447),"""",IFERROR(JOIN("", "",QUERY(INDIRECT(""'(OCDS) "" &amp; P$3 &amp; ""'!$C:$F""),""SELECT C WHERE F = '"" &amp; $A447 &amp; ""'""))))"),"")</f>
        <v/>
      </c>
      <c r="Q447" s="93" t="str">
        <f>IFERROR(__xludf.DUMMYFUNCTION("IF(ISBLANK($D447),"""",IFERROR(JOIN("", "",QUERY(INDIRECT(""'(OCDS) "" &amp; Q$3 &amp; ""'!$C:$F""),""SELECT C WHERE F = '"" &amp; $A447 &amp; ""'""))))"),"")</f>
        <v/>
      </c>
      <c r="R447" s="94">
        <f t="shared" ref="R447:W447" si="445">IF(ISBLANK(IFERROR(VLOOKUP($A447,INDIRECT("'(OCDS) " &amp; R$3 &amp; "'!$F:$F"),1,FALSE))),0,1)</f>
        <v>0</v>
      </c>
      <c r="S447" s="94">
        <f t="shared" si="445"/>
        <v>0</v>
      </c>
      <c r="T447" s="94">
        <f t="shared" si="445"/>
        <v>0</v>
      </c>
      <c r="U447" s="94">
        <f t="shared" si="445"/>
        <v>0</v>
      </c>
      <c r="V447" s="94">
        <f t="shared" si="445"/>
        <v>0</v>
      </c>
      <c r="W447" s="94">
        <f t="shared" si="445"/>
        <v>0</v>
      </c>
    </row>
    <row r="448">
      <c r="A448" s="83" t="str">
        <f t="shared" si="1"/>
        <v> ()</v>
      </c>
      <c r="B448" s="99"/>
      <c r="C448" s="99"/>
      <c r="D448" s="100"/>
      <c r="E448" s="100"/>
      <c r="F448" s="101"/>
      <c r="G448" s="100"/>
      <c r="H448" s="99"/>
      <c r="I448" s="100"/>
      <c r="J448" s="90" t="str">
        <f t="shared" si="3"/>
        <v>no</v>
      </c>
      <c r="K448" s="91" t="str">
        <f>IFERROR(__xludf.DUMMYFUNCTION("IFERROR(JOIN("", "",FILTER(L448:Q448,LEN(L448:Q448))))"),"")</f>
        <v/>
      </c>
      <c r="L448" s="92" t="str">
        <f>IFERROR(__xludf.DUMMYFUNCTION("IF(ISBLANK($D448),"""",IFERROR(JOIN("", "",QUERY(INDIRECT(""'(OCDS) "" &amp; L$3 &amp; ""'!$C:$F""),""SELECT C WHERE F = '"" &amp; $A448 &amp; ""'""))))"),"")</f>
        <v/>
      </c>
      <c r="M448" s="93" t="str">
        <f>IFERROR(__xludf.DUMMYFUNCTION("IF(ISBLANK($D448),"""",IFERROR(JOIN("", "",QUERY(INDIRECT(""'(OCDS) "" &amp; M$3 &amp; ""'!$C:$F""),""SELECT C WHERE F = '"" &amp; $A448 &amp; ""'""))))"),"")</f>
        <v/>
      </c>
      <c r="N448" s="93" t="str">
        <f>IFERROR(__xludf.DUMMYFUNCTION("IF(ISBLANK($D448),"""",IFERROR(JOIN("", "",QUERY(INDIRECT(""'(OCDS) "" &amp; N$3 &amp; ""'!$C:$F""),""SELECT C WHERE F = '"" &amp; $A448 &amp; ""'""))))"),"")</f>
        <v/>
      </c>
      <c r="O448" s="93" t="str">
        <f>IFERROR(__xludf.DUMMYFUNCTION("IF(ISBLANK($D448),"""",IFERROR(JOIN("", "",QUERY(INDIRECT(""'(OCDS) "" &amp; O$3 &amp; ""'!$C:$F""),""SELECT C WHERE F = '"" &amp; $A448 &amp; ""'""))))"),"")</f>
        <v/>
      </c>
      <c r="P448" s="93" t="str">
        <f>IFERROR(__xludf.DUMMYFUNCTION("IF(ISBLANK($D448),"""",IFERROR(JOIN("", "",QUERY(INDIRECT(""'(OCDS) "" &amp; P$3 &amp; ""'!$C:$F""),""SELECT C WHERE F = '"" &amp; $A448 &amp; ""'""))))"),"")</f>
        <v/>
      </c>
      <c r="Q448" s="93" t="str">
        <f>IFERROR(__xludf.DUMMYFUNCTION("IF(ISBLANK($D448),"""",IFERROR(JOIN("", "",QUERY(INDIRECT(""'(OCDS) "" &amp; Q$3 &amp; ""'!$C:$F""),""SELECT C WHERE F = '"" &amp; $A448 &amp; ""'""))))"),"")</f>
        <v/>
      </c>
      <c r="R448" s="94">
        <f t="shared" ref="R448:W448" si="446">IF(ISBLANK(IFERROR(VLOOKUP($A448,INDIRECT("'(OCDS) " &amp; R$3 &amp; "'!$F:$F"),1,FALSE))),0,1)</f>
        <v>0</v>
      </c>
      <c r="S448" s="94">
        <f t="shared" si="446"/>
        <v>0</v>
      </c>
      <c r="T448" s="94">
        <f t="shared" si="446"/>
        <v>0</v>
      </c>
      <c r="U448" s="94">
        <f t="shared" si="446"/>
        <v>0</v>
      </c>
      <c r="V448" s="94">
        <f t="shared" si="446"/>
        <v>0</v>
      </c>
      <c r="W448" s="94">
        <f t="shared" si="446"/>
        <v>0</v>
      </c>
    </row>
    <row r="449">
      <c r="A449" s="83" t="str">
        <f t="shared" si="1"/>
        <v> ()</v>
      </c>
      <c r="B449" s="99"/>
      <c r="C449" s="99"/>
      <c r="D449" s="100"/>
      <c r="E449" s="100"/>
      <c r="F449" s="101"/>
      <c r="G449" s="100"/>
      <c r="H449" s="99"/>
      <c r="I449" s="100"/>
      <c r="J449" s="90" t="str">
        <f t="shared" si="3"/>
        <v>no</v>
      </c>
      <c r="K449" s="91" t="str">
        <f>IFERROR(__xludf.DUMMYFUNCTION("IFERROR(JOIN("", "",FILTER(L449:Q449,LEN(L449:Q449))))"),"")</f>
        <v/>
      </c>
      <c r="L449" s="92" t="str">
        <f>IFERROR(__xludf.DUMMYFUNCTION("IF(ISBLANK($D449),"""",IFERROR(JOIN("", "",QUERY(INDIRECT(""'(OCDS) "" &amp; L$3 &amp; ""'!$C:$F""),""SELECT C WHERE F = '"" &amp; $A449 &amp; ""'""))))"),"")</f>
        <v/>
      </c>
      <c r="M449" s="93" t="str">
        <f>IFERROR(__xludf.DUMMYFUNCTION("IF(ISBLANK($D449),"""",IFERROR(JOIN("", "",QUERY(INDIRECT(""'(OCDS) "" &amp; M$3 &amp; ""'!$C:$F""),""SELECT C WHERE F = '"" &amp; $A449 &amp; ""'""))))"),"")</f>
        <v/>
      </c>
      <c r="N449" s="93" t="str">
        <f>IFERROR(__xludf.DUMMYFUNCTION("IF(ISBLANK($D449),"""",IFERROR(JOIN("", "",QUERY(INDIRECT(""'(OCDS) "" &amp; N$3 &amp; ""'!$C:$F""),""SELECT C WHERE F = '"" &amp; $A449 &amp; ""'""))))"),"")</f>
        <v/>
      </c>
      <c r="O449" s="93" t="str">
        <f>IFERROR(__xludf.DUMMYFUNCTION("IF(ISBLANK($D449),"""",IFERROR(JOIN("", "",QUERY(INDIRECT(""'(OCDS) "" &amp; O$3 &amp; ""'!$C:$F""),""SELECT C WHERE F = '"" &amp; $A449 &amp; ""'""))))"),"")</f>
        <v/>
      </c>
      <c r="P449" s="93" t="str">
        <f>IFERROR(__xludf.DUMMYFUNCTION("IF(ISBLANK($D449),"""",IFERROR(JOIN("", "",QUERY(INDIRECT(""'(OCDS) "" &amp; P$3 &amp; ""'!$C:$F""),""SELECT C WHERE F = '"" &amp; $A449 &amp; ""'""))))"),"")</f>
        <v/>
      </c>
      <c r="Q449" s="93" t="str">
        <f>IFERROR(__xludf.DUMMYFUNCTION("IF(ISBLANK($D449),"""",IFERROR(JOIN("", "",QUERY(INDIRECT(""'(OCDS) "" &amp; Q$3 &amp; ""'!$C:$F""),""SELECT C WHERE F = '"" &amp; $A449 &amp; ""'""))))"),"")</f>
        <v/>
      </c>
      <c r="R449" s="94">
        <f t="shared" ref="R449:W449" si="447">IF(ISBLANK(IFERROR(VLOOKUP($A449,INDIRECT("'(OCDS) " &amp; R$3 &amp; "'!$F:$F"),1,FALSE))),0,1)</f>
        <v>0</v>
      </c>
      <c r="S449" s="94">
        <f t="shared" si="447"/>
        <v>0</v>
      </c>
      <c r="T449" s="94">
        <f t="shared" si="447"/>
        <v>0</v>
      </c>
      <c r="U449" s="94">
        <f t="shared" si="447"/>
        <v>0</v>
      </c>
      <c r="V449" s="94">
        <f t="shared" si="447"/>
        <v>0</v>
      </c>
      <c r="W449" s="94">
        <f t="shared" si="447"/>
        <v>0</v>
      </c>
    </row>
    <row r="450">
      <c r="A450" s="83" t="str">
        <f t="shared" si="1"/>
        <v> ()</v>
      </c>
      <c r="B450" s="99"/>
      <c r="C450" s="99"/>
      <c r="D450" s="100"/>
      <c r="E450" s="100"/>
      <c r="F450" s="101"/>
      <c r="G450" s="100"/>
      <c r="H450" s="99"/>
      <c r="I450" s="100"/>
      <c r="J450" s="90" t="str">
        <f t="shared" si="3"/>
        <v>no</v>
      </c>
      <c r="K450" s="91" t="str">
        <f>IFERROR(__xludf.DUMMYFUNCTION("IFERROR(JOIN("", "",FILTER(L450:Q450,LEN(L450:Q450))))"),"")</f>
        <v/>
      </c>
      <c r="L450" s="92" t="str">
        <f>IFERROR(__xludf.DUMMYFUNCTION("IF(ISBLANK($D450),"""",IFERROR(JOIN("", "",QUERY(INDIRECT(""'(OCDS) "" &amp; L$3 &amp; ""'!$C:$F""),""SELECT C WHERE F = '"" &amp; $A450 &amp; ""'""))))"),"")</f>
        <v/>
      </c>
      <c r="M450" s="93" t="str">
        <f>IFERROR(__xludf.DUMMYFUNCTION("IF(ISBLANK($D450),"""",IFERROR(JOIN("", "",QUERY(INDIRECT(""'(OCDS) "" &amp; M$3 &amp; ""'!$C:$F""),""SELECT C WHERE F = '"" &amp; $A450 &amp; ""'""))))"),"")</f>
        <v/>
      </c>
      <c r="N450" s="93" t="str">
        <f>IFERROR(__xludf.DUMMYFUNCTION("IF(ISBLANK($D450),"""",IFERROR(JOIN("", "",QUERY(INDIRECT(""'(OCDS) "" &amp; N$3 &amp; ""'!$C:$F""),""SELECT C WHERE F = '"" &amp; $A450 &amp; ""'""))))"),"")</f>
        <v/>
      </c>
      <c r="O450" s="93" t="str">
        <f>IFERROR(__xludf.DUMMYFUNCTION("IF(ISBLANK($D450),"""",IFERROR(JOIN("", "",QUERY(INDIRECT(""'(OCDS) "" &amp; O$3 &amp; ""'!$C:$F""),""SELECT C WHERE F = '"" &amp; $A450 &amp; ""'""))))"),"")</f>
        <v/>
      </c>
      <c r="P450" s="93" t="str">
        <f>IFERROR(__xludf.DUMMYFUNCTION("IF(ISBLANK($D450),"""",IFERROR(JOIN("", "",QUERY(INDIRECT(""'(OCDS) "" &amp; P$3 &amp; ""'!$C:$F""),""SELECT C WHERE F = '"" &amp; $A450 &amp; ""'""))))"),"")</f>
        <v/>
      </c>
      <c r="Q450" s="93" t="str">
        <f>IFERROR(__xludf.DUMMYFUNCTION("IF(ISBLANK($D450),"""",IFERROR(JOIN("", "",QUERY(INDIRECT(""'(OCDS) "" &amp; Q$3 &amp; ""'!$C:$F""),""SELECT C WHERE F = '"" &amp; $A450 &amp; ""'""))))"),"")</f>
        <v/>
      </c>
      <c r="R450" s="94">
        <f t="shared" ref="R450:W450" si="448">IF(ISBLANK(IFERROR(VLOOKUP($A450,INDIRECT("'(OCDS) " &amp; R$3 &amp; "'!$F:$F"),1,FALSE))),0,1)</f>
        <v>0</v>
      </c>
      <c r="S450" s="94">
        <f t="shared" si="448"/>
        <v>0</v>
      </c>
      <c r="T450" s="94">
        <f t="shared" si="448"/>
        <v>0</v>
      </c>
      <c r="U450" s="94">
        <f t="shared" si="448"/>
        <v>0</v>
      </c>
      <c r="V450" s="94">
        <f t="shared" si="448"/>
        <v>0</v>
      </c>
      <c r="W450" s="94">
        <f t="shared" si="448"/>
        <v>0</v>
      </c>
    </row>
    <row r="451">
      <c r="A451" s="83" t="str">
        <f t="shared" si="1"/>
        <v> ()</v>
      </c>
      <c r="B451" s="99"/>
      <c r="C451" s="99"/>
      <c r="D451" s="100"/>
      <c r="E451" s="100"/>
      <c r="F451" s="101"/>
      <c r="G451" s="100"/>
      <c r="H451" s="99"/>
      <c r="I451" s="100"/>
      <c r="J451" s="90" t="str">
        <f t="shared" si="3"/>
        <v>no</v>
      </c>
      <c r="K451" s="91" t="str">
        <f>IFERROR(__xludf.DUMMYFUNCTION("IFERROR(JOIN("", "",FILTER(L451:Q451,LEN(L451:Q451))))"),"")</f>
        <v/>
      </c>
      <c r="L451" s="92" t="str">
        <f>IFERROR(__xludf.DUMMYFUNCTION("IF(ISBLANK($D451),"""",IFERROR(JOIN("", "",QUERY(INDIRECT(""'(OCDS) "" &amp; L$3 &amp; ""'!$C:$F""),""SELECT C WHERE F = '"" &amp; $A451 &amp; ""'""))))"),"")</f>
        <v/>
      </c>
      <c r="M451" s="93" t="str">
        <f>IFERROR(__xludf.DUMMYFUNCTION("IF(ISBLANK($D451),"""",IFERROR(JOIN("", "",QUERY(INDIRECT(""'(OCDS) "" &amp; M$3 &amp; ""'!$C:$F""),""SELECT C WHERE F = '"" &amp; $A451 &amp; ""'""))))"),"")</f>
        <v/>
      </c>
      <c r="N451" s="93" t="str">
        <f>IFERROR(__xludf.DUMMYFUNCTION("IF(ISBLANK($D451),"""",IFERROR(JOIN("", "",QUERY(INDIRECT(""'(OCDS) "" &amp; N$3 &amp; ""'!$C:$F""),""SELECT C WHERE F = '"" &amp; $A451 &amp; ""'""))))"),"")</f>
        <v/>
      </c>
      <c r="O451" s="93" t="str">
        <f>IFERROR(__xludf.DUMMYFUNCTION("IF(ISBLANK($D451),"""",IFERROR(JOIN("", "",QUERY(INDIRECT(""'(OCDS) "" &amp; O$3 &amp; ""'!$C:$F""),""SELECT C WHERE F = '"" &amp; $A451 &amp; ""'""))))"),"")</f>
        <v/>
      </c>
      <c r="P451" s="93" t="str">
        <f>IFERROR(__xludf.DUMMYFUNCTION("IF(ISBLANK($D451),"""",IFERROR(JOIN("", "",QUERY(INDIRECT(""'(OCDS) "" &amp; P$3 &amp; ""'!$C:$F""),""SELECT C WHERE F = '"" &amp; $A451 &amp; ""'""))))"),"")</f>
        <v/>
      </c>
      <c r="Q451" s="93" t="str">
        <f>IFERROR(__xludf.DUMMYFUNCTION("IF(ISBLANK($D451),"""",IFERROR(JOIN("", "",QUERY(INDIRECT(""'(OCDS) "" &amp; Q$3 &amp; ""'!$C:$F""),""SELECT C WHERE F = '"" &amp; $A451 &amp; ""'""))))"),"")</f>
        <v/>
      </c>
      <c r="R451" s="94">
        <f t="shared" ref="R451:W451" si="449">IF(ISBLANK(IFERROR(VLOOKUP($A451,INDIRECT("'(OCDS) " &amp; R$3 &amp; "'!$F:$F"),1,FALSE))),0,1)</f>
        <v>0</v>
      </c>
      <c r="S451" s="94">
        <f t="shared" si="449"/>
        <v>0</v>
      </c>
      <c r="T451" s="94">
        <f t="shared" si="449"/>
        <v>0</v>
      </c>
      <c r="U451" s="94">
        <f t="shared" si="449"/>
        <v>0</v>
      </c>
      <c r="V451" s="94">
        <f t="shared" si="449"/>
        <v>0</v>
      </c>
      <c r="W451" s="94">
        <f t="shared" si="449"/>
        <v>0</v>
      </c>
    </row>
    <row r="452">
      <c r="A452" s="83" t="str">
        <f t="shared" si="1"/>
        <v> ()</v>
      </c>
      <c r="B452" s="99"/>
      <c r="C452" s="99"/>
      <c r="D452" s="100"/>
      <c r="E452" s="100"/>
      <c r="F452" s="101"/>
      <c r="G452" s="100"/>
      <c r="H452" s="99"/>
      <c r="I452" s="100"/>
      <c r="J452" s="90" t="str">
        <f t="shared" si="3"/>
        <v>no</v>
      </c>
      <c r="K452" s="91" t="str">
        <f>IFERROR(__xludf.DUMMYFUNCTION("IFERROR(JOIN("", "",FILTER(L452:Q452,LEN(L452:Q452))))"),"")</f>
        <v/>
      </c>
      <c r="L452" s="92" t="str">
        <f>IFERROR(__xludf.DUMMYFUNCTION("IF(ISBLANK($D452),"""",IFERROR(JOIN("", "",QUERY(INDIRECT(""'(OCDS) "" &amp; L$3 &amp; ""'!$C:$F""),""SELECT C WHERE F = '"" &amp; $A452 &amp; ""'""))))"),"")</f>
        <v/>
      </c>
      <c r="M452" s="93" t="str">
        <f>IFERROR(__xludf.DUMMYFUNCTION("IF(ISBLANK($D452),"""",IFERROR(JOIN("", "",QUERY(INDIRECT(""'(OCDS) "" &amp; M$3 &amp; ""'!$C:$F""),""SELECT C WHERE F = '"" &amp; $A452 &amp; ""'""))))"),"")</f>
        <v/>
      </c>
      <c r="N452" s="93" t="str">
        <f>IFERROR(__xludf.DUMMYFUNCTION("IF(ISBLANK($D452),"""",IFERROR(JOIN("", "",QUERY(INDIRECT(""'(OCDS) "" &amp; N$3 &amp; ""'!$C:$F""),""SELECT C WHERE F = '"" &amp; $A452 &amp; ""'""))))"),"")</f>
        <v/>
      </c>
      <c r="O452" s="93" t="str">
        <f>IFERROR(__xludf.DUMMYFUNCTION("IF(ISBLANK($D452),"""",IFERROR(JOIN("", "",QUERY(INDIRECT(""'(OCDS) "" &amp; O$3 &amp; ""'!$C:$F""),""SELECT C WHERE F = '"" &amp; $A452 &amp; ""'""))))"),"")</f>
        <v/>
      </c>
      <c r="P452" s="93" t="str">
        <f>IFERROR(__xludf.DUMMYFUNCTION("IF(ISBLANK($D452),"""",IFERROR(JOIN("", "",QUERY(INDIRECT(""'(OCDS) "" &amp; P$3 &amp; ""'!$C:$F""),""SELECT C WHERE F = '"" &amp; $A452 &amp; ""'""))))"),"")</f>
        <v/>
      </c>
      <c r="Q452" s="93" t="str">
        <f>IFERROR(__xludf.DUMMYFUNCTION("IF(ISBLANK($D452),"""",IFERROR(JOIN("", "",QUERY(INDIRECT(""'(OCDS) "" &amp; Q$3 &amp; ""'!$C:$F""),""SELECT C WHERE F = '"" &amp; $A452 &amp; ""'""))))"),"")</f>
        <v/>
      </c>
      <c r="R452" s="94">
        <f t="shared" ref="R452:W452" si="450">IF(ISBLANK(IFERROR(VLOOKUP($A452,INDIRECT("'(OCDS) " &amp; R$3 &amp; "'!$F:$F"),1,FALSE))),0,1)</f>
        <v>0</v>
      </c>
      <c r="S452" s="94">
        <f t="shared" si="450"/>
        <v>0</v>
      </c>
      <c r="T452" s="94">
        <f t="shared" si="450"/>
        <v>0</v>
      </c>
      <c r="U452" s="94">
        <f t="shared" si="450"/>
        <v>0</v>
      </c>
      <c r="V452" s="94">
        <f t="shared" si="450"/>
        <v>0</v>
      </c>
      <c r="W452" s="94">
        <f t="shared" si="450"/>
        <v>0</v>
      </c>
    </row>
    <row r="453">
      <c r="A453" s="83" t="str">
        <f t="shared" si="1"/>
        <v> ()</v>
      </c>
      <c r="B453" s="99"/>
      <c r="C453" s="99"/>
      <c r="D453" s="100"/>
      <c r="E453" s="100"/>
      <c r="F453" s="101"/>
      <c r="G453" s="100"/>
      <c r="H453" s="99"/>
      <c r="I453" s="100"/>
      <c r="J453" s="90" t="str">
        <f t="shared" si="3"/>
        <v>no</v>
      </c>
      <c r="K453" s="91" t="str">
        <f>IFERROR(__xludf.DUMMYFUNCTION("IFERROR(JOIN("", "",FILTER(L453:Q453,LEN(L453:Q453))))"),"")</f>
        <v/>
      </c>
      <c r="L453" s="92" t="str">
        <f>IFERROR(__xludf.DUMMYFUNCTION("IF(ISBLANK($D453),"""",IFERROR(JOIN("", "",QUERY(INDIRECT(""'(OCDS) "" &amp; L$3 &amp; ""'!$C:$F""),""SELECT C WHERE F = '"" &amp; $A453 &amp; ""'""))))"),"")</f>
        <v/>
      </c>
      <c r="M453" s="93" t="str">
        <f>IFERROR(__xludf.DUMMYFUNCTION("IF(ISBLANK($D453),"""",IFERROR(JOIN("", "",QUERY(INDIRECT(""'(OCDS) "" &amp; M$3 &amp; ""'!$C:$F""),""SELECT C WHERE F = '"" &amp; $A453 &amp; ""'""))))"),"")</f>
        <v/>
      </c>
      <c r="N453" s="93" t="str">
        <f>IFERROR(__xludf.DUMMYFUNCTION("IF(ISBLANK($D453),"""",IFERROR(JOIN("", "",QUERY(INDIRECT(""'(OCDS) "" &amp; N$3 &amp; ""'!$C:$F""),""SELECT C WHERE F = '"" &amp; $A453 &amp; ""'""))))"),"")</f>
        <v/>
      </c>
      <c r="O453" s="93" t="str">
        <f>IFERROR(__xludf.DUMMYFUNCTION("IF(ISBLANK($D453),"""",IFERROR(JOIN("", "",QUERY(INDIRECT(""'(OCDS) "" &amp; O$3 &amp; ""'!$C:$F""),""SELECT C WHERE F = '"" &amp; $A453 &amp; ""'""))))"),"")</f>
        <v/>
      </c>
      <c r="P453" s="93" t="str">
        <f>IFERROR(__xludf.DUMMYFUNCTION("IF(ISBLANK($D453),"""",IFERROR(JOIN("", "",QUERY(INDIRECT(""'(OCDS) "" &amp; P$3 &amp; ""'!$C:$F""),""SELECT C WHERE F = '"" &amp; $A453 &amp; ""'""))))"),"")</f>
        <v/>
      </c>
      <c r="Q453" s="93" t="str">
        <f>IFERROR(__xludf.DUMMYFUNCTION("IF(ISBLANK($D453),"""",IFERROR(JOIN("", "",QUERY(INDIRECT(""'(OCDS) "" &amp; Q$3 &amp; ""'!$C:$F""),""SELECT C WHERE F = '"" &amp; $A453 &amp; ""'""))))"),"")</f>
        <v/>
      </c>
      <c r="R453" s="94">
        <f t="shared" ref="R453:W453" si="451">IF(ISBLANK(IFERROR(VLOOKUP($A453,INDIRECT("'(OCDS) " &amp; R$3 &amp; "'!$F:$F"),1,FALSE))),0,1)</f>
        <v>0</v>
      </c>
      <c r="S453" s="94">
        <f t="shared" si="451"/>
        <v>0</v>
      </c>
      <c r="T453" s="94">
        <f t="shared" si="451"/>
        <v>0</v>
      </c>
      <c r="U453" s="94">
        <f t="shared" si="451"/>
        <v>0</v>
      </c>
      <c r="V453" s="94">
        <f t="shared" si="451"/>
        <v>0</v>
      </c>
      <c r="W453" s="94">
        <f t="shared" si="451"/>
        <v>0</v>
      </c>
    </row>
    <row r="454">
      <c r="A454" s="83" t="str">
        <f t="shared" si="1"/>
        <v> ()</v>
      </c>
      <c r="B454" s="99"/>
      <c r="C454" s="99"/>
      <c r="D454" s="100"/>
      <c r="E454" s="100"/>
      <c r="F454" s="101"/>
      <c r="G454" s="100"/>
      <c r="H454" s="99"/>
      <c r="I454" s="100"/>
      <c r="J454" s="90" t="str">
        <f t="shared" si="3"/>
        <v>no</v>
      </c>
      <c r="K454" s="91" t="str">
        <f>IFERROR(__xludf.DUMMYFUNCTION("IFERROR(JOIN("", "",FILTER(L454:Q454,LEN(L454:Q454))))"),"")</f>
        <v/>
      </c>
      <c r="L454" s="92" t="str">
        <f>IFERROR(__xludf.DUMMYFUNCTION("IF(ISBLANK($D454),"""",IFERROR(JOIN("", "",QUERY(INDIRECT(""'(OCDS) "" &amp; L$3 &amp; ""'!$C:$F""),""SELECT C WHERE F = '"" &amp; $A454 &amp; ""'""))))"),"")</f>
        <v/>
      </c>
      <c r="M454" s="93" t="str">
        <f>IFERROR(__xludf.DUMMYFUNCTION("IF(ISBLANK($D454),"""",IFERROR(JOIN("", "",QUERY(INDIRECT(""'(OCDS) "" &amp; M$3 &amp; ""'!$C:$F""),""SELECT C WHERE F = '"" &amp; $A454 &amp; ""'""))))"),"")</f>
        <v/>
      </c>
      <c r="N454" s="93" t="str">
        <f>IFERROR(__xludf.DUMMYFUNCTION("IF(ISBLANK($D454),"""",IFERROR(JOIN("", "",QUERY(INDIRECT(""'(OCDS) "" &amp; N$3 &amp; ""'!$C:$F""),""SELECT C WHERE F = '"" &amp; $A454 &amp; ""'""))))"),"")</f>
        <v/>
      </c>
      <c r="O454" s="93" t="str">
        <f>IFERROR(__xludf.DUMMYFUNCTION("IF(ISBLANK($D454),"""",IFERROR(JOIN("", "",QUERY(INDIRECT(""'(OCDS) "" &amp; O$3 &amp; ""'!$C:$F""),""SELECT C WHERE F = '"" &amp; $A454 &amp; ""'""))))"),"")</f>
        <v/>
      </c>
      <c r="P454" s="93" t="str">
        <f>IFERROR(__xludf.DUMMYFUNCTION("IF(ISBLANK($D454),"""",IFERROR(JOIN("", "",QUERY(INDIRECT(""'(OCDS) "" &amp; P$3 &amp; ""'!$C:$F""),""SELECT C WHERE F = '"" &amp; $A454 &amp; ""'""))))"),"")</f>
        <v/>
      </c>
      <c r="Q454" s="93" t="str">
        <f>IFERROR(__xludf.DUMMYFUNCTION("IF(ISBLANK($D454),"""",IFERROR(JOIN("", "",QUERY(INDIRECT(""'(OCDS) "" &amp; Q$3 &amp; ""'!$C:$F""),""SELECT C WHERE F = '"" &amp; $A454 &amp; ""'""))))"),"")</f>
        <v/>
      </c>
      <c r="R454" s="94">
        <f t="shared" ref="R454:W454" si="452">IF(ISBLANK(IFERROR(VLOOKUP($A454,INDIRECT("'(OCDS) " &amp; R$3 &amp; "'!$F:$F"),1,FALSE))),0,1)</f>
        <v>0</v>
      </c>
      <c r="S454" s="94">
        <f t="shared" si="452"/>
        <v>0</v>
      </c>
      <c r="T454" s="94">
        <f t="shared" si="452"/>
        <v>0</v>
      </c>
      <c r="U454" s="94">
        <f t="shared" si="452"/>
        <v>0</v>
      </c>
      <c r="V454" s="94">
        <f t="shared" si="452"/>
        <v>0</v>
      </c>
      <c r="W454" s="94">
        <f t="shared" si="452"/>
        <v>0</v>
      </c>
    </row>
    <row r="455">
      <c r="A455" s="83" t="str">
        <f t="shared" si="1"/>
        <v> ()</v>
      </c>
      <c r="B455" s="99"/>
      <c r="C455" s="99"/>
      <c r="D455" s="100"/>
      <c r="E455" s="100"/>
      <c r="F455" s="101"/>
      <c r="G455" s="100"/>
      <c r="H455" s="99"/>
      <c r="I455" s="100"/>
      <c r="J455" s="90" t="str">
        <f t="shared" si="3"/>
        <v>no</v>
      </c>
      <c r="K455" s="91" t="str">
        <f>IFERROR(__xludf.DUMMYFUNCTION("IFERROR(JOIN("", "",FILTER(L455:Q455,LEN(L455:Q455))))"),"")</f>
        <v/>
      </c>
      <c r="L455" s="92" t="str">
        <f>IFERROR(__xludf.DUMMYFUNCTION("IF(ISBLANK($D455),"""",IFERROR(JOIN("", "",QUERY(INDIRECT(""'(OCDS) "" &amp; L$3 &amp; ""'!$C:$F""),""SELECT C WHERE F = '"" &amp; $A455 &amp; ""'""))))"),"")</f>
        <v/>
      </c>
      <c r="M455" s="93" t="str">
        <f>IFERROR(__xludf.DUMMYFUNCTION("IF(ISBLANK($D455),"""",IFERROR(JOIN("", "",QUERY(INDIRECT(""'(OCDS) "" &amp; M$3 &amp; ""'!$C:$F""),""SELECT C WHERE F = '"" &amp; $A455 &amp; ""'""))))"),"")</f>
        <v/>
      </c>
      <c r="N455" s="93" t="str">
        <f>IFERROR(__xludf.DUMMYFUNCTION("IF(ISBLANK($D455),"""",IFERROR(JOIN("", "",QUERY(INDIRECT(""'(OCDS) "" &amp; N$3 &amp; ""'!$C:$F""),""SELECT C WHERE F = '"" &amp; $A455 &amp; ""'""))))"),"")</f>
        <v/>
      </c>
      <c r="O455" s="93" t="str">
        <f>IFERROR(__xludf.DUMMYFUNCTION("IF(ISBLANK($D455),"""",IFERROR(JOIN("", "",QUERY(INDIRECT(""'(OCDS) "" &amp; O$3 &amp; ""'!$C:$F""),""SELECT C WHERE F = '"" &amp; $A455 &amp; ""'""))))"),"")</f>
        <v/>
      </c>
      <c r="P455" s="93" t="str">
        <f>IFERROR(__xludf.DUMMYFUNCTION("IF(ISBLANK($D455),"""",IFERROR(JOIN("", "",QUERY(INDIRECT(""'(OCDS) "" &amp; P$3 &amp; ""'!$C:$F""),""SELECT C WHERE F = '"" &amp; $A455 &amp; ""'""))))"),"")</f>
        <v/>
      </c>
      <c r="Q455" s="93" t="str">
        <f>IFERROR(__xludf.DUMMYFUNCTION("IF(ISBLANK($D455),"""",IFERROR(JOIN("", "",QUERY(INDIRECT(""'(OCDS) "" &amp; Q$3 &amp; ""'!$C:$F""),""SELECT C WHERE F = '"" &amp; $A455 &amp; ""'""))))"),"")</f>
        <v/>
      </c>
      <c r="R455" s="94">
        <f t="shared" ref="R455:W455" si="453">IF(ISBLANK(IFERROR(VLOOKUP($A455,INDIRECT("'(OCDS) " &amp; R$3 &amp; "'!$F:$F"),1,FALSE))),0,1)</f>
        <v>0</v>
      </c>
      <c r="S455" s="94">
        <f t="shared" si="453"/>
        <v>0</v>
      </c>
      <c r="T455" s="94">
        <f t="shared" si="453"/>
        <v>0</v>
      </c>
      <c r="U455" s="94">
        <f t="shared" si="453"/>
        <v>0</v>
      </c>
      <c r="V455" s="94">
        <f t="shared" si="453"/>
        <v>0</v>
      </c>
      <c r="W455" s="94">
        <f t="shared" si="453"/>
        <v>0</v>
      </c>
    </row>
    <row r="456">
      <c r="A456" s="83" t="str">
        <f t="shared" si="1"/>
        <v> ()</v>
      </c>
      <c r="B456" s="99"/>
      <c r="C456" s="99"/>
      <c r="D456" s="100"/>
      <c r="E456" s="100"/>
      <c r="F456" s="101"/>
      <c r="G456" s="100"/>
      <c r="H456" s="99"/>
      <c r="I456" s="100"/>
      <c r="J456" s="90" t="str">
        <f t="shared" si="3"/>
        <v>no</v>
      </c>
      <c r="K456" s="91" t="str">
        <f>IFERROR(__xludf.DUMMYFUNCTION("IFERROR(JOIN("", "",FILTER(L456:Q456,LEN(L456:Q456))))"),"")</f>
        <v/>
      </c>
      <c r="L456" s="92" t="str">
        <f>IFERROR(__xludf.DUMMYFUNCTION("IF(ISBLANK($D456),"""",IFERROR(JOIN("", "",QUERY(INDIRECT(""'(OCDS) "" &amp; L$3 &amp; ""'!$C:$F""),""SELECT C WHERE F = '"" &amp; $A456 &amp; ""'""))))"),"")</f>
        <v/>
      </c>
      <c r="M456" s="93" t="str">
        <f>IFERROR(__xludf.DUMMYFUNCTION("IF(ISBLANK($D456),"""",IFERROR(JOIN("", "",QUERY(INDIRECT(""'(OCDS) "" &amp; M$3 &amp; ""'!$C:$F""),""SELECT C WHERE F = '"" &amp; $A456 &amp; ""'""))))"),"")</f>
        <v/>
      </c>
      <c r="N456" s="93" t="str">
        <f>IFERROR(__xludf.DUMMYFUNCTION("IF(ISBLANK($D456),"""",IFERROR(JOIN("", "",QUERY(INDIRECT(""'(OCDS) "" &amp; N$3 &amp; ""'!$C:$F""),""SELECT C WHERE F = '"" &amp; $A456 &amp; ""'""))))"),"")</f>
        <v/>
      </c>
      <c r="O456" s="93" t="str">
        <f>IFERROR(__xludf.DUMMYFUNCTION("IF(ISBLANK($D456),"""",IFERROR(JOIN("", "",QUERY(INDIRECT(""'(OCDS) "" &amp; O$3 &amp; ""'!$C:$F""),""SELECT C WHERE F = '"" &amp; $A456 &amp; ""'""))))"),"")</f>
        <v/>
      </c>
      <c r="P456" s="93" t="str">
        <f>IFERROR(__xludf.DUMMYFUNCTION("IF(ISBLANK($D456),"""",IFERROR(JOIN("", "",QUERY(INDIRECT(""'(OCDS) "" &amp; P$3 &amp; ""'!$C:$F""),""SELECT C WHERE F = '"" &amp; $A456 &amp; ""'""))))"),"")</f>
        <v/>
      </c>
      <c r="Q456" s="93" t="str">
        <f>IFERROR(__xludf.DUMMYFUNCTION("IF(ISBLANK($D456),"""",IFERROR(JOIN("", "",QUERY(INDIRECT(""'(OCDS) "" &amp; Q$3 &amp; ""'!$C:$F""),""SELECT C WHERE F = '"" &amp; $A456 &amp; ""'""))))"),"")</f>
        <v/>
      </c>
      <c r="R456" s="94">
        <f t="shared" ref="R456:W456" si="454">IF(ISBLANK(IFERROR(VLOOKUP($A456,INDIRECT("'(OCDS) " &amp; R$3 &amp; "'!$F:$F"),1,FALSE))),0,1)</f>
        <v>0</v>
      </c>
      <c r="S456" s="94">
        <f t="shared" si="454"/>
        <v>0</v>
      </c>
      <c r="T456" s="94">
        <f t="shared" si="454"/>
        <v>0</v>
      </c>
      <c r="U456" s="94">
        <f t="shared" si="454"/>
        <v>0</v>
      </c>
      <c r="V456" s="94">
        <f t="shared" si="454"/>
        <v>0</v>
      </c>
      <c r="W456" s="94">
        <f t="shared" si="454"/>
        <v>0</v>
      </c>
    </row>
    <row r="457">
      <c r="A457" s="83" t="str">
        <f t="shared" si="1"/>
        <v> ()</v>
      </c>
      <c r="B457" s="99"/>
      <c r="C457" s="99"/>
      <c r="D457" s="100"/>
      <c r="E457" s="100"/>
      <c r="F457" s="101"/>
      <c r="G457" s="100"/>
      <c r="H457" s="99"/>
      <c r="I457" s="100"/>
      <c r="J457" s="90" t="str">
        <f t="shared" si="3"/>
        <v>no</v>
      </c>
      <c r="K457" s="91" t="str">
        <f>IFERROR(__xludf.DUMMYFUNCTION("IFERROR(JOIN("", "",FILTER(L457:Q457,LEN(L457:Q457))))"),"")</f>
        <v/>
      </c>
      <c r="L457" s="92" t="str">
        <f>IFERROR(__xludf.DUMMYFUNCTION("IF(ISBLANK($D457),"""",IFERROR(JOIN("", "",QUERY(INDIRECT(""'(OCDS) "" &amp; L$3 &amp; ""'!$C:$F""),""SELECT C WHERE F = '"" &amp; $A457 &amp; ""'""))))"),"")</f>
        <v/>
      </c>
      <c r="M457" s="93" t="str">
        <f>IFERROR(__xludf.DUMMYFUNCTION("IF(ISBLANK($D457),"""",IFERROR(JOIN("", "",QUERY(INDIRECT(""'(OCDS) "" &amp; M$3 &amp; ""'!$C:$F""),""SELECT C WHERE F = '"" &amp; $A457 &amp; ""'""))))"),"")</f>
        <v/>
      </c>
      <c r="N457" s="93" t="str">
        <f>IFERROR(__xludf.DUMMYFUNCTION("IF(ISBLANK($D457),"""",IFERROR(JOIN("", "",QUERY(INDIRECT(""'(OCDS) "" &amp; N$3 &amp; ""'!$C:$F""),""SELECT C WHERE F = '"" &amp; $A457 &amp; ""'""))))"),"")</f>
        <v/>
      </c>
      <c r="O457" s="93" t="str">
        <f>IFERROR(__xludf.DUMMYFUNCTION("IF(ISBLANK($D457),"""",IFERROR(JOIN("", "",QUERY(INDIRECT(""'(OCDS) "" &amp; O$3 &amp; ""'!$C:$F""),""SELECT C WHERE F = '"" &amp; $A457 &amp; ""'""))))"),"")</f>
        <v/>
      </c>
      <c r="P457" s="93" t="str">
        <f>IFERROR(__xludf.DUMMYFUNCTION("IF(ISBLANK($D457),"""",IFERROR(JOIN("", "",QUERY(INDIRECT(""'(OCDS) "" &amp; P$3 &amp; ""'!$C:$F""),""SELECT C WHERE F = '"" &amp; $A457 &amp; ""'""))))"),"")</f>
        <v/>
      </c>
      <c r="Q457" s="93" t="str">
        <f>IFERROR(__xludf.DUMMYFUNCTION("IF(ISBLANK($D457),"""",IFERROR(JOIN("", "",QUERY(INDIRECT(""'(OCDS) "" &amp; Q$3 &amp; ""'!$C:$F""),""SELECT C WHERE F = '"" &amp; $A457 &amp; ""'""))))"),"")</f>
        <v/>
      </c>
      <c r="R457" s="94">
        <f t="shared" ref="R457:W457" si="455">IF(ISBLANK(IFERROR(VLOOKUP($A457,INDIRECT("'(OCDS) " &amp; R$3 &amp; "'!$F:$F"),1,FALSE))),0,1)</f>
        <v>0</v>
      </c>
      <c r="S457" s="94">
        <f t="shared" si="455"/>
        <v>0</v>
      </c>
      <c r="T457" s="94">
        <f t="shared" si="455"/>
        <v>0</v>
      </c>
      <c r="U457" s="94">
        <f t="shared" si="455"/>
        <v>0</v>
      </c>
      <c r="V457" s="94">
        <f t="shared" si="455"/>
        <v>0</v>
      </c>
      <c r="W457" s="94">
        <f t="shared" si="455"/>
        <v>0</v>
      </c>
    </row>
    <row r="458">
      <c r="A458" s="83" t="str">
        <f t="shared" si="1"/>
        <v> ()</v>
      </c>
      <c r="B458" s="99"/>
      <c r="C458" s="99"/>
      <c r="D458" s="100"/>
      <c r="E458" s="100"/>
      <c r="F458" s="101"/>
      <c r="G458" s="100"/>
      <c r="H458" s="99"/>
      <c r="I458" s="100"/>
      <c r="J458" s="90" t="str">
        <f t="shared" si="3"/>
        <v>no</v>
      </c>
      <c r="K458" s="91" t="str">
        <f>IFERROR(__xludf.DUMMYFUNCTION("IFERROR(JOIN("", "",FILTER(L458:Q458,LEN(L458:Q458))))"),"")</f>
        <v/>
      </c>
      <c r="L458" s="92" t="str">
        <f>IFERROR(__xludf.DUMMYFUNCTION("IF(ISBLANK($D458),"""",IFERROR(JOIN("", "",QUERY(INDIRECT(""'(OCDS) "" &amp; L$3 &amp; ""'!$C:$F""),""SELECT C WHERE F = '"" &amp; $A458 &amp; ""'""))))"),"")</f>
        <v/>
      </c>
      <c r="M458" s="93" t="str">
        <f>IFERROR(__xludf.DUMMYFUNCTION("IF(ISBLANK($D458),"""",IFERROR(JOIN("", "",QUERY(INDIRECT(""'(OCDS) "" &amp; M$3 &amp; ""'!$C:$F""),""SELECT C WHERE F = '"" &amp; $A458 &amp; ""'""))))"),"")</f>
        <v/>
      </c>
      <c r="N458" s="93" t="str">
        <f>IFERROR(__xludf.DUMMYFUNCTION("IF(ISBLANK($D458),"""",IFERROR(JOIN("", "",QUERY(INDIRECT(""'(OCDS) "" &amp; N$3 &amp; ""'!$C:$F""),""SELECT C WHERE F = '"" &amp; $A458 &amp; ""'""))))"),"")</f>
        <v/>
      </c>
      <c r="O458" s="93" t="str">
        <f>IFERROR(__xludf.DUMMYFUNCTION("IF(ISBLANK($D458),"""",IFERROR(JOIN("", "",QUERY(INDIRECT(""'(OCDS) "" &amp; O$3 &amp; ""'!$C:$F""),""SELECT C WHERE F = '"" &amp; $A458 &amp; ""'""))))"),"")</f>
        <v/>
      </c>
      <c r="P458" s="93" t="str">
        <f>IFERROR(__xludf.DUMMYFUNCTION("IF(ISBLANK($D458),"""",IFERROR(JOIN("", "",QUERY(INDIRECT(""'(OCDS) "" &amp; P$3 &amp; ""'!$C:$F""),""SELECT C WHERE F = '"" &amp; $A458 &amp; ""'""))))"),"")</f>
        <v/>
      </c>
      <c r="Q458" s="93" t="str">
        <f>IFERROR(__xludf.DUMMYFUNCTION("IF(ISBLANK($D458),"""",IFERROR(JOIN("", "",QUERY(INDIRECT(""'(OCDS) "" &amp; Q$3 &amp; ""'!$C:$F""),""SELECT C WHERE F = '"" &amp; $A458 &amp; ""'""))))"),"")</f>
        <v/>
      </c>
      <c r="R458" s="94">
        <f t="shared" ref="R458:W458" si="456">IF(ISBLANK(IFERROR(VLOOKUP($A458,INDIRECT("'(OCDS) " &amp; R$3 &amp; "'!$F:$F"),1,FALSE))),0,1)</f>
        <v>0</v>
      </c>
      <c r="S458" s="94">
        <f t="shared" si="456"/>
        <v>0</v>
      </c>
      <c r="T458" s="94">
        <f t="shared" si="456"/>
        <v>0</v>
      </c>
      <c r="U458" s="94">
        <f t="shared" si="456"/>
        <v>0</v>
      </c>
      <c r="V458" s="94">
        <f t="shared" si="456"/>
        <v>0</v>
      </c>
      <c r="W458" s="94">
        <f t="shared" si="456"/>
        <v>0</v>
      </c>
    </row>
    <row r="459">
      <c r="A459" s="83" t="str">
        <f t="shared" si="1"/>
        <v> ()</v>
      </c>
      <c r="B459" s="99"/>
      <c r="C459" s="99"/>
      <c r="D459" s="100"/>
      <c r="E459" s="100"/>
      <c r="F459" s="101"/>
      <c r="G459" s="100"/>
      <c r="H459" s="99"/>
      <c r="I459" s="100"/>
      <c r="J459" s="90" t="str">
        <f t="shared" si="3"/>
        <v>no</v>
      </c>
      <c r="K459" s="91" t="str">
        <f>IFERROR(__xludf.DUMMYFUNCTION("IFERROR(JOIN("", "",FILTER(L459:Q459,LEN(L459:Q459))))"),"")</f>
        <v/>
      </c>
      <c r="L459" s="92" t="str">
        <f>IFERROR(__xludf.DUMMYFUNCTION("IF(ISBLANK($D459),"""",IFERROR(JOIN("", "",QUERY(INDIRECT(""'(OCDS) "" &amp; L$3 &amp; ""'!$C:$F""),""SELECT C WHERE F = '"" &amp; $A459 &amp; ""'""))))"),"")</f>
        <v/>
      </c>
      <c r="M459" s="93" t="str">
        <f>IFERROR(__xludf.DUMMYFUNCTION("IF(ISBLANK($D459),"""",IFERROR(JOIN("", "",QUERY(INDIRECT(""'(OCDS) "" &amp; M$3 &amp; ""'!$C:$F""),""SELECT C WHERE F = '"" &amp; $A459 &amp; ""'""))))"),"")</f>
        <v/>
      </c>
      <c r="N459" s="93" t="str">
        <f>IFERROR(__xludf.DUMMYFUNCTION("IF(ISBLANK($D459),"""",IFERROR(JOIN("", "",QUERY(INDIRECT(""'(OCDS) "" &amp; N$3 &amp; ""'!$C:$F""),""SELECT C WHERE F = '"" &amp; $A459 &amp; ""'""))))"),"")</f>
        <v/>
      </c>
      <c r="O459" s="93" t="str">
        <f>IFERROR(__xludf.DUMMYFUNCTION("IF(ISBLANK($D459),"""",IFERROR(JOIN("", "",QUERY(INDIRECT(""'(OCDS) "" &amp; O$3 &amp; ""'!$C:$F""),""SELECT C WHERE F = '"" &amp; $A459 &amp; ""'""))))"),"")</f>
        <v/>
      </c>
      <c r="P459" s="93" t="str">
        <f>IFERROR(__xludf.DUMMYFUNCTION("IF(ISBLANK($D459),"""",IFERROR(JOIN("", "",QUERY(INDIRECT(""'(OCDS) "" &amp; P$3 &amp; ""'!$C:$F""),""SELECT C WHERE F = '"" &amp; $A459 &amp; ""'""))))"),"")</f>
        <v/>
      </c>
      <c r="Q459" s="93" t="str">
        <f>IFERROR(__xludf.DUMMYFUNCTION("IF(ISBLANK($D459),"""",IFERROR(JOIN("", "",QUERY(INDIRECT(""'(OCDS) "" &amp; Q$3 &amp; ""'!$C:$F""),""SELECT C WHERE F = '"" &amp; $A459 &amp; ""'""))))"),"")</f>
        <v/>
      </c>
      <c r="R459" s="94">
        <f t="shared" ref="R459:W459" si="457">IF(ISBLANK(IFERROR(VLOOKUP($A459,INDIRECT("'(OCDS) " &amp; R$3 &amp; "'!$F:$F"),1,FALSE))),0,1)</f>
        <v>0</v>
      </c>
      <c r="S459" s="94">
        <f t="shared" si="457"/>
        <v>0</v>
      </c>
      <c r="T459" s="94">
        <f t="shared" si="457"/>
        <v>0</v>
      </c>
      <c r="U459" s="94">
        <f t="shared" si="457"/>
        <v>0</v>
      </c>
      <c r="V459" s="94">
        <f t="shared" si="457"/>
        <v>0</v>
      </c>
      <c r="W459" s="94">
        <f t="shared" si="457"/>
        <v>0</v>
      </c>
    </row>
    <row r="460">
      <c r="A460" s="83" t="str">
        <f t="shared" si="1"/>
        <v> ()</v>
      </c>
      <c r="B460" s="99"/>
      <c r="C460" s="99"/>
      <c r="D460" s="100"/>
      <c r="E460" s="100"/>
      <c r="F460" s="101"/>
      <c r="G460" s="100"/>
      <c r="H460" s="99"/>
      <c r="I460" s="100"/>
      <c r="J460" s="90" t="str">
        <f t="shared" si="3"/>
        <v>no</v>
      </c>
      <c r="K460" s="91" t="str">
        <f>IFERROR(__xludf.DUMMYFUNCTION("IFERROR(JOIN("", "",FILTER(L460:Q460,LEN(L460:Q460))))"),"")</f>
        <v/>
      </c>
      <c r="L460" s="92" t="str">
        <f>IFERROR(__xludf.DUMMYFUNCTION("IF(ISBLANK($D460),"""",IFERROR(JOIN("", "",QUERY(INDIRECT(""'(OCDS) "" &amp; L$3 &amp; ""'!$C:$F""),""SELECT C WHERE F = '"" &amp; $A460 &amp; ""'""))))"),"")</f>
        <v/>
      </c>
      <c r="M460" s="93" t="str">
        <f>IFERROR(__xludf.DUMMYFUNCTION("IF(ISBLANK($D460),"""",IFERROR(JOIN("", "",QUERY(INDIRECT(""'(OCDS) "" &amp; M$3 &amp; ""'!$C:$F""),""SELECT C WHERE F = '"" &amp; $A460 &amp; ""'""))))"),"")</f>
        <v/>
      </c>
      <c r="N460" s="93" t="str">
        <f>IFERROR(__xludf.DUMMYFUNCTION("IF(ISBLANK($D460),"""",IFERROR(JOIN("", "",QUERY(INDIRECT(""'(OCDS) "" &amp; N$3 &amp; ""'!$C:$F""),""SELECT C WHERE F = '"" &amp; $A460 &amp; ""'""))))"),"")</f>
        <v/>
      </c>
      <c r="O460" s="93" t="str">
        <f>IFERROR(__xludf.DUMMYFUNCTION("IF(ISBLANK($D460),"""",IFERROR(JOIN("", "",QUERY(INDIRECT(""'(OCDS) "" &amp; O$3 &amp; ""'!$C:$F""),""SELECT C WHERE F = '"" &amp; $A460 &amp; ""'""))))"),"")</f>
        <v/>
      </c>
      <c r="P460" s="93" t="str">
        <f>IFERROR(__xludf.DUMMYFUNCTION("IF(ISBLANK($D460),"""",IFERROR(JOIN("", "",QUERY(INDIRECT(""'(OCDS) "" &amp; P$3 &amp; ""'!$C:$F""),""SELECT C WHERE F = '"" &amp; $A460 &amp; ""'""))))"),"")</f>
        <v/>
      </c>
      <c r="Q460" s="93" t="str">
        <f>IFERROR(__xludf.DUMMYFUNCTION("IF(ISBLANK($D460),"""",IFERROR(JOIN("", "",QUERY(INDIRECT(""'(OCDS) "" &amp; Q$3 &amp; ""'!$C:$F""),""SELECT C WHERE F = '"" &amp; $A460 &amp; ""'""))))"),"")</f>
        <v/>
      </c>
      <c r="R460" s="94">
        <f t="shared" ref="R460:W460" si="458">IF(ISBLANK(IFERROR(VLOOKUP($A460,INDIRECT("'(OCDS) " &amp; R$3 &amp; "'!$F:$F"),1,FALSE))),0,1)</f>
        <v>0</v>
      </c>
      <c r="S460" s="94">
        <f t="shared" si="458"/>
        <v>0</v>
      </c>
      <c r="T460" s="94">
        <f t="shared" si="458"/>
        <v>0</v>
      </c>
      <c r="U460" s="94">
        <f t="shared" si="458"/>
        <v>0</v>
      </c>
      <c r="V460" s="94">
        <f t="shared" si="458"/>
        <v>0</v>
      </c>
      <c r="W460" s="94">
        <f t="shared" si="458"/>
        <v>0</v>
      </c>
    </row>
    <row r="461">
      <c r="A461" s="83" t="str">
        <f t="shared" si="1"/>
        <v> ()</v>
      </c>
      <c r="B461" s="99"/>
      <c r="C461" s="99"/>
      <c r="D461" s="100"/>
      <c r="E461" s="100"/>
      <c r="F461" s="101"/>
      <c r="G461" s="100"/>
      <c r="H461" s="99"/>
      <c r="I461" s="100"/>
      <c r="J461" s="90" t="str">
        <f t="shared" si="3"/>
        <v>no</v>
      </c>
      <c r="K461" s="91" t="str">
        <f>IFERROR(__xludf.DUMMYFUNCTION("IFERROR(JOIN("", "",FILTER(L461:Q461,LEN(L461:Q461))))"),"")</f>
        <v/>
      </c>
      <c r="L461" s="92" t="str">
        <f>IFERROR(__xludf.DUMMYFUNCTION("IF(ISBLANK($D461),"""",IFERROR(JOIN("", "",QUERY(INDIRECT(""'(OCDS) "" &amp; L$3 &amp; ""'!$C:$F""),""SELECT C WHERE F = '"" &amp; $A461 &amp; ""'""))))"),"")</f>
        <v/>
      </c>
      <c r="M461" s="93" t="str">
        <f>IFERROR(__xludf.DUMMYFUNCTION("IF(ISBLANK($D461),"""",IFERROR(JOIN("", "",QUERY(INDIRECT(""'(OCDS) "" &amp; M$3 &amp; ""'!$C:$F""),""SELECT C WHERE F = '"" &amp; $A461 &amp; ""'""))))"),"")</f>
        <v/>
      </c>
      <c r="N461" s="93" t="str">
        <f>IFERROR(__xludf.DUMMYFUNCTION("IF(ISBLANK($D461),"""",IFERROR(JOIN("", "",QUERY(INDIRECT(""'(OCDS) "" &amp; N$3 &amp; ""'!$C:$F""),""SELECT C WHERE F = '"" &amp; $A461 &amp; ""'""))))"),"")</f>
        <v/>
      </c>
      <c r="O461" s="93" t="str">
        <f>IFERROR(__xludf.DUMMYFUNCTION("IF(ISBLANK($D461),"""",IFERROR(JOIN("", "",QUERY(INDIRECT(""'(OCDS) "" &amp; O$3 &amp; ""'!$C:$F""),""SELECT C WHERE F = '"" &amp; $A461 &amp; ""'""))))"),"")</f>
        <v/>
      </c>
      <c r="P461" s="93" t="str">
        <f>IFERROR(__xludf.DUMMYFUNCTION("IF(ISBLANK($D461),"""",IFERROR(JOIN("", "",QUERY(INDIRECT(""'(OCDS) "" &amp; P$3 &amp; ""'!$C:$F""),""SELECT C WHERE F = '"" &amp; $A461 &amp; ""'""))))"),"")</f>
        <v/>
      </c>
      <c r="Q461" s="93" t="str">
        <f>IFERROR(__xludf.DUMMYFUNCTION("IF(ISBLANK($D461),"""",IFERROR(JOIN("", "",QUERY(INDIRECT(""'(OCDS) "" &amp; Q$3 &amp; ""'!$C:$F""),""SELECT C WHERE F = '"" &amp; $A461 &amp; ""'""))))"),"")</f>
        <v/>
      </c>
      <c r="R461" s="94">
        <f t="shared" ref="R461:W461" si="459">IF(ISBLANK(IFERROR(VLOOKUP($A461,INDIRECT("'(OCDS) " &amp; R$3 &amp; "'!$F:$F"),1,FALSE))),0,1)</f>
        <v>0</v>
      </c>
      <c r="S461" s="94">
        <f t="shared" si="459"/>
        <v>0</v>
      </c>
      <c r="T461" s="94">
        <f t="shared" si="459"/>
        <v>0</v>
      </c>
      <c r="U461" s="94">
        <f t="shared" si="459"/>
        <v>0</v>
      </c>
      <c r="V461" s="94">
        <f t="shared" si="459"/>
        <v>0</v>
      </c>
      <c r="W461" s="94">
        <f t="shared" si="459"/>
        <v>0</v>
      </c>
    </row>
    <row r="462">
      <c r="A462" s="83" t="str">
        <f t="shared" si="1"/>
        <v> ()</v>
      </c>
      <c r="B462" s="99"/>
      <c r="C462" s="99"/>
      <c r="D462" s="100"/>
      <c r="E462" s="100"/>
      <c r="F462" s="101"/>
      <c r="G462" s="100"/>
      <c r="H462" s="99"/>
      <c r="I462" s="100"/>
      <c r="J462" s="90" t="str">
        <f t="shared" si="3"/>
        <v>no</v>
      </c>
      <c r="K462" s="91" t="str">
        <f>IFERROR(__xludf.DUMMYFUNCTION("IFERROR(JOIN("", "",FILTER(L462:Q462,LEN(L462:Q462))))"),"")</f>
        <v/>
      </c>
      <c r="L462" s="92" t="str">
        <f>IFERROR(__xludf.DUMMYFUNCTION("IF(ISBLANK($D462),"""",IFERROR(JOIN("", "",QUERY(INDIRECT(""'(OCDS) "" &amp; L$3 &amp; ""'!$C:$F""),""SELECT C WHERE F = '"" &amp; $A462 &amp; ""'""))))"),"")</f>
        <v/>
      </c>
      <c r="M462" s="93" t="str">
        <f>IFERROR(__xludf.DUMMYFUNCTION("IF(ISBLANK($D462),"""",IFERROR(JOIN("", "",QUERY(INDIRECT(""'(OCDS) "" &amp; M$3 &amp; ""'!$C:$F""),""SELECT C WHERE F = '"" &amp; $A462 &amp; ""'""))))"),"")</f>
        <v/>
      </c>
      <c r="N462" s="93" t="str">
        <f>IFERROR(__xludf.DUMMYFUNCTION("IF(ISBLANK($D462),"""",IFERROR(JOIN("", "",QUERY(INDIRECT(""'(OCDS) "" &amp; N$3 &amp; ""'!$C:$F""),""SELECT C WHERE F = '"" &amp; $A462 &amp; ""'""))))"),"")</f>
        <v/>
      </c>
      <c r="O462" s="93" t="str">
        <f>IFERROR(__xludf.DUMMYFUNCTION("IF(ISBLANK($D462),"""",IFERROR(JOIN("", "",QUERY(INDIRECT(""'(OCDS) "" &amp; O$3 &amp; ""'!$C:$F""),""SELECT C WHERE F = '"" &amp; $A462 &amp; ""'""))))"),"")</f>
        <v/>
      </c>
      <c r="P462" s="93" t="str">
        <f>IFERROR(__xludf.DUMMYFUNCTION("IF(ISBLANK($D462),"""",IFERROR(JOIN("", "",QUERY(INDIRECT(""'(OCDS) "" &amp; P$3 &amp; ""'!$C:$F""),""SELECT C WHERE F = '"" &amp; $A462 &amp; ""'""))))"),"")</f>
        <v/>
      </c>
      <c r="Q462" s="93" t="str">
        <f>IFERROR(__xludf.DUMMYFUNCTION("IF(ISBLANK($D462),"""",IFERROR(JOIN("", "",QUERY(INDIRECT(""'(OCDS) "" &amp; Q$3 &amp; ""'!$C:$F""),""SELECT C WHERE F = '"" &amp; $A462 &amp; ""'""))))"),"")</f>
        <v/>
      </c>
      <c r="R462" s="94">
        <f t="shared" ref="R462:W462" si="460">IF(ISBLANK(IFERROR(VLOOKUP($A462,INDIRECT("'(OCDS) " &amp; R$3 &amp; "'!$F:$F"),1,FALSE))),0,1)</f>
        <v>0</v>
      </c>
      <c r="S462" s="94">
        <f t="shared" si="460"/>
        <v>0</v>
      </c>
      <c r="T462" s="94">
        <f t="shared" si="460"/>
        <v>0</v>
      </c>
      <c r="U462" s="94">
        <f t="shared" si="460"/>
        <v>0</v>
      </c>
      <c r="V462" s="94">
        <f t="shared" si="460"/>
        <v>0</v>
      </c>
      <c r="W462" s="94">
        <f t="shared" si="460"/>
        <v>0</v>
      </c>
    </row>
    <row r="463">
      <c r="A463" s="83" t="str">
        <f t="shared" si="1"/>
        <v> ()</v>
      </c>
      <c r="B463" s="99"/>
      <c r="C463" s="99"/>
      <c r="D463" s="100"/>
      <c r="E463" s="100"/>
      <c r="F463" s="101"/>
      <c r="G463" s="100"/>
      <c r="H463" s="99"/>
      <c r="I463" s="100"/>
      <c r="J463" s="90" t="str">
        <f t="shared" si="3"/>
        <v>no</v>
      </c>
      <c r="K463" s="91" t="str">
        <f>IFERROR(__xludf.DUMMYFUNCTION("IFERROR(JOIN("", "",FILTER(L463:Q463,LEN(L463:Q463))))"),"")</f>
        <v/>
      </c>
      <c r="L463" s="92" t="str">
        <f>IFERROR(__xludf.DUMMYFUNCTION("IF(ISBLANK($D463),"""",IFERROR(JOIN("", "",QUERY(INDIRECT(""'(OCDS) "" &amp; L$3 &amp; ""'!$C:$F""),""SELECT C WHERE F = '"" &amp; $A463 &amp; ""'""))))"),"")</f>
        <v/>
      </c>
      <c r="M463" s="93" t="str">
        <f>IFERROR(__xludf.DUMMYFUNCTION("IF(ISBLANK($D463),"""",IFERROR(JOIN("", "",QUERY(INDIRECT(""'(OCDS) "" &amp; M$3 &amp; ""'!$C:$F""),""SELECT C WHERE F = '"" &amp; $A463 &amp; ""'""))))"),"")</f>
        <v/>
      </c>
      <c r="N463" s="93" t="str">
        <f>IFERROR(__xludf.DUMMYFUNCTION("IF(ISBLANK($D463),"""",IFERROR(JOIN("", "",QUERY(INDIRECT(""'(OCDS) "" &amp; N$3 &amp; ""'!$C:$F""),""SELECT C WHERE F = '"" &amp; $A463 &amp; ""'""))))"),"")</f>
        <v/>
      </c>
      <c r="O463" s="93" t="str">
        <f>IFERROR(__xludf.DUMMYFUNCTION("IF(ISBLANK($D463),"""",IFERROR(JOIN("", "",QUERY(INDIRECT(""'(OCDS) "" &amp; O$3 &amp; ""'!$C:$F""),""SELECT C WHERE F = '"" &amp; $A463 &amp; ""'""))))"),"")</f>
        <v/>
      </c>
      <c r="P463" s="93" t="str">
        <f>IFERROR(__xludf.DUMMYFUNCTION("IF(ISBLANK($D463),"""",IFERROR(JOIN("", "",QUERY(INDIRECT(""'(OCDS) "" &amp; P$3 &amp; ""'!$C:$F""),""SELECT C WHERE F = '"" &amp; $A463 &amp; ""'""))))"),"")</f>
        <v/>
      </c>
      <c r="Q463" s="93" t="str">
        <f>IFERROR(__xludf.DUMMYFUNCTION("IF(ISBLANK($D463),"""",IFERROR(JOIN("", "",QUERY(INDIRECT(""'(OCDS) "" &amp; Q$3 &amp; ""'!$C:$F""),""SELECT C WHERE F = '"" &amp; $A463 &amp; ""'""))))"),"")</f>
        <v/>
      </c>
      <c r="R463" s="94">
        <f t="shared" ref="R463:W463" si="461">IF(ISBLANK(IFERROR(VLOOKUP($A463,INDIRECT("'(OCDS) " &amp; R$3 &amp; "'!$F:$F"),1,FALSE))),0,1)</f>
        <v>0</v>
      </c>
      <c r="S463" s="94">
        <f t="shared" si="461"/>
        <v>0</v>
      </c>
      <c r="T463" s="94">
        <f t="shared" si="461"/>
        <v>0</v>
      </c>
      <c r="U463" s="94">
        <f t="shared" si="461"/>
        <v>0</v>
      </c>
      <c r="V463" s="94">
        <f t="shared" si="461"/>
        <v>0</v>
      </c>
      <c r="W463" s="94">
        <f t="shared" si="461"/>
        <v>0</v>
      </c>
    </row>
    <row r="464">
      <c r="A464" s="83" t="str">
        <f t="shared" si="1"/>
        <v> ()</v>
      </c>
      <c r="B464" s="99"/>
      <c r="C464" s="99"/>
      <c r="D464" s="100"/>
      <c r="E464" s="100"/>
      <c r="F464" s="101"/>
      <c r="G464" s="100"/>
      <c r="H464" s="99"/>
      <c r="I464" s="100"/>
      <c r="J464" s="90" t="str">
        <f t="shared" si="3"/>
        <v>no</v>
      </c>
      <c r="K464" s="91" t="str">
        <f>IFERROR(__xludf.DUMMYFUNCTION("IFERROR(JOIN("", "",FILTER(L464:Q464,LEN(L464:Q464))))"),"")</f>
        <v/>
      </c>
      <c r="L464" s="92" t="str">
        <f>IFERROR(__xludf.DUMMYFUNCTION("IF(ISBLANK($D464),"""",IFERROR(JOIN("", "",QUERY(INDIRECT(""'(OCDS) "" &amp; L$3 &amp; ""'!$C:$F""),""SELECT C WHERE F = '"" &amp; $A464 &amp; ""'""))))"),"")</f>
        <v/>
      </c>
      <c r="M464" s="93" t="str">
        <f>IFERROR(__xludf.DUMMYFUNCTION("IF(ISBLANK($D464),"""",IFERROR(JOIN("", "",QUERY(INDIRECT(""'(OCDS) "" &amp; M$3 &amp; ""'!$C:$F""),""SELECT C WHERE F = '"" &amp; $A464 &amp; ""'""))))"),"")</f>
        <v/>
      </c>
      <c r="N464" s="93" t="str">
        <f>IFERROR(__xludf.DUMMYFUNCTION("IF(ISBLANK($D464),"""",IFERROR(JOIN("", "",QUERY(INDIRECT(""'(OCDS) "" &amp; N$3 &amp; ""'!$C:$F""),""SELECT C WHERE F = '"" &amp; $A464 &amp; ""'""))))"),"")</f>
        <v/>
      </c>
      <c r="O464" s="93" t="str">
        <f>IFERROR(__xludf.DUMMYFUNCTION("IF(ISBLANK($D464),"""",IFERROR(JOIN("", "",QUERY(INDIRECT(""'(OCDS) "" &amp; O$3 &amp; ""'!$C:$F""),""SELECT C WHERE F = '"" &amp; $A464 &amp; ""'""))))"),"")</f>
        <v/>
      </c>
      <c r="P464" s="93" t="str">
        <f>IFERROR(__xludf.DUMMYFUNCTION("IF(ISBLANK($D464),"""",IFERROR(JOIN("", "",QUERY(INDIRECT(""'(OCDS) "" &amp; P$3 &amp; ""'!$C:$F""),""SELECT C WHERE F = '"" &amp; $A464 &amp; ""'""))))"),"")</f>
        <v/>
      </c>
      <c r="Q464" s="93" t="str">
        <f>IFERROR(__xludf.DUMMYFUNCTION("IF(ISBLANK($D464),"""",IFERROR(JOIN("", "",QUERY(INDIRECT(""'(OCDS) "" &amp; Q$3 &amp; ""'!$C:$F""),""SELECT C WHERE F = '"" &amp; $A464 &amp; ""'""))))"),"")</f>
        <v/>
      </c>
      <c r="R464" s="94">
        <f t="shared" ref="R464:W464" si="462">IF(ISBLANK(IFERROR(VLOOKUP($A464,INDIRECT("'(OCDS) " &amp; R$3 &amp; "'!$F:$F"),1,FALSE))),0,1)</f>
        <v>0</v>
      </c>
      <c r="S464" s="94">
        <f t="shared" si="462"/>
        <v>0</v>
      </c>
      <c r="T464" s="94">
        <f t="shared" si="462"/>
        <v>0</v>
      </c>
      <c r="U464" s="94">
        <f t="shared" si="462"/>
        <v>0</v>
      </c>
      <c r="V464" s="94">
        <f t="shared" si="462"/>
        <v>0</v>
      </c>
      <c r="W464" s="94">
        <f t="shared" si="462"/>
        <v>0</v>
      </c>
    </row>
    <row r="465">
      <c r="A465" s="83" t="str">
        <f t="shared" si="1"/>
        <v> ()</v>
      </c>
      <c r="B465" s="99"/>
      <c r="C465" s="99"/>
      <c r="D465" s="100"/>
      <c r="E465" s="100"/>
      <c r="F465" s="101"/>
      <c r="G465" s="100"/>
      <c r="H465" s="99"/>
      <c r="I465" s="100"/>
      <c r="J465" s="90" t="str">
        <f t="shared" si="3"/>
        <v>no</v>
      </c>
      <c r="K465" s="91" t="str">
        <f>IFERROR(__xludf.DUMMYFUNCTION("IFERROR(JOIN("", "",FILTER(L465:Q465,LEN(L465:Q465))))"),"")</f>
        <v/>
      </c>
      <c r="L465" s="92" t="str">
        <f>IFERROR(__xludf.DUMMYFUNCTION("IF(ISBLANK($D465),"""",IFERROR(JOIN("", "",QUERY(INDIRECT(""'(OCDS) "" &amp; L$3 &amp; ""'!$C:$F""),""SELECT C WHERE F = '"" &amp; $A465 &amp; ""'""))))"),"")</f>
        <v/>
      </c>
      <c r="M465" s="93" t="str">
        <f>IFERROR(__xludf.DUMMYFUNCTION("IF(ISBLANK($D465),"""",IFERROR(JOIN("", "",QUERY(INDIRECT(""'(OCDS) "" &amp; M$3 &amp; ""'!$C:$F""),""SELECT C WHERE F = '"" &amp; $A465 &amp; ""'""))))"),"")</f>
        <v/>
      </c>
      <c r="N465" s="93" t="str">
        <f>IFERROR(__xludf.DUMMYFUNCTION("IF(ISBLANK($D465),"""",IFERROR(JOIN("", "",QUERY(INDIRECT(""'(OCDS) "" &amp; N$3 &amp; ""'!$C:$F""),""SELECT C WHERE F = '"" &amp; $A465 &amp; ""'""))))"),"")</f>
        <v/>
      </c>
      <c r="O465" s="93" t="str">
        <f>IFERROR(__xludf.DUMMYFUNCTION("IF(ISBLANK($D465),"""",IFERROR(JOIN("", "",QUERY(INDIRECT(""'(OCDS) "" &amp; O$3 &amp; ""'!$C:$F""),""SELECT C WHERE F = '"" &amp; $A465 &amp; ""'""))))"),"")</f>
        <v/>
      </c>
      <c r="P465" s="93" t="str">
        <f>IFERROR(__xludf.DUMMYFUNCTION("IF(ISBLANK($D465),"""",IFERROR(JOIN("", "",QUERY(INDIRECT(""'(OCDS) "" &amp; P$3 &amp; ""'!$C:$F""),""SELECT C WHERE F = '"" &amp; $A465 &amp; ""'""))))"),"")</f>
        <v/>
      </c>
      <c r="Q465" s="93" t="str">
        <f>IFERROR(__xludf.DUMMYFUNCTION("IF(ISBLANK($D465),"""",IFERROR(JOIN("", "",QUERY(INDIRECT(""'(OCDS) "" &amp; Q$3 &amp; ""'!$C:$F""),""SELECT C WHERE F = '"" &amp; $A465 &amp; ""'""))))"),"")</f>
        <v/>
      </c>
      <c r="R465" s="94">
        <f t="shared" ref="R465:W465" si="463">IF(ISBLANK(IFERROR(VLOOKUP($A465,INDIRECT("'(OCDS) " &amp; R$3 &amp; "'!$F:$F"),1,FALSE))),0,1)</f>
        <v>0</v>
      </c>
      <c r="S465" s="94">
        <f t="shared" si="463"/>
        <v>0</v>
      </c>
      <c r="T465" s="94">
        <f t="shared" si="463"/>
        <v>0</v>
      </c>
      <c r="U465" s="94">
        <f t="shared" si="463"/>
        <v>0</v>
      </c>
      <c r="V465" s="94">
        <f t="shared" si="463"/>
        <v>0</v>
      </c>
      <c r="W465" s="94">
        <f t="shared" si="463"/>
        <v>0</v>
      </c>
    </row>
    <row r="466">
      <c r="A466" s="83" t="str">
        <f t="shared" si="1"/>
        <v> ()</v>
      </c>
      <c r="B466" s="99"/>
      <c r="C466" s="99"/>
      <c r="D466" s="100"/>
      <c r="E466" s="100"/>
      <c r="F466" s="101"/>
      <c r="G466" s="100"/>
      <c r="H466" s="99"/>
      <c r="I466" s="100"/>
      <c r="J466" s="90" t="str">
        <f t="shared" si="3"/>
        <v>no</v>
      </c>
      <c r="K466" s="91" t="str">
        <f>IFERROR(__xludf.DUMMYFUNCTION("IFERROR(JOIN("", "",FILTER(L466:Q466,LEN(L466:Q466))))"),"")</f>
        <v/>
      </c>
      <c r="L466" s="92" t="str">
        <f>IFERROR(__xludf.DUMMYFUNCTION("IF(ISBLANK($D466),"""",IFERROR(JOIN("", "",QUERY(INDIRECT(""'(OCDS) "" &amp; L$3 &amp; ""'!$C:$F""),""SELECT C WHERE F = '"" &amp; $A466 &amp; ""'""))))"),"")</f>
        <v/>
      </c>
      <c r="M466" s="93" t="str">
        <f>IFERROR(__xludf.DUMMYFUNCTION("IF(ISBLANK($D466),"""",IFERROR(JOIN("", "",QUERY(INDIRECT(""'(OCDS) "" &amp; M$3 &amp; ""'!$C:$F""),""SELECT C WHERE F = '"" &amp; $A466 &amp; ""'""))))"),"")</f>
        <v/>
      </c>
      <c r="N466" s="93" t="str">
        <f>IFERROR(__xludf.DUMMYFUNCTION("IF(ISBLANK($D466),"""",IFERROR(JOIN("", "",QUERY(INDIRECT(""'(OCDS) "" &amp; N$3 &amp; ""'!$C:$F""),""SELECT C WHERE F = '"" &amp; $A466 &amp; ""'""))))"),"")</f>
        <v/>
      </c>
      <c r="O466" s="93" t="str">
        <f>IFERROR(__xludf.DUMMYFUNCTION("IF(ISBLANK($D466),"""",IFERROR(JOIN("", "",QUERY(INDIRECT(""'(OCDS) "" &amp; O$3 &amp; ""'!$C:$F""),""SELECT C WHERE F = '"" &amp; $A466 &amp; ""'""))))"),"")</f>
        <v/>
      </c>
      <c r="P466" s="93" t="str">
        <f>IFERROR(__xludf.DUMMYFUNCTION("IF(ISBLANK($D466),"""",IFERROR(JOIN("", "",QUERY(INDIRECT(""'(OCDS) "" &amp; P$3 &amp; ""'!$C:$F""),""SELECT C WHERE F = '"" &amp; $A466 &amp; ""'""))))"),"")</f>
        <v/>
      </c>
      <c r="Q466" s="93" t="str">
        <f>IFERROR(__xludf.DUMMYFUNCTION("IF(ISBLANK($D466),"""",IFERROR(JOIN("", "",QUERY(INDIRECT(""'(OCDS) "" &amp; Q$3 &amp; ""'!$C:$F""),""SELECT C WHERE F = '"" &amp; $A466 &amp; ""'""))))"),"")</f>
        <v/>
      </c>
      <c r="R466" s="94">
        <f t="shared" ref="R466:W466" si="464">IF(ISBLANK(IFERROR(VLOOKUP($A466,INDIRECT("'(OCDS) " &amp; R$3 &amp; "'!$F:$F"),1,FALSE))),0,1)</f>
        <v>0</v>
      </c>
      <c r="S466" s="94">
        <f t="shared" si="464"/>
        <v>0</v>
      </c>
      <c r="T466" s="94">
        <f t="shared" si="464"/>
        <v>0</v>
      </c>
      <c r="U466" s="94">
        <f t="shared" si="464"/>
        <v>0</v>
      </c>
      <c r="V466" s="94">
        <f t="shared" si="464"/>
        <v>0</v>
      </c>
      <c r="W466" s="94">
        <f t="shared" si="464"/>
        <v>0</v>
      </c>
    </row>
    <row r="467">
      <c r="A467" s="83" t="str">
        <f t="shared" si="1"/>
        <v> ()</v>
      </c>
      <c r="B467" s="99"/>
      <c r="C467" s="99"/>
      <c r="D467" s="100"/>
      <c r="E467" s="100"/>
      <c r="F467" s="101"/>
      <c r="G467" s="100"/>
      <c r="H467" s="99"/>
      <c r="I467" s="100"/>
      <c r="J467" s="90" t="str">
        <f t="shared" si="3"/>
        <v>no</v>
      </c>
      <c r="K467" s="91" t="str">
        <f>IFERROR(__xludf.DUMMYFUNCTION("IFERROR(JOIN("", "",FILTER(L467:Q467,LEN(L467:Q467))))"),"")</f>
        <v/>
      </c>
      <c r="L467" s="92" t="str">
        <f>IFERROR(__xludf.DUMMYFUNCTION("IF(ISBLANK($D467),"""",IFERROR(JOIN("", "",QUERY(INDIRECT(""'(OCDS) "" &amp; L$3 &amp; ""'!$C:$F""),""SELECT C WHERE F = '"" &amp; $A467 &amp; ""'""))))"),"")</f>
        <v/>
      </c>
      <c r="M467" s="93" t="str">
        <f>IFERROR(__xludf.DUMMYFUNCTION("IF(ISBLANK($D467),"""",IFERROR(JOIN("", "",QUERY(INDIRECT(""'(OCDS) "" &amp; M$3 &amp; ""'!$C:$F""),""SELECT C WHERE F = '"" &amp; $A467 &amp; ""'""))))"),"")</f>
        <v/>
      </c>
      <c r="N467" s="93" t="str">
        <f>IFERROR(__xludf.DUMMYFUNCTION("IF(ISBLANK($D467),"""",IFERROR(JOIN("", "",QUERY(INDIRECT(""'(OCDS) "" &amp; N$3 &amp; ""'!$C:$F""),""SELECT C WHERE F = '"" &amp; $A467 &amp; ""'""))))"),"")</f>
        <v/>
      </c>
      <c r="O467" s="93" t="str">
        <f>IFERROR(__xludf.DUMMYFUNCTION("IF(ISBLANK($D467),"""",IFERROR(JOIN("", "",QUERY(INDIRECT(""'(OCDS) "" &amp; O$3 &amp; ""'!$C:$F""),""SELECT C WHERE F = '"" &amp; $A467 &amp; ""'""))))"),"")</f>
        <v/>
      </c>
      <c r="P467" s="93" t="str">
        <f>IFERROR(__xludf.DUMMYFUNCTION("IF(ISBLANK($D467),"""",IFERROR(JOIN("", "",QUERY(INDIRECT(""'(OCDS) "" &amp; P$3 &amp; ""'!$C:$F""),""SELECT C WHERE F = '"" &amp; $A467 &amp; ""'""))))"),"")</f>
        <v/>
      </c>
      <c r="Q467" s="93" t="str">
        <f>IFERROR(__xludf.DUMMYFUNCTION("IF(ISBLANK($D467),"""",IFERROR(JOIN("", "",QUERY(INDIRECT(""'(OCDS) "" &amp; Q$3 &amp; ""'!$C:$F""),""SELECT C WHERE F = '"" &amp; $A467 &amp; ""'""))))"),"")</f>
        <v/>
      </c>
      <c r="R467" s="94">
        <f t="shared" ref="R467:W467" si="465">IF(ISBLANK(IFERROR(VLOOKUP($A467,INDIRECT("'(OCDS) " &amp; R$3 &amp; "'!$F:$F"),1,FALSE))),0,1)</f>
        <v>0</v>
      </c>
      <c r="S467" s="94">
        <f t="shared" si="465"/>
        <v>0</v>
      </c>
      <c r="T467" s="94">
        <f t="shared" si="465"/>
        <v>0</v>
      </c>
      <c r="U467" s="94">
        <f t="shared" si="465"/>
        <v>0</v>
      </c>
      <c r="V467" s="94">
        <f t="shared" si="465"/>
        <v>0</v>
      </c>
      <c r="W467" s="94">
        <f t="shared" si="465"/>
        <v>0</v>
      </c>
    </row>
    <row r="468">
      <c r="A468" s="83" t="str">
        <f t="shared" si="1"/>
        <v> ()</v>
      </c>
      <c r="B468" s="99"/>
      <c r="C468" s="99"/>
      <c r="D468" s="100"/>
      <c r="E468" s="100"/>
      <c r="F468" s="101"/>
      <c r="G468" s="100"/>
      <c r="H468" s="99"/>
      <c r="I468" s="100"/>
      <c r="J468" s="90" t="str">
        <f t="shared" si="3"/>
        <v>no</v>
      </c>
      <c r="K468" s="91" t="str">
        <f>IFERROR(__xludf.DUMMYFUNCTION("IFERROR(JOIN("", "",FILTER(L468:Q468,LEN(L468:Q468))))"),"")</f>
        <v/>
      </c>
      <c r="L468" s="92" t="str">
        <f>IFERROR(__xludf.DUMMYFUNCTION("IF(ISBLANK($D468),"""",IFERROR(JOIN("", "",QUERY(INDIRECT(""'(OCDS) "" &amp; L$3 &amp; ""'!$C:$F""),""SELECT C WHERE F = '"" &amp; $A468 &amp; ""'""))))"),"")</f>
        <v/>
      </c>
      <c r="M468" s="93" t="str">
        <f>IFERROR(__xludf.DUMMYFUNCTION("IF(ISBLANK($D468),"""",IFERROR(JOIN("", "",QUERY(INDIRECT(""'(OCDS) "" &amp; M$3 &amp; ""'!$C:$F""),""SELECT C WHERE F = '"" &amp; $A468 &amp; ""'""))))"),"")</f>
        <v/>
      </c>
      <c r="N468" s="93" t="str">
        <f>IFERROR(__xludf.DUMMYFUNCTION("IF(ISBLANK($D468),"""",IFERROR(JOIN("", "",QUERY(INDIRECT(""'(OCDS) "" &amp; N$3 &amp; ""'!$C:$F""),""SELECT C WHERE F = '"" &amp; $A468 &amp; ""'""))))"),"")</f>
        <v/>
      </c>
      <c r="O468" s="93" t="str">
        <f>IFERROR(__xludf.DUMMYFUNCTION("IF(ISBLANK($D468),"""",IFERROR(JOIN("", "",QUERY(INDIRECT(""'(OCDS) "" &amp; O$3 &amp; ""'!$C:$F""),""SELECT C WHERE F = '"" &amp; $A468 &amp; ""'""))))"),"")</f>
        <v/>
      </c>
      <c r="P468" s="93" t="str">
        <f>IFERROR(__xludf.DUMMYFUNCTION("IF(ISBLANK($D468),"""",IFERROR(JOIN("", "",QUERY(INDIRECT(""'(OCDS) "" &amp; P$3 &amp; ""'!$C:$F""),""SELECT C WHERE F = '"" &amp; $A468 &amp; ""'""))))"),"")</f>
        <v/>
      </c>
      <c r="Q468" s="93" t="str">
        <f>IFERROR(__xludf.DUMMYFUNCTION("IF(ISBLANK($D468),"""",IFERROR(JOIN("", "",QUERY(INDIRECT(""'(OCDS) "" &amp; Q$3 &amp; ""'!$C:$F""),""SELECT C WHERE F = '"" &amp; $A468 &amp; ""'""))))"),"")</f>
        <v/>
      </c>
      <c r="R468" s="94">
        <f t="shared" ref="R468:W468" si="466">IF(ISBLANK(IFERROR(VLOOKUP($A468,INDIRECT("'(OCDS) " &amp; R$3 &amp; "'!$F:$F"),1,FALSE))),0,1)</f>
        <v>0</v>
      </c>
      <c r="S468" s="94">
        <f t="shared" si="466"/>
        <v>0</v>
      </c>
      <c r="T468" s="94">
        <f t="shared" si="466"/>
        <v>0</v>
      </c>
      <c r="U468" s="94">
        <f t="shared" si="466"/>
        <v>0</v>
      </c>
      <c r="V468" s="94">
        <f t="shared" si="466"/>
        <v>0</v>
      </c>
      <c r="W468" s="94">
        <f t="shared" si="466"/>
        <v>0</v>
      </c>
    </row>
    <row r="469">
      <c r="A469" s="83" t="str">
        <f t="shared" si="1"/>
        <v> ()</v>
      </c>
      <c r="B469" s="99"/>
      <c r="C469" s="99"/>
      <c r="D469" s="100"/>
      <c r="E469" s="100"/>
      <c r="F469" s="101"/>
      <c r="G469" s="100"/>
      <c r="H469" s="99"/>
      <c r="I469" s="100"/>
      <c r="J469" s="90" t="str">
        <f t="shared" si="3"/>
        <v>no</v>
      </c>
      <c r="K469" s="91" t="str">
        <f>IFERROR(__xludf.DUMMYFUNCTION("IFERROR(JOIN("", "",FILTER(L469:Q469,LEN(L469:Q469))))"),"")</f>
        <v/>
      </c>
      <c r="L469" s="92" t="str">
        <f>IFERROR(__xludf.DUMMYFUNCTION("IF(ISBLANK($D469),"""",IFERROR(JOIN("", "",QUERY(INDIRECT(""'(OCDS) "" &amp; L$3 &amp; ""'!$C:$F""),""SELECT C WHERE F = '"" &amp; $A469 &amp; ""'""))))"),"")</f>
        <v/>
      </c>
      <c r="M469" s="93" t="str">
        <f>IFERROR(__xludf.DUMMYFUNCTION("IF(ISBLANK($D469),"""",IFERROR(JOIN("", "",QUERY(INDIRECT(""'(OCDS) "" &amp; M$3 &amp; ""'!$C:$F""),""SELECT C WHERE F = '"" &amp; $A469 &amp; ""'""))))"),"")</f>
        <v/>
      </c>
      <c r="N469" s="93" t="str">
        <f>IFERROR(__xludf.DUMMYFUNCTION("IF(ISBLANK($D469),"""",IFERROR(JOIN("", "",QUERY(INDIRECT(""'(OCDS) "" &amp; N$3 &amp; ""'!$C:$F""),""SELECT C WHERE F = '"" &amp; $A469 &amp; ""'""))))"),"")</f>
        <v/>
      </c>
      <c r="O469" s="93" t="str">
        <f>IFERROR(__xludf.DUMMYFUNCTION("IF(ISBLANK($D469),"""",IFERROR(JOIN("", "",QUERY(INDIRECT(""'(OCDS) "" &amp; O$3 &amp; ""'!$C:$F""),""SELECT C WHERE F = '"" &amp; $A469 &amp; ""'""))))"),"")</f>
        <v/>
      </c>
      <c r="P469" s="93" t="str">
        <f>IFERROR(__xludf.DUMMYFUNCTION("IF(ISBLANK($D469),"""",IFERROR(JOIN("", "",QUERY(INDIRECT(""'(OCDS) "" &amp; P$3 &amp; ""'!$C:$F""),""SELECT C WHERE F = '"" &amp; $A469 &amp; ""'""))))"),"")</f>
        <v/>
      </c>
      <c r="Q469" s="93" t="str">
        <f>IFERROR(__xludf.DUMMYFUNCTION("IF(ISBLANK($D469),"""",IFERROR(JOIN("", "",QUERY(INDIRECT(""'(OCDS) "" &amp; Q$3 &amp; ""'!$C:$F""),""SELECT C WHERE F = '"" &amp; $A469 &amp; ""'""))))"),"")</f>
        <v/>
      </c>
      <c r="R469" s="94">
        <f t="shared" ref="R469:W469" si="467">IF(ISBLANK(IFERROR(VLOOKUP($A469,INDIRECT("'(OCDS) " &amp; R$3 &amp; "'!$F:$F"),1,FALSE))),0,1)</f>
        <v>0</v>
      </c>
      <c r="S469" s="94">
        <f t="shared" si="467"/>
        <v>0</v>
      </c>
      <c r="T469" s="94">
        <f t="shared" si="467"/>
        <v>0</v>
      </c>
      <c r="U469" s="94">
        <f t="shared" si="467"/>
        <v>0</v>
      </c>
      <c r="V469" s="94">
        <f t="shared" si="467"/>
        <v>0</v>
      </c>
      <c r="W469" s="94">
        <f t="shared" si="467"/>
        <v>0</v>
      </c>
    </row>
    <row r="470">
      <c r="A470" s="83" t="str">
        <f t="shared" si="1"/>
        <v> ()</v>
      </c>
      <c r="B470" s="99"/>
      <c r="C470" s="99"/>
      <c r="D470" s="100"/>
      <c r="E470" s="100"/>
      <c r="F470" s="101"/>
      <c r="G470" s="100"/>
      <c r="H470" s="99"/>
      <c r="I470" s="100"/>
      <c r="J470" s="90" t="str">
        <f t="shared" si="3"/>
        <v>no</v>
      </c>
      <c r="K470" s="91" t="str">
        <f>IFERROR(__xludf.DUMMYFUNCTION("IFERROR(JOIN("", "",FILTER(L470:Q470,LEN(L470:Q470))))"),"")</f>
        <v/>
      </c>
      <c r="L470" s="92" t="str">
        <f>IFERROR(__xludf.DUMMYFUNCTION("IF(ISBLANK($D470),"""",IFERROR(JOIN("", "",QUERY(INDIRECT(""'(OCDS) "" &amp; L$3 &amp; ""'!$C:$F""),""SELECT C WHERE F = '"" &amp; $A470 &amp; ""'""))))"),"")</f>
        <v/>
      </c>
      <c r="M470" s="93" t="str">
        <f>IFERROR(__xludf.DUMMYFUNCTION("IF(ISBLANK($D470),"""",IFERROR(JOIN("", "",QUERY(INDIRECT(""'(OCDS) "" &amp; M$3 &amp; ""'!$C:$F""),""SELECT C WHERE F = '"" &amp; $A470 &amp; ""'""))))"),"")</f>
        <v/>
      </c>
      <c r="N470" s="93" t="str">
        <f>IFERROR(__xludf.DUMMYFUNCTION("IF(ISBLANK($D470),"""",IFERROR(JOIN("", "",QUERY(INDIRECT(""'(OCDS) "" &amp; N$3 &amp; ""'!$C:$F""),""SELECT C WHERE F = '"" &amp; $A470 &amp; ""'""))))"),"")</f>
        <v/>
      </c>
      <c r="O470" s="93" t="str">
        <f>IFERROR(__xludf.DUMMYFUNCTION("IF(ISBLANK($D470),"""",IFERROR(JOIN("", "",QUERY(INDIRECT(""'(OCDS) "" &amp; O$3 &amp; ""'!$C:$F""),""SELECT C WHERE F = '"" &amp; $A470 &amp; ""'""))))"),"")</f>
        <v/>
      </c>
      <c r="P470" s="93" t="str">
        <f>IFERROR(__xludf.DUMMYFUNCTION("IF(ISBLANK($D470),"""",IFERROR(JOIN("", "",QUERY(INDIRECT(""'(OCDS) "" &amp; P$3 &amp; ""'!$C:$F""),""SELECT C WHERE F = '"" &amp; $A470 &amp; ""'""))))"),"")</f>
        <v/>
      </c>
      <c r="Q470" s="93" t="str">
        <f>IFERROR(__xludf.DUMMYFUNCTION("IF(ISBLANK($D470),"""",IFERROR(JOIN("", "",QUERY(INDIRECT(""'(OCDS) "" &amp; Q$3 &amp; ""'!$C:$F""),""SELECT C WHERE F = '"" &amp; $A470 &amp; ""'""))))"),"")</f>
        <v/>
      </c>
      <c r="R470" s="94">
        <f t="shared" ref="R470:W470" si="468">IF(ISBLANK(IFERROR(VLOOKUP($A470,INDIRECT("'(OCDS) " &amp; R$3 &amp; "'!$F:$F"),1,FALSE))),0,1)</f>
        <v>0</v>
      </c>
      <c r="S470" s="94">
        <f t="shared" si="468"/>
        <v>0</v>
      </c>
      <c r="T470" s="94">
        <f t="shared" si="468"/>
        <v>0</v>
      </c>
      <c r="U470" s="94">
        <f t="shared" si="468"/>
        <v>0</v>
      </c>
      <c r="V470" s="94">
        <f t="shared" si="468"/>
        <v>0</v>
      </c>
      <c r="W470" s="94">
        <f t="shared" si="468"/>
        <v>0</v>
      </c>
    </row>
    <row r="471">
      <c r="A471" s="83" t="str">
        <f t="shared" si="1"/>
        <v> ()</v>
      </c>
      <c r="B471" s="99"/>
      <c r="C471" s="99"/>
      <c r="D471" s="100"/>
      <c r="E471" s="100"/>
      <c r="F471" s="101"/>
      <c r="G471" s="100"/>
      <c r="H471" s="99"/>
      <c r="I471" s="100"/>
      <c r="J471" s="90" t="str">
        <f t="shared" si="3"/>
        <v>no</v>
      </c>
      <c r="K471" s="91" t="str">
        <f>IFERROR(__xludf.DUMMYFUNCTION("IFERROR(JOIN("", "",FILTER(L471:Q471,LEN(L471:Q471))))"),"")</f>
        <v/>
      </c>
      <c r="L471" s="92" t="str">
        <f>IFERROR(__xludf.DUMMYFUNCTION("IF(ISBLANK($D471),"""",IFERROR(JOIN("", "",QUERY(INDIRECT(""'(OCDS) "" &amp; L$3 &amp; ""'!$C:$F""),""SELECT C WHERE F = '"" &amp; $A471 &amp; ""'""))))"),"")</f>
        <v/>
      </c>
      <c r="M471" s="93" t="str">
        <f>IFERROR(__xludf.DUMMYFUNCTION("IF(ISBLANK($D471),"""",IFERROR(JOIN("", "",QUERY(INDIRECT(""'(OCDS) "" &amp; M$3 &amp; ""'!$C:$F""),""SELECT C WHERE F = '"" &amp; $A471 &amp; ""'""))))"),"")</f>
        <v/>
      </c>
      <c r="N471" s="93" t="str">
        <f>IFERROR(__xludf.DUMMYFUNCTION("IF(ISBLANK($D471),"""",IFERROR(JOIN("", "",QUERY(INDIRECT(""'(OCDS) "" &amp; N$3 &amp; ""'!$C:$F""),""SELECT C WHERE F = '"" &amp; $A471 &amp; ""'""))))"),"")</f>
        <v/>
      </c>
      <c r="O471" s="93" t="str">
        <f>IFERROR(__xludf.DUMMYFUNCTION("IF(ISBLANK($D471),"""",IFERROR(JOIN("", "",QUERY(INDIRECT(""'(OCDS) "" &amp; O$3 &amp; ""'!$C:$F""),""SELECT C WHERE F = '"" &amp; $A471 &amp; ""'""))))"),"")</f>
        <v/>
      </c>
      <c r="P471" s="93" t="str">
        <f>IFERROR(__xludf.DUMMYFUNCTION("IF(ISBLANK($D471),"""",IFERROR(JOIN("", "",QUERY(INDIRECT(""'(OCDS) "" &amp; P$3 &amp; ""'!$C:$F""),""SELECT C WHERE F = '"" &amp; $A471 &amp; ""'""))))"),"")</f>
        <v/>
      </c>
      <c r="Q471" s="93" t="str">
        <f>IFERROR(__xludf.DUMMYFUNCTION("IF(ISBLANK($D471),"""",IFERROR(JOIN("", "",QUERY(INDIRECT(""'(OCDS) "" &amp; Q$3 &amp; ""'!$C:$F""),""SELECT C WHERE F = '"" &amp; $A471 &amp; ""'""))))"),"")</f>
        <v/>
      </c>
      <c r="R471" s="94">
        <f t="shared" ref="R471:W471" si="469">IF(ISBLANK(IFERROR(VLOOKUP($A471,INDIRECT("'(OCDS) " &amp; R$3 &amp; "'!$F:$F"),1,FALSE))),0,1)</f>
        <v>0</v>
      </c>
      <c r="S471" s="94">
        <f t="shared" si="469"/>
        <v>0</v>
      </c>
      <c r="T471" s="94">
        <f t="shared" si="469"/>
        <v>0</v>
      </c>
      <c r="U471" s="94">
        <f t="shared" si="469"/>
        <v>0</v>
      </c>
      <c r="V471" s="94">
        <f t="shared" si="469"/>
        <v>0</v>
      </c>
      <c r="W471" s="94">
        <f t="shared" si="469"/>
        <v>0</v>
      </c>
    </row>
    <row r="472">
      <c r="A472" s="83" t="str">
        <f t="shared" si="1"/>
        <v> ()</v>
      </c>
      <c r="B472" s="99"/>
      <c r="C472" s="99"/>
      <c r="D472" s="100"/>
      <c r="E472" s="100"/>
      <c r="F472" s="101"/>
      <c r="G472" s="100"/>
      <c r="H472" s="99"/>
      <c r="I472" s="100"/>
      <c r="J472" s="90" t="str">
        <f t="shared" si="3"/>
        <v>no</v>
      </c>
      <c r="K472" s="91" t="str">
        <f>IFERROR(__xludf.DUMMYFUNCTION("IFERROR(JOIN("", "",FILTER(L472:Q472,LEN(L472:Q472))))"),"")</f>
        <v/>
      </c>
      <c r="L472" s="92" t="str">
        <f>IFERROR(__xludf.DUMMYFUNCTION("IF(ISBLANK($D472),"""",IFERROR(JOIN("", "",QUERY(INDIRECT(""'(OCDS) "" &amp; L$3 &amp; ""'!$C:$F""),""SELECT C WHERE F = '"" &amp; $A472 &amp; ""'""))))"),"")</f>
        <v/>
      </c>
      <c r="M472" s="93" t="str">
        <f>IFERROR(__xludf.DUMMYFUNCTION("IF(ISBLANK($D472),"""",IFERROR(JOIN("", "",QUERY(INDIRECT(""'(OCDS) "" &amp; M$3 &amp; ""'!$C:$F""),""SELECT C WHERE F = '"" &amp; $A472 &amp; ""'""))))"),"")</f>
        <v/>
      </c>
      <c r="N472" s="93" t="str">
        <f>IFERROR(__xludf.DUMMYFUNCTION("IF(ISBLANK($D472),"""",IFERROR(JOIN("", "",QUERY(INDIRECT(""'(OCDS) "" &amp; N$3 &amp; ""'!$C:$F""),""SELECT C WHERE F = '"" &amp; $A472 &amp; ""'""))))"),"")</f>
        <v/>
      </c>
      <c r="O472" s="93" t="str">
        <f>IFERROR(__xludf.DUMMYFUNCTION("IF(ISBLANK($D472),"""",IFERROR(JOIN("", "",QUERY(INDIRECT(""'(OCDS) "" &amp; O$3 &amp; ""'!$C:$F""),""SELECT C WHERE F = '"" &amp; $A472 &amp; ""'""))))"),"")</f>
        <v/>
      </c>
      <c r="P472" s="93" t="str">
        <f>IFERROR(__xludf.DUMMYFUNCTION("IF(ISBLANK($D472),"""",IFERROR(JOIN("", "",QUERY(INDIRECT(""'(OCDS) "" &amp; P$3 &amp; ""'!$C:$F""),""SELECT C WHERE F = '"" &amp; $A472 &amp; ""'""))))"),"")</f>
        <v/>
      </c>
      <c r="Q472" s="93" t="str">
        <f>IFERROR(__xludf.DUMMYFUNCTION("IF(ISBLANK($D472),"""",IFERROR(JOIN("", "",QUERY(INDIRECT(""'(OCDS) "" &amp; Q$3 &amp; ""'!$C:$F""),""SELECT C WHERE F = '"" &amp; $A472 &amp; ""'""))))"),"")</f>
        <v/>
      </c>
      <c r="R472" s="94">
        <f t="shared" ref="R472:W472" si="470">IF(ISBLANK(IFERROR(VLOOKUP($A472,INDIRECT("'(OCDS) " &amp; R$3 &amp; "'!$F:$F"),1,FALSE))),0,1)</f>
        <v>0</v>
      </c>
      <c r="S472" s="94">
        <f t="shared" si="470"/>
        <v>0</v>
      </c>
      <c r="T472" s="94">
        <f t="shared" si="470"/>
        <v>0</v>
      </c>
      <c r="U472" s="94">
        <f t="shared" si="470"/>
        <v>0</v>
      </c>
      <c r="V472" s="94">
        <f t="shared" si="470"/>
        <v>0</v>
      </c>
      <c r="W472" s="94">
        <f t="shared" si="470"/>
        <v>0</v>
      </c>
    </row>
    <row r="473">
      <c r="A473" s="83" t="str">
        <f t="shared" si="1"/>
        <v> ()</v>
      </c>
      <c r="B473" s="99"/>
      <c r="C473" s="99"/>
      <c r="D473" s="100"/>
      <c r="E473" s="100"/>
      <c r="F473" s="101"/>
      <c r="G473" s="100"/>
      <c r="H473" s="99"/>
      <c r="I473" s="100"/>
      <c r="J473" s="90" t="str">
        <f t="shared" si="3"/>
        <v>no</v>
      </c>
      <c r="K473" s="91" t="str">
        <f>IFERROR(__xludf.DUMMYFUNCTION("IFERROR(JOIN("", "",FILTER(L473:Q473,LEN(L473:Q473))))"),"")</f>
        <v/>
      </c>
      <c r="L473" s="92" t="str">
        <f>IFERROR(__xludf.DUMMYFUNCTION("IF(ISBLANK($D473),"""",IFERROR(JOIN("", "",QUERY(INDIRECT(""'(OCDS) "" &amp; L$3 &amp; ""'!$C:$F""),""SELECT C WHERE F = '"" &amp; $A473 &amp; ""'""))))"),"")</f>
        <v/>
      </c>
      <c r="M473" s="93" t="str">
        <f>IFERROR(__xludf.DUMMYFUNCTION("IF(ISBLANK($D473),"""",IFERROR(JOIN("", "",QUERY(INDIRECT(""'(OCDS) "" &amp; M$3 &amp; ""'!$C:$F""),""SELECT C WHERE F = '"" &amp; $A473 &amp; ""'""))))"),"")</f>
        <v/>
      </c>
      <c r="N473" s="93" t="str">
        <f>IFERROR(__xludf.DUMMYFUNCTION("IF(ISBLANK($D473),"""",IFERROR(JOIN("", "",QUERY(INDIRECT(""'(OCDS) "" &amp; N$3 &amp; ""'!$C:$F""),""SELECT C WHERE F = '"" &amp; $A473 &amp; ""'""))))"),"")</f>
        <v/>
      </c>
      <c r="O473" s="93" t="str">
        <f>IFERROR(__xludf.DUMMYFUNCTION("IF(ISBLANK($D473),"""",IFERROR(JOIN("", "",QUERY(INDIRECT(""'(OCDS) "" &amp; O$3 &amp; ""'!$C:$F""),""SELECT C WHERE F = '"" &amp; $A473 &amp; ""'""))))"),"")</f>
        <v/>
      </c>
      <c r="P473" s="93" t="str">
        <f>IFERROR(__xludf.DUMMYFUNCTION("IF(ISBLANK($D473),"""",IFERROR(JOIN("", "",QUERY(INDIRECT(""'(OCDS) "" &amp; P$3 &amp; ""'!$C:$F""),""SELECT C WHERE F = '"" &amp; $A473 &amp; ""'""))))"),"")</f>
        <v/>
      </c>
      <c r="Q473" s="93" t="str">
        <f>IFERROR(__xludf.DUMMYFUNCTION("IF(ISBLANK($D473),"""",IFERROR(JOIN("", "",QUERY(INDIRECT(""'(OCDS) "" &amp; Q$3 &amp; ""'!$C:$F""),""SELECT C WHERE F = '"" &amp; $A473 &amp; ""'""))))"),"")</f>
        <v/>
      </c>
      <c r="R473" s="94">
        <f t="shared" ref="R473:W473" si="471">IF(ISBLANK(IFERROR(VLOOKUP($A473,INDIRECT("'(OCDS) " &amp; R$3 &amp; "'!$F:$F"),1,FALSE))),0,1)</f>
        <v>0</v>
      </c>
      <c r="S473" s="94">
        <f t="shared" si="471"/>
        <v>0</v>
      </c>
      <c r="T473" s="94">
        <f t="shared" si="471"/>
        <v>0</v>
      </c>
      <c r="U473" s="94">
        <f t="shared" si="471"/>
        <v>0</v>
      </c>
      <c r="V473" s="94">
        <f t="shared" si="471"/>
        <v>0</v>
      </c>
      <c r="W473" s="94">
        <f t="shared" si="471"/>
        <v>0</v>
      </c>
    </row>
    <row r="474">
      <c r="A474" s="83" t="str">
        <f t="shared" si="1"/>
        <v> ()</v>
      </c>
      <c r="B474" s="99"/>
      <c r="C474" s="99"/>
      <c r="D474" s="100"/>
      <c r="E474" s="100"/>
      <c r="F474" s="101"/>
      <c r="G474" s="100"/>
      <c r="H474" s="99"/>
      <c r="I474" s="100"/>
      <c r="J474" s="90" t="str">
        <f t="shared" si="3"/>
        <v>no</v>
      </c>
      <c r="K474" s="91" t="str">
        <f>IFERROR(__xludf.DUMMYFUNCTION("IFERROR(JOIN("", "",FILTER(L474:Q474,LEN(L474:Q474))))"),"")</f>
        <v/>
      </c>
      <c r="L474" s="92" t="str">
        <f>IFERROR(__xludf.DUMMYFUNCTION("IF(ISBLANK($D474),"""",IFERROR(JOIN("", "",QUERY(INDIRECT(""'(OCDS) "" &amp; L$3 &amp; ""'!$C:$F""),""SELECT C WHERE F = '"" &amp; $A474 &amp; ""'""))))"),"")</f>
        <v/>
      </c>
      <c r="M474" s="93" t="str">
        <f>IFERROR(__xludf.DUMMYFUNCTION("IF(ISBLANK($D474),"""",IFERROR(JOIN("", "",QUERY(INDIRECT(""'(OCDS) "" &amp; M$3 &amp; ""'!$C:$F""),""SELECT C WHERE F = '"" &amp; $A474 &amp; ""'""))))"),"")</f>
        <v/>
      </c>
      <c r="N474" s="93" t="str">
        <f>IFERROR(__xludf.DUMMYFUNCTION("IF(ISBLANK($D474),"""",IFERROR(JOIN("", "",QUERY(INDIRECT(""'(OCDS) "" &amp; N$3 &amp; ""'!$C:$F""),""SELECT C WHERE F = '"" &amp; $A474 &amp; ""'""))))"),"")</f>
        <v/>
      </c>
      <c r="O474" s="93" t="str">
        <f>IFERROR(__xludf.DUMMYFUNCTION("IF(ISBLANK($D474),"""",IFERROR(JOIN("", "",QUERY(INDIRECT(""'(OCDS) "" &amp; O$3 &amp; ""'!$C:$F""),""SELECT C WHERE F = '"" &amp; $A474 &amp; ""'""))))"),"")</f>
        <v/>
      </c>
      <c r="P474" s="93" t="str">
        <f>IFERROR(__xludf.DUMMYFUNCTION("IF(ISBLANK($D474),"""",IFERROR(JOIN("", "",QUERY(INDIRECT(""'(OCDS) "" &amp; P$3 &amp; ""'!$C:$F""),""SELECT C WHERE F = '"" &amp; $A474 &amp; ""'""))))"),"")</f>
        <v/>
      </c>
      <c r="Q474" s="93" t="str">
        <f>IFERROR(__xludf.DUMMYFUNCTION("IF(ISBLANK($D474),"""",IFERROR(JOIN("", "",QUERY(INDIRECT(""'(OCDS) "" &amp; Q$3 &amp; ""'!$C:$F""),""SELECT C WHERE F = '"" &amp; $A474 &amp; ""'""))))"),"")</f>
        <v/>
      </c>
      <c r="R474" s="94">
        <f t="shared" ref="R474:W474" si="472">IF(ISBLANK(IFERROR(VLOOKUP($A474,INDIRECT("'(OCDS) " &amp; R$3 &amp; "'!$F:$F"),1,FALSE))),0,1)</f>
        <v>0</v>
      </c>
      <c r="S474" s="94">
        <f t="shared" si="472"/>
        <v>0</v>
      </c>
      <c r="T474" s="94">
        <f t="shared" si="472"/>
        <v>0</v>
      </c>
      <c r="U474" s="94">
        <f t="shared" si="472"/>
        <v>0</v>
      </c>
      <c r="V474" s="94">
        <f t="shared" si="472"/>
        <v>0</v>
      </c>
      <c r="W474" s="94">
        <f t="shared" si="472"/>
        <v>0</v>
      </c>
    </row>
    <row r="475">
      <c r="A475" s="83" t="str">
        <f t="shared" si="1"/>
        <v> ()</v>
      </c>
      <c r="B475" s="99"/>
      <c r="C475" s="99"/>
      <c r="D475" s="100"/>
      <c r="E475" s="100"/>
      <c r="F475" s="101"/>
      <c r="G475" s="100"/>
      <c r="H475" s="99"/>
      <c r="I475" s="100"/>
      <c r="J475" s="90" t="str">
        <f t="shared" si="3"/>
        <v>no</v>
      </c>
      <c r="K475" s="91" t="str">
        <f>IFERROR(__xludf.DUMMYFUNCTION("IFERROR(JOIN("", "",FILTER(L475:Q475,LEN(L475:Q475))))"),"")</f>
        <v/>
      </c>
      <c r="L475" s="92" t="str">
        <f>IFERROR(__xludf.DUMMYFUNCTION("IF(ISBLANK($D475),"""",IFERROR(JOIN("", "",QUERY(INDIRECT(""'(OCDS) "" &amp; L$3 &amp; ""'!$C:$F""),""SELECT C WHERE F = '"" &amp; $A475 &amp; ""'""))))"),"")</f>
        <v/>
      </c>
      <c r="M475" s="93" t="str">
        <f>IFERROR(__xludf.DUMMYFUNCTION("IF(ISBLANK($D475),"""",IFERROR(JOIN("", "",QUERY(INDIRECT(""'(OCDS) "" &amp; M$3 &amp; ""'!$C:$F""),""SELECT C WHERE F = '"" &amp; $A475 &amp; ""'""))))"),"")</f>
        <v/>
      </c>
      <c r="N475" s="93" t="str">
        <f>IFERROR(__xludf.DUMMYFUNCTION("IF(ISBLANK($D475),"""",IFERROR(JOIN("", "",QUERY(INDIRECT(""'(OCDS) "" &amp; N$3 &amp; ""'!$C:$F""),""SELECT C WHERE F = '"" &amp; $A475 &amp; ""'""))))"),"")</f>
        <v/>
      </c>
      <c r="O475" s="93" t="str">
        <f>IFERROR(__xludf.DUMMYFUNCTION("IF(ISBLANK($D475),"""",IFERROR(JOIN("", "",QUERY(INDIRECT(""'(OCDS) "" &amp; O$3 &amp; ""'!$C:$F""),""SELECT C WHERE F = '"" &amp; $A475 &amp; ""'""))))"),"")</f>
        <v/>
      </c>
      <c r="P475" s="93" t="str">
        <f>IFERROR(__xludf.DUMMYFUNCTION("IF(ISBLANK($D475),"""",IFERROR(JOIN("", "",QUERY(INDIRECT(""'(OCDS) "" &amp; P$3 &amp; ""'!$C:$F""),""SELECT C WHERE F = '"" &amp; $A475 &amp; ""'""))))"),"")</f>
        <v/>
      </c>
      <c r="Q475" s="93" t="str">
        <f>IFERROR(__xludf.DUMMYFUNCTION("IF(ISBLANK($D475),"""",IFERROR(JOIN("", "",QUERY(INDIRECT(""'(OCDS) "" &amp; Q$3 &amp; ""'!$C:$F""),""SELECT C WHERE F = '"" &amp; $A475 &amp; ""'""))))"),"")</f>
        <v/>
      </c>
      <c r="R475" s="94">
        <f t="shared" ref="R475:W475" si="473">IF(ISBLANK(IFERROR(VLOOKUP($A475,INDIRECT("'(OCDS) " &amp; R$3 &amp; "'!$F:$F"),1,FALSE))),0,1)</f>
        <v>0</v>
      </c>
      <c r="S475" s="94">
        <f t="shared" si="473"/>
        <v>0</v>
      </c>
      <c r="T475" s="94">
        <f t="shared" si="473"/>
        <v>0</v>
      </c>
      <c r="U475" s="94">
        <f t="shared" si="473"/>
        <v>0</v>
      </c>
      <c r="V475" s="94">
        <f t="shared" si="473"/>
        <v>0</v>
      </c>
      <c r="W475" s="94">
        <f t="shared" si="473"/>
        <v>0</v>
      </c>
    </row>
    <row r="476">
      <c r="A476" s="83" t="str">
        <f t="shared" si="1"/>
        <v> ()</v>
      </c>
      <c r="B476" s="99"/>
      <c r="C476" s="99"/>
      <c r="D476" s="100"/>
      <c r="E476" s="100"/>
      <c r="F476" s="101"/>
      <c r="G476" s="100"/>
      <c r="H476" s="99"/>
      <c r="I476" s="100"/>
      <c r="J476" s="90" t="str">
        <f t="shared" si="3"/>
        <v>no</v>
      </c>
      <c r="K476" s="91" t="str">
        <f>IFERROR(__xludf.DUMMYFUNCTION("IFERROR(JOIN("", "",FILTER(L476:Q476,LEN(L476:Q476))))"),"")</f>
        <v/>
      </c>
      <c r="L476" s="92" t="str">
        <f>IFERROR(__xludf.DUMMYFUNCTION("IF(ISBLANK($D476),"""",IFERROR(JOIN("", "",QUERY(INDIRECT(""'(OCDS) "" &amp; L$3 &amp; ""'!$C:$F""),""SELECT C WHERE F = '"" &amp; $A476 &amp; ""'""))))"),"")</f>
        <v/>
      </c>
      <c r="M476" s="93" t="str">
        <f>IFERROR(__xludf.DUMMYFUNCTION("IF(ISBLANK($D476),"""",IFERROR(JOIN("", "",QUERY(INDIRECT(""'(OCDS) "" &amp; M$3 &amp; ""'!$C:$F""),""SELECT C WHERE F = '"" &amp; $A476 &amp; ""'""))))"),"")</f>
        <v/>
      </c>
      <c r="N476" s="93" t="str">
        <f>IFERROR(__xludf.DUMMYFUNCTION("IF(ISBLANK($D476),"""",IFERROR(JOIN("", "",QUERY(INDIRECT(""'(OCDS) "" &amp; N$3 &amp; ""'!$C:$F""),""SELECT C WHERE F = '"" &amp; $A476 &amp; ""'""))))"),"")</f>
        <v/>
      </c>
      <c r="O476" s="93" t="str">
        <f>IFERROR(__xludf.DUMMYFUNCTION("IF(ISBLANK($D476),"""",IFERROR(JOIN("", "",QUERY(INDIRECT(""'(OCDS) "" &amp; O$3 &amp; ""'!$C:$F""),""SELECT C WHERE F = '"" &amp; $A476 &amp; ""'""))))"),"")</f>
        <v/>
      </c>
      <c r="P476" s="93" t="str">
        <f>IFERROR(__xludf.DUMMYFUNCTION("IF(ISBLANK($D476),"""",IFERROR(JOIN("", "",QUERY(INDIRECT(""'(OCDS) "" &amp; P$3 &amp; ""'!$C:$F""),""SELECT C WHERE F = '"" &amp; $A476 &amp; ""'""))))"),"")</f>
        <v/>
      </c>
      <c r="Q476" s="93" t="str">
        <f>IFERROR(__xludf.DUMMYFUNCTION("IF(ISBLANK($D476),"""",IFERROR(JOIN("", "",QUERY(INDIRECT(""'(OCDS) "" &amp; Q$3 &amp; ""'!$C:$F""),""SELECT C WHERE F = '"" &amp; $A476 &amp; ""'""))))"),"")</f>
        <v/>
      </c>
      <c r="R476" s="94">
        <f t="shared" ref="R476:W476" si="474">IF(ISBLANK(IFERROR(VLOOKUP($A476,INDIRECT("'(OCDS) " &amp; R$3 &amp; "'!$F:$F"),1,FALSE))),0,1)</f>
        <v>0</v>
      </c>
      <c r="S476" s="94">
        <f t="shared" si="474"/>
        <v>0</v>
      </c>
      <c r="T476" s="94">
        <f t="shared" si="474"/>
        <v>0</v>
      </c>
      <c r="U476" s="94">
        <f t="shared" si="474"/>
        <v>0</v>
      </c>
      <c r="V476" s="94">
        <f t="shared" si="474"/>
        <v>0</v>
      </c>
      <c r="W476" s="94">
        <f t="shared" si="474"/>
        <v>0</v>
      </c>
    </row>
    <row r="477">
      <c r="A477" s="83" t="str">
        <f t="shared" si="1"/>
        <v> ()</v>
      </c>
      <c r="B477" s="99"/>
      <c r="C477" s="99"/>
      <c r="D477" s="100"/>
      <c r="E477" s="100"/>
      <c r="F477" s="101"/>
      <c r="G477" s="100"/>
      <c r="H477" s="99"/>
      <c r="I477" s="100"/>
      <c r="J477" s="90" t="str">
        <f t="shared" si="3"/>
        <v>no</v>
      </c>
      <c r="K477" s="91" t="str">
        <f>IFERROR(__xludf.DUMMYFUNCTION("IFERROR(JOIN("", "",FILTER(L477:Q477,LEN(L477:Q477))))"),"")</f>
        <v/>
      </c>
      <c r="L477" s="92" t="str">
        <f>IFERROR(__xludf.DUMMYFUNCTION("IF(ISBLANK($D477),"""",IFERROR(JOIN("", "",QUERY(INDIRECT(""'(OCDS) "" &amp; L$3 &amp; ""'!$C:$F""),""SELECT C WHERE F = '"" &amp; $A477 &amp; ""'""))))"),"")</f>
        <v/>
      </c>
      <c r="M477" s="93" t="str">
        <f>IFERROR(__xludf.DUMMYFUNCTION("IF(ISBLANK($D477),"""",IFERROR(JOIN("", "",QUERY(INDIRECT(""'(OCDS) "" &amp; M$3 &amp; ""'!$C:$F""),""SELECT C WHERE F = '"" &amp; $A477 &amp; ""'""))))"),"")</f>
        <v/>
      </c>
      <c r="N477" s="93" t="str">
        <f>IFERROR(__xludf.DUMMYFUNCTION("IF(ISBLANK($D477),"""",IFERROR(JOIN("", "",QUERY(INDIRECT(""'(OCDS) "" &amp; N$3 &amp; ""'!$C:$F""),""SELECT C WHERE F = '"" &amp; $A477 &amp; ""'""))))"),"")</f>
        <v/>
      </c>
      <c r="O477" s="93" t="str">
        <f>IFERROR(__xludf.DUMMYFUNCTION("IF(ISBLANK($D477),"""",IFERROR(JOIN("", "",QUERY(INDIRECT(""'(OCDS) "" &amp; O$3 &amp; ""'!$C:$F""),""SELECT C WHERE F = '"" &amp; $A477 &amp; ""'""))))"),"")</f>
        <v/>
      </c>
      <c r="P477" s="93" t="str">
        <f>IFERROR(__xludf.DUMMYFUNCTION("IF(ISBLANK($D477),"""",IFERROR(JOIN("", "",QUERY(INDIRECT(""'(OCDS) "" &amp; P$3 &amp; ""'!$C:$F""),""SELECT C WHERE F = '"" &amp; $A477 &amp; ""'""))))"),"")</f>
        <v/>
      </c>
      <c r="Q477" s="93" t="str">
        <f>IFERROR(__xludf.DUMMYFUNCTION("IF(ISBLANK($D477),"""",IFERROR(JOIN("", "",QUERY(INDIRECT(""'(OCDS) "" &amp; Q$3 &amp; ""'!$C:$F""),""SELECT C WHERE F = '"" &amp; $A477 &amp; ""'""))))"),"")</f>
        <v/>
      </c>
      <c r="R477" s="94">
        <f t="shared" ref="R477:W477" si="475">IF(ISBLANK(IFERROR(VLOOKUP($A477,INDIRECT("'(OCDS) " &amp; R$3 &amp; "'!$F:$F"),1,FALSE))),0,1)</f>
        <v>0</v>
      </c>
      <c r="S477" s="94">
        <f t="shared" si="475"/>
        <v>0</v>
      </c>
      <c r="T477" s="94">
        <f t="shared" si="475"/>
        <v>0</v>
      </c>
      <c r="U477" s="94">
        <f t="shared" si="475"/>
        <v>0</v>
      </c>
      <c r="V477" s="94">
        <f t="shared" si="475"/>
        <v>0</v>
      </c>
      <c r="W477" s="94">
        <f t="shared" si="475"/>
        <v>0</v>
      </c>
    </row>
    <row r="478">
      <c r="A478" s="83" t="str">
        <f t="shared" si="1"/>
        <v> ()</v>
      </c>
      <c r="B478" s="99"/>
      <c r="C478" s="99"/>
      <c r="D478" s="100"/>
      <c r="E478" s="100"/>
      <c r="F478" s="101"/>
      <c r="G478" s="100"/>
      <c r="H478" s="99"/>
      <c r="I478" s="100"/>
      <c r="J478" s="90" t="str">
        <f t="shared" si="3"/>
        <v>no</v>
      </c>
      <c r="K478" s="91" t="str">
        <f>IFERROR(__xludf.DUMMYFUNCTION("IFERROR(JOIN("", "",FILTER(L478:Q478,LEN(L478:Q478))))"),"")</f>
        <v/>
      </c>
      <c r="L478" s="92" t="str">
        <f>IFERROR(__xludf.DUMMYFUNCTION("IF(ISBLANK($D478),"""",IFERROR(JOIN("", "",QUERY(INDIRECT(""'(OCDS) "" &amp; L$3 &amp; ""'!$C:$F""),""SELECT C WHERE F = '"" &amp; $A478 &amp; ""'""))))"),"")</f>
        <v/>
      </c>
      <c r="M478" s="93" t="str">
        <f>IFERROR(__xludf.DUMMYFUNCTION("IF(ISBLANK($D478),"""",IFERROR(JOIN("", "",QUERY(INDIRECT(""'(OCDS) "" &amp; M$3 &amp; ""'!$C:$F""),""SELECT C WHERE F = '"" &amp; $A478 &amp; ""'""))))"),"")</f>
        <v/>
      </c>
      <c r="N478" s="93" t="str">
        <f>IFERROR(__xludf.DUMMYFUNCTION("IF(ISBLANK($D478),"""",IFERROR(JOIN("", "",QUERY(INDIRECT(""'(OCDS) "" &amp; N$3 &amp; ""'!$C:$F""),""SELECT C WHERE F = '"" &amp; $A478 &amp; ""'""))))"),"")</f>
        <v/>
      </c>
      <c r="O478" s="93" t="str">
        <f>IFERROR(__xludf.DUMMYFUNCTION("IF(ISBLANK($D478),"""",IFERROR(JOIN("", "",QUERY(INDIRECT(""'(OCDS) "" &amp; O$3 &amp; ""'!$C:$F""),""SELECT C WHERE F = '"" &amp; $A478 &amp; ""'""))))"),"")</f>
        <v/>
      </c>
      <c r="P478" s="93" t="str">
        <f>IFERROR(__xludf.DUMMYFUNCTION("IF(ISBLANK($D478),"""",IFERROR(JOIN("", "",QUERY(INDIRECT(""'(OCDS) "" &amp; P$3 &amp; ""'!$C:$F""),""SELECT C WHERE F = '"" &amp; $A478 &amp; ""'""))))"),"")</f>
        <v/>
      </c>
      <c r="Q478" s="93" t="str">
        <f>IFERROR(__xludf.DUMMYFUNCTION("IF(ISBLANK($D478),"""",IFERROR(JOIN("", "",QUERY(INDIRECT(""'(OCDS) "" &amp; Q$3 &amp; ""'!$C:$F""),""SELECT C WHERE F = '"" &amp; $A478 &amp; ""'""))))"),"")</f>
        <v/>
      </c>
      <c r="R478" s="94">
        <f t="shared" ref="R478:W478" si="476">IF(ISBLANK(IFERROR(VLOOKUP($A478,INDIRECT("'(OCDS) " &amp; R$3 &amp; "'!$F:$F"),1,FALSE))),0,1)</f>
        <v>0</v>
      </c>
      <c r="S478" s="94">
        <f t="shared" si="476"/>
        <v>0</v>
      </c>
      <c r="T478" s="94">
        <f t="shared" si="476"/>
        <v>0</v>
      </c>
      <c r="U478" s="94">
        <f t="shared" si="476"/>
        <v>0</v>
      </c>
      <c r="V478" s="94">
        <f t="shared" si="476"/>
        <v>0</v>
      </c>
      <c r="W478" s="94">
        <f t="shared" si="476"/>
        <v>0</v>
      </c>
    </row>
    <row r="479">
      <c r="A479" s="83" t="str">
        <f t="shared" si="1"/>
        <v> ()</v>
      </c>
      <c r="B479" s="99"/>
      <c r="C479" s="99"/>
      <c r="D479" s="100"/>
      <c r="E479" s="100"/>
      <c r="F479" s="101"/>
      <c r="G479" s="100"/>
      <c r="H479" s="99"/>
      <c r="I479" s="100"/>
      <c r="J479" s="90" t="str">
        <f t="shared" si="3"/>
        <v>no</v>
      </c>
      <c r="K479" s="91" t="str">
        <f>IFERROR(__xludf.DUMMYFUNCTION("IFERROR(JOIN("", "",FILTER(L479:Q479,LEN(L479:Q479))))"),"")</f>
        <v/>
      </c>
      <c r="L479" s="92" t="str">
        <f>IFERROR(__xludf.DUMMYFUNCTION("IF(ISBLANK($D479),"""",IFERROR(JOIN("", "",QUERY(INDIRECT(""'(OCDS) "" &amp; L$3 &amp; ""'!$C:$F""),""SELECT C WHERE F = '"" &amp; $A479 &amp; ""'""))))"),"")</f>
        <v/>
      </c>
      <c r="M479" s="93" t="str">
        <f>IFERROR(__xludf.DUMMYFUNCTION("IF(ISBLANK($D479),"""",IFERROR(JOIN("", "",QUERY(INDIRECT(""'(OCDS) "" &amp; M$3 &amp; ""'!$C:$F""),""SELECT C WHERE F = '"" &amp; $A479 &amp; ""'""))))"),"")</f>
        <v/>
      </c>
      <c r="N479" s="93" t="str">
        <f>IFERROR(__xludf.DUMMYFUNCTION("IF(ISBLANK($D479),"""",IFERROR(JOIN("", "",QUERY(INDIRECT(""'(OCDS) "" &amp; N$3 &amp; ""'!$C:$F""),""SELECT C WHERE F = '"" &amp; $A479 &amp; ""'""))))"),"")</f>
        <v/>
      </c>
      <c r="O479" s="93" t="str">
        <f>IFERROR(__xludf.DUMMYFUNCTION("IF(ISBLANK($D479),"""",IFERROR(JOIN("", "",QUERY(INDIRECT(""'(OCDS) "" &amp; O$3 &amp; ""'!$C:$F""),""SELECT C WHERE F = '"" &amp; $A479 &amp; ""'""))))"),"")</f>
        <v/>
      </c>
      <c r="P479" s="93" t="str">
        <f>IFERROR(__xludf.DUMMYFUNCTION("IF(ISBLANK($D479),"""",IFERROR(JOIN("", "",QUERY(INDIRECT(""'(OCDS) "" &amp; P$3 &amp; ""'!$C:$F""),""SELECT C WHERE F = '"" &amp; $A479 &amp; ""'""))))"),"")</f>
        <v/>
      </c>
      <c r="Q479" s="93" t="str">
        <f>IFERROR(__xludf.DUMMYFUNCTION("IF(ISBLANK($D479),"""",IFERROR(JOIN("", "",QUERY(INDIRECT(""'(OCDS) "" &amp; Q$3 &amp; ""'!$C:$F""),""SELECT C WHERE F = '"" &amp; $A479 &amp; ""'""))))"),"")</f>
        <v/>
      </c>
      <c r="R479" s="94">
        <f t="shared" ref="R479:W479" si="477">IF(ISBLANK(IFERROR(VLOOKUP($A479,INDIRECT("'(OCDS) " &amp; R$3 &amp; "'!$F:$F"),1,FALSE))),0,1)</f>
        <v>0</v>
      </c>
      <c r="S479" s="94">
        <f t="shared" si="477"/>
        <v>0</v>
      </c>
      <c r="T479" s="94">
        <f t="shared" si="477"/>
        <v>0</v>
      </c>
      <c r="U479" s="94">
        <f t="shared" si="477"/>
        <v>0</v>
      </c>
      <c r="V479" s="94">
        <f t="shared" si="477"/>
        <v>0</v>
      </c>
      <c r="W479" s="94">
        <f t="shared" si="477"/>
        <v>0</v>
      </c>
    </row>
    <row r="480">
      <c r="A480" s="83" t="str">
        <f t="shared" si="1"/>
        <v> ()</v>
      </c>
      <c r="B480" s="99"/>
      <c r="C480" s="99"/>
      <c r="D480" s="100"/>
      <c r="E480" s="100"/>
      <c r="F480" s="101"/>
      <c r="G480" s="100"/>
      <c r="H480" s="99"/>
      <c r="I480" s="100"/>
      <c r="J480" s="90" t="str">
        <f t="shared" si="3"/>
        <v>no</v>
      </c>
      <c r="K480" s="91" t="str">
        <f>IFERROR(__xludf.DUMMYFUNCTION("IFERROR(JOIN("", "",FILTER(L480:Q480,LEN(L480:Q480))))"),"")</f>
        <v/>
      </c>
      <c r="L480" s="92" t="str">
        <f>IFERROR(__xludf.DUMMYFUNCTION("IF(ISBLANK($D480),"""",IFERROR(JOIN("", "",QUERY(INDIRECT(""'(OCDS) "" &amp; L$3 &amp; ""'!$C:$F""),""SELECT C WHERE F = '"" &amp; $A480 &amp; ""'""))))"),"")</f>
        <v/>
      </c>
      <c r="M480" s="93" t="str">
        <f>IFERROR(__xludf.DUMMYFUNCTION("IF(ISBLANK($D480),"""",IFERROR(JOIN("", "",QUERY(INDIRECT(""'(OCDS) "" &amp; M$3 &amp; ""'!$C:$F""),""SELECT C WHERE F = '"" &amp; $A480 &amp; ""'""))))"),"")</f>
        <v/>
      </c>
      <c r="N480" s="93" t="str">
        <f>IFERROR(__xludf.DUMMYFUNCTION("IF(ISBLANK($D480),"""",IFERROR(JOIN("", "",QUERY(INDIRECT(""'(OCDS) "" &amp; N$3 &amp; ""'!$C:$F""),""SELECT C WHERE F = '"" &amp; $A480 &amp; ""'""))))"),"")</f>
        <v/>
      </c>
      <c r="O480" s="93" t="str">
        <f>IFERROR(__xludf.DUMMYFUNCTION("IF(ISBLANK($D480),"""",IFERROR(JOIN("", "",QUERY(INDIRECT(""'(OCDS) "" &amp; O$3 &amp; ""'!$C:$F""),""SELECT C WHERE F = '"" &amp; $A480 &amp; ""'""))))"),"")</f>
        <v/>
      </c>
      <c r="P480" s="93" t="str">
        <f>IFERROR(__xludf.DUMMYFUNCTION("IF(ISBLANK($D480),"""",IFERROR(JOIN("", "",QUERY(INDIRECT(""'(OCDS) "" &amp; P$3 &amp; ""'!$C:$F""),""SELECT C WHERE F = '"" &amp; $A480 &amp; ""'""))))"),"")</f>
        <v/>
      </c>
      <c r="Q480" s="93" t="str">
        <f>IFERROR(__xludf.DUMMYFUNCTION("IF(ISBLANK($D480),"""",IFERROR(JOIN("", "",QUERY(INDIRECT(""'(OCDS) "" &amp; Q$3 &amp; ""'!$C:$F""),""SELECT C WHERE F = '"" &amp; $A480 &amp; ""'""))))"),"")</f>
        <v/>
      </c>
      <c r="R480" s="94">
        <f t="shared" ref="R480:W480" si="478">IF(ISBLANK(IFERROR(VLOOKUP($A480,INDIRECT("'(OCDS) " &amp; R$3 &amp; "'!$F:$F"),1,FALSE))),0,1)</f>
        <v>0</v>
      </c>
      <c r="S480" s="94">
        <f t="shared" si="478"/>
        <v>0</v>
      </c>
      <c r="T480" s="94">
        <f t="shared" si="478"/>
        <v>0</v>
      </c>
      <c r="U480" s="94">
        <f t="shared" si="478"/>
        <v>0</v>
      </c>
      <c r="V480" s="94">
        <f t="shared" si="478"/>
        <v>0</v>
      </c>
      <c r="W480" s="94">
        <f t="shared" si="478"/>
        <v>0</v>
      </c>
    </row>
    <row r="481">
      <c r="A481" s="83" t="str">
        <f t="shared" si="1"/>
        <v> ()</v>
      </c>
      <c r="B481" s="99"/>
      <c r="C481" s="99"/>
      <c r="D481" s="100"/>
      <c r="E481" s="100"/>
      <c r="F481" s="101"/>
      <c r="G481" s="100"/>
      <c r="H481" s="99"/>
      <c r="I481" s="100"/>
      <c r="J481" s="90" t="str">
        <f t="shared" si="3"/>
        <v>no</v>
      </c>
      <c r="K481" s="91" t="str">
        <f>IFERROR(__xludf.DUMMYFUNCTION("IFERROR(JOIN("", "",FILTER(L481:Q481,LEN(L481:Q481))))"),"")</f>
        <v/>
      </c>
      <c r="L481" s="92" t="str">
        <f>IFERROR(__xludf.DUMMYFUNCTION("IF(ISBLANK($D481),"""",IFERROR(JOIN("", "",QUERY(INDIRECT(""'(OCDS) "" &amp; L$3 &amp; ""'!$C:$F""),""SELECT C WHERE F = '"" &amp; $A481 &amp; ""'""))))"),"")</f>
        <v/>
      </c>
      <c r="M481" s="93" t="str">
        <f>IFERROR(__xludf.DUMMYFUNCTION("IF(ISBLANK($D481),"""",IFERROR(JOIN("", "",QUERY(INDIRECT(""'(OCDS) "" &amp; M$3 &amp; ""'!$C:$F""),""SELECT C WHERE F = '"" &amp; $A481 &amp; ""'""))))"),"")</f>
        <v/>
      </c>
      <c r="N481" s="93" t="str">
        <f>IFERROR(__xludf.DUMMYFUNCTION("IF(ISBLANK($D481),"""",IFERROR(JOIN("", "",QUERY(INDIRECT(""'(OCDS) "" &amp; N$3 &amp; ""'!$C:$F""),""SELECT C WHERE F = '"" &amp; $A481 &amp; ""'""))))"),"")</f>
        <v/>
      </c>
      <c r="O481" s="93" t="str">
        <f>IFERROR(__xludf.DUMMYFUNCTION("IF(ISBLANK($D481),"""",IFERROR(JOIN("", "",QUERY(INDIRECT(""'(OCDS) "" &amp; O$3 &amp; ""'!$C:$F""),""SELECT C WHERE F = '"" &amp; $A481 &amp; ""'""))))"),"")</f>
        <v/>
      </c>
      <c r="P481" s="93" t="str">
        <f>IFERROR(__xludf.DUMMYFUNCTION("IF(ISBLANK($D481),"""",IFERROR(JOIN("", "",QUERY(INDIRECT(""'(OCDS) "" &amp; P$3 &amp; ""'!$C:$F""),""SELECT C WHERE F = '"" &amp; $A481 &amp; ""'""))))"),"")</f>
        <v/>
      </c>
      <c r="Q481" s="93" t="str">
        <f>IFERROR(__xludf.DUMMYFUNCTION("IF(ISBLANK($D481),"""",IFERROR(JOIN("", "",QUERY(INDIRECT(""'(OCDS) "" &amp; Q$3 &amp; ""'!$C:$F""),""SELECT C WHERE F = '"" &amp; $A481 &amp; ""'""))))"),"")</f>
        <v/>
      </c>
      <c r="R481" s="94">
        <f t="shared" ref="R481:W481" si="479">IF(ISBLANK(IFERROR(VLOOKUP($A481,INDIRECT("'(OCDS) " &amp; R$3 &amp; "'!$F:$F"),1,FALSE))),0,1)</f>
        <v>0</v>
      </c>
      <c r="S481" s="94">
        <f t="shared" si="479"/>
        <v>0</v>
      </c>
      <c r="T481" s="94">
        <f t="shared" si="479"/>
        <v>0</v>
      </c>
      <c r="U481" s="94">
        <f t="shared" si="479"/>
        <v>0</v>
      </c>
      <c r="V481" s="94">
        <f t="shared" si="479"/>
        <v>0</v>
      </c>
      <c r="W481" s="94">
        <f t="shared" si="479"/>
        <v>0</v>
      </c>
    </row>
    <row r="482">
      <c r="A482" s="83" t="str">
        <f t="shared" si="1"/>
        <v> ()</v>
      </c>
      <c r="B482" s="99"/>
      <c r="C482" s="99"/>
      <c r="D482" s="100"/>
      <c r="E482" s="100"/>
      <c r="F482" s="101"/>
      <c r="G482" s="100"/>
      <c r="H482" s="99"/>
      <c r="I482" s="100"/>
      <c r="J482" s="90" t="str">
        <f t="shared" si="3"/>
        <v>no</v>
      </c>
      <c r="K482" s="91" t="str">
        <f>IFERROR(__xludf.DUMMYFUNCTION("IFERROR(JOIN("", "",FILTER(L482:Q482,LEN(L482:Q482))))"),"")</f>
        <v/>
      </c>
      <c r="L482" s="92" t="str">
        <f>IFERROR(__xludf.DUMMYFUNCTION("IF(ISBLANK($D482),"""",IFERROR(JOIN("", "",QUERY(INDIRECT(""'(OCDS) "" &amp; L$3 &amp; ""'!$C:$F""),""SELECT C WHERE F = '"" &amp; $A482 &amp; ""'""))))"),"")</f>
        <v/>
      </c>
      <c r="M482" s="93" t="str">
        <f>IFERROR(__xludf.DUMMYFUNCTION("IF(ISBLANK($D482),"""",IFERROR(JOIN("", "",QUERY(INDIRECT(""'(OCDS) "" &amp; M$3 &amp; ""'!$C:$F""),""SELECT C WHERE F = '"" &amp; $A482 &amp; ""'""))))"),"")</f>
        <v/>
      </c>
      <c r="N482" s="93" t="str">
        <f>IFERROR(__xludf.DUMMYFUNCTION("IF(ISBLANK($D482),"""",IFERROR(JOIN("", "",QUERY(INDIRECT(""'(OCDS) "" &amp; N$3 &amp; ""'!$C:$F""),""SELECT C WHERE F = '"" &amp; $A482 &amp; ""'""))))"),"")</f>
        <v/>
      </c>
      <c r="O482" s="93" t="str">
        <f>IFERROR(__xludf.DUMMYFUNCTION("IF(ISBLANK($D482),"""",IFERROR(JOIN("", "",QUERY(INDIRECT(""'(OCDS) "" &amp; O$3 &amp; ""'!$C:$F""),""SELECT C WHERE F = '"" &amp; $A482 &amp; ""'""))))"),"")</f>
        <v/>
      </c>
      <c r="P482" s="93" t="str">
        <f>IFERROR(__xludf.DUMMYFUNCTION("IF(ISBLANK($D482),"""",IFERROR(JOIN("", "",QUERY(INDIRECT(""'(OCDS) "" &amp; P$3 &amp; ""'!$C:$F""),""SELECT C WHERE F = '"" &amp; $A482 &amp; ""'""))))"),"")</f>
        <v/>
      </c>
      <c r="Q482" s="93" t="str">
        <f>IFERROR(__xludf.DUMMYFUNCTION("IF(ISBLANK($D482),"""",IFERROR(JOIN("", "",QUERY(INDIRECT(""'(OCDS) "" &amp; Q$3 &amp; ""'!$C:$F""),""SELECT C WHERE F = '"" &amp; $A482 &amp; ""'""))))"),"")</f>
        <v/>
      </c>
      <c r="R482" s="94">
        <f t="shared" ref="R482:W482" si="480">IF(ISBLANK(IFERROR(VLOOKUP($A482,INDIRECT("'(OCDS) " &amp; R$3 &amp; "'!$F:$F"),1,FALSE))),0,1)</f>
        <v>0</v>
      </c>
      <c r="S482" s="94">
        <f t="shared" si="480"/>
        <v>0</v>
      </c>
      <c r="T482" s="94">
        <f t="shared" si="480"/>
        <v>0</v>
      </c>
      <c r="U482" s="94">
        <f t="shared" si="480"/>
        <v>0</v>
      </c>
      <c r="V482" s="94">
        <f t="shared" si="480"/>
        <v>0</v>
      </c>
      <c r="W482" s="94">
        <f t="shared" si="480"/>
        <v>0</v>
      </c>
    </row>
    <row r="483">
      <c r="A483" s="83" t="str">
        <f t="shared" si="1"/>
        <v> ()</v>
      </c>
      <c r="B483" s="99"/>
      <c r="C483" s="99"/>
      <c r="D483" s="100"/>
      <c r="E483" s="100"/>
      <c r="F483" s="101"/>
      <c r="G483" s="100"/>
      <c r="H483" s="99"/>
      <c r="I483" s="100"/>
      <c r="J483" s="90" t="str">
        <f t="shared" si="3"/>
        <v>no</v>
      </c>
      <c r="K483" s="91" t="str">
        <f>IFERROR(__xludf.DUMMYFUNCTION("IFERROR(JOIN("", "",FILTER(L483:Q483,LEN(L483:Q483))))"),"")</f>
        <v/>
      </c>
      <c r="L483" s="92" t="str">
        <f>IFERROR(__xludf.DUMMYFUNCTION("IF(ISBLANK($D483),"""",IFERROR(JOIN("", "",QUERY(INDIRECT(""'(OCDS) "" &amp; L$3 &amp; ""'!$C:$F""),""SELECT C WHERE F = '"" &amp; $A483 &amp; ""'""))))"),"")</f>
        <v/>
      </c>
      <c r="M483" s="93" t="str">
        <f>IFERROR(__xludf.DUMMYFUNCTION("IF(ISBLANK($D483),"""",IFERROR(JOIN("", "",QUERY(INDIRECT(""'(OCDS) "" &amp; M$3 &amp; ""'!$C:$F""),""SELECT C WHERE F = '"" &amp; $A483 &amp; ""'""))))"),"")</f>
        <v/>
      </c>
      <c r="N483" s="93" t="str">
        <f>IFERROR(__xludf.DUMMYFUNCTION("IF(ISBLANK($D483),"""",IFERROR(JOIN("", "",QUERY(INDIRECT(""'(OCDS) "" &amp; N$3 &amp; ""'!$C:$F""),""SELECT C WHERE F = '"" &amp; $A483 &amp; ""'""))))"),"")</f>
        <v/>
      </c>
      <c r="O483" s="93" t="str">
        <f>IFERROR(__xludf.DUMMYFUNCTION("IF(ISBLANK($D483),"""",IFERROR(JOIN("", "",QUERY(INDIRECT(""'(OCDS) "" &amp; O$3 &amp; ""'!$C:$F""),""SELECT C WHERE F = '"" &amp; $A483 &amp; ""'""))))"),"")</f>
        <v/>
      </c>
      <c r="P483" s="93" t="str">
        <f>IFERROR(__xludf.DUMMYFUNCTION("IF(ISBLANK($D483),"""",IFERROR(JOIN("", "",QUERY(INDIRECT(""'(OCDS) "" &amp; P$3 &amp; ""'!$C:$F""),""SELECT C WHERE F = '"" &amp; $A483 &amp; ""'""))))"),"")</f>
        <v/>
      </c>
      <c r="Q483" s="93" t="str">
        <f>IFERROR(__xludf.DUMMYFUNCTION("IF(ISBLANK($D483),"""",IFERROR(JOIN("", "",QUERY(INDIRECT(""'(OCDS) "" &amp; Q$3 &amp; ""'!$C:$F""),""SELECT C WHERE F = '"" &amp; $A483 &amp; ""'""))))"),"")</f>
        <v/>
      </c>
      <c r="R483" s="94">
        <f t="shared" ref="R483:W483" si="481">IF(ISBLANK(IFERROR(VLOOKUP($A483,INDIRECT("'(OCDS) " &amp; R$3 &amp; "'!$F:$F"),1,FALSE))),0,1)</f>
        <v>0</v>
      </c>
      <c r="S483" s="94">
        <f t="shared" si="481"/>
        <v>0</v>
      </c>
      <c r="T483" s="94">
        <f t="shared" si="481"/>
        <v>0</v>
      </c>
      <c r="U483" s="94">
        <f t="shared" si="481"/>
        <v>0</v>
      </c>
      <c r="V483" s="94">
        <f t="shared" si="481"/>
        <v>0</v>
      </c>
      <c r="W483" s="94">
        <f t="shared" si="481"/>
        <v>0</v>
      </c>
    </row>
    <row r="484">
      <c r="A484" s="83" t="str">
        <f t="shared" si="1"/>
        <v> ()</v>
      </c>
      <c r="B484" s="99"/>
      <c r="C484" s="99"/>
      <c r="D484" s="100"/>
      <c r="E484" s="100"/>
      <c r="F484" s="101"/>
      <c r="G484" s="100"/>
      <c r="H484" s="99"/>
      <c r="I484" s="100"/>
      <c r="J484" s="90" t="str">
        <f t="shared" si="3"/>
        <v>no</v>
      </c>
      <c r="K484" s="91" t="str">
        <f>IFERROR(__xludf.DUMMYFUNCTION("IFERROR(JOIN("", "",FILTER(L484:Q484,LEN(L484:Q484))))"),"")</f>
        <v/>
      </c>
      <c r="L484" s="92" t="str">
        <f>IFERROR(__xludf.DUMMYFUNCTION("IF(ISBLANK($D484),"""",IFERROR(JOIN("", "",QUERY(INDIRECT(""'(OCDS) "" &amp; L$3 &amp; ""'!$C:$F""),""SELECT C WHERE F = '"" &amp; $A484 &amp; ""'""))))"),"")</f>
        <v/>
      </c>
      <c r="M484" s="93" t="str">
        <f>IFERROR(__xludf.DUMMYFUNCTION("IF(ISBLANK($D484),"""",IFERROR(JOIN("", "",QUERY(INDIRECT(""'(OCDS) "" &amp; M$3 &amp; ""'!$C:$F""),""SELECT C WHERE F = '"" &amp; $A484 &amp; ""'""))))"),"")</f>
        <v/>
      </c>
      <c r="N484" s="93" t="str">
        <f>IFERROR(__xludf.DUMMYFUNCTION("IF(ISBLANK($D484),"""",IFERROR(JOIN("", "",QUERY(INDIRECT(""'(OCDS) "" &amp; N$3 &amp; ""'!$C:$F""),""SELECT C WHERE F = '"" &amp; $A484 &amp; ""'""))))"),"")</f>
        <v/>
      </c>
      <c r="O484" s="93" t="str">
        <f>IFERROR(__xludf.DUMMYFUNCTION("IF(ISBLANK($D484),"""",IFERROR(JOIN("", "",QUERY(INDIRECT(""'(OCDS) "" &amp; O$3 &amp; ""'!$C:$F""),""SELECT C WHERE F = '"" &amp; $A484 &amp; ""'""))))"),"")</f>
        <v/>
      </c>
      <c r="P484" s="93" t="str">
        <f>IFERROR(__xludf.DUMMYFUNCTION("IF(ISBLANK($D484),"""",IFERROR(JOIN("", "",QUERY(INDIRECT(""'(OCDS) "" &amp; P$3 &amp; ""'!$C:$F""),""SELECT C WHERE F = '"" &amp; $A484 &amp; ""'""))))"),"")</f>
        <v/>
      </c>
      <c r="Q484" s="93" t="str">
        <f>IFERROR(__xludf.DUMMYFUNCTION("IF(ISBLANK($D484),"""",IFERROR(JOIN("", "",QUERY(INDIRECT(""'(OCDS) "" &amp; Q$3 &amp; ""'!$C:$F""),""SELECT C WHERE F = '"" &amp; $A484 &amp; ""'""))))"),"")</f>
        <v/>
      </c>
      <c r="R484" s="94">
        <f t="shared" ref="R484:W484" si="482">IF(ISBLANK(IFERROR(VLOOKUP($A484,INDIRECT("'(OCDS) " &amp; R$3 &amp; "'!$F:$F"),1,FALSE))),0,1)</f>
        <v>0</v>
      </c>
      <c r="S484" s="94">
        <f t="shared" si="482"/>
        <v>0</v>
      </c>
      <c r="T484" s="94">
        <f t="shared" si="482"/>
        <v>0</v>
      </c>
      <c r="U484" s="94">
        <f t="shared" si="482"/>
        <v>0</v>
      </c>
      <c r="V484" s="94">
        <f t="shared" si="482"/>
        <v>0</v>
      </c>
      <c r="W484" s="94">
        <f t="shared" si="482"/>
        <v>0</v>
      </c>
    </row>
    <row r="485">
      <c r="A485" s="83" t="str">
        <f t="shared" si="1"/>
        <v> ()</v>
      </c>
      <c r="B485" s="99"/>
      <c r="C485" s="99"/>
      <c r="D485" s="100"/>
      <c r="E485" s="100"/>
      <c r="F485" s="101"/>
      <c r="G485" s="100"/>
      <c r="H485" s="99"/>
      <c r="I485" s="100"/>
      <c r="J485" s="90" t="str">
        <f t="shared" si="3"/>
        <v>no</v>
      </c>
      <c r="K485" s="91" t="str">
        <f>IFERROR(__xludf.DUMMYFUNCTION("IFERROR(JOIN("", "",FILTER(L485:Q485,LEN(L485:Q485))))"),"")</f>
        <v/>
      </c>
      <c r="L485" s="92" t="str">
        <f>IFERROR(__xludf.DUMMYFUNCTION("IF(ISBLANK($D485),"""",IFERROR(JOIN("", "",QUERY(INDIRECT(""'(OCDS) "" &amp; L$3 &amp; ""'!$C:$F""),""SELECT C WHERE F = '"" &amp; $A485 &amp; ""'""))))"),"")</f>
        <v/>
      </c>
      <c r="M485" s="93" t="str">
        <f>IFERROR(__xludf.DUMMYFUNCTION("IF(ISBLANK($D485),"""",IFERROR(JOIN("", "",QUERY(INDIRECT(""'(OCDS) "" &amp; M$3 &amp; ""'!$C:$F""),""SELECT C WHERE F = '"" &amp; $A485 &amp; ""'""))))"),"")</f>
        <v/>
      </c>
      <c r="N485" s="93" t="str">
        <f>IFERROR(__xludf.DUMMYFUNCTION("IF(ISBLANK($D485),"""",IFERROR(JOIN("", "",QUERY(INDIRECT(""'(OCDS) "" &amp; N$3 &amp; ""'!$C:$F""),""SELECT C WHERE F = '"" &amp; $A485 &amp; ""'""))))"),"")</f>
        <v/>
      </c>
      <c r="O485" s="93" t="str">
        <f>IFERROR(__xludf.DUMMYFUNCTION("IF(ISBLANK($D485),"""",IFERROR(JOIN("", "",QUERY(INDIRECT(""'(OCDS) "" &amp; O$3 &amp; ""'!$C:$F""),""SELECT C WHERE F = '"" &amp; $A485 &amp; ""'""))))"),"")</f>
        <v/>
      </c>
      <c r="P485" s="93" t="str">
        <f>IFERROR(__xludf.DUMMYFUNCTION("IF(ISBLANK($D485),"""",IFERROR(JOIN("", "",QUERY(INDIRECT(""'(OCDS) "" &amp; P$3 &amp; ""'!$C:$F""),""SELECT C WHERE F = '"" &amp; $A485 &amp; ""'""))))"),"")</f>
        <v/>
      </c>
      <c r="Q485" s="93" t="str">
        <f>IFERROR(__xludf.DUMMYFUNCTION("IF(ISBLANK($D485),"""",IFERROR(JOIN("", "",QUERY(INDIRECT(""'(OCDS) "" &amp; Q$3 &amp; ""'!$C:$F""),""SELECT C WHERE F = '"" &amp; $A485 &amp; ""'""))))"),"")</f>
        <v/>
      </c>
      <c r="R485" s="94">
        <f t="shared" ref="R485:W485" si="483">IF(ISBLANK(IFERROR(VLOOKUP($A485,INDIRECT("'(OCDS) " &amp; R$3 &amp; "'!$F:$F"),1,FALSE))),0,1)</f>
        <v>0</v>
      </c>
      <c r="S485" s="94">
        <f t="shared" si="483"/>
        <v>0</v>
      </c>
      <c r="T485" s="94">
        <f t="shared" si="483"/>
        <v>0</v>
      </c>
      <c r="U485" s="94">
        <f t="shared" si="483"/>
        <v>0</v>
      </c>
      <c r="V485" s="94">
        <f t="shared" si="483"/>
        <v>0</v>
      </c>
      <c r="W485" s="94">
        <f t="shared" si="483"/>
        <v>0</v>
      </c>
    </row>
    <row r="486">
      <c r="A486" s="83" t="str">
        <f t="shared" si="1"/>
        <v> ()</v>
      </c>
      <c r="B486" s="99"/>
      <c r="C486" s="99"/>
      <c r="D486" s="100"/>
      <c r="E486" s="100"/>
      <c r="F486" s="101"/>
      <c r="G486" s="100"/>
      <c r="H486" s="99"/>
      <c r="I486" s="100"/>
      <c r="J486" s="90" t="str">
        <f t="shared" si="3"/>
        <v>no</v>
      </c>
      <c r="K486" s="91" t="str">
        <f>IFERROR(__xludf.DUMMYFUNCTION("IFERROR(JOIN("", "",FILTER(L486:Q486,LEN(L486:Q486))))"),"")</f>
        <v/>
      </c>
      <c r="L486" s="92" t="str">
        <f>IFERROR(__xludf.DUMMYFUNCTION("IF(ISBLANK($D486),"""",IFERROR(JOIN("", "",QUERY(INDIRECT(""'(OCDS) "" &amp; L$3 &amp; ""'!$C:$F""),""SELECT C WHERE F = '"" &amp; $A486 &amp; ""'""))))"),"")</f>
        <v/>
      </c>
      <c r="M486" s="93" t="str">
        <f>IFERROR(__xludf.DUMMYFUNCTION("IF(ISBLANK($D486),"""",IFERROR(JOIN("", "",QUERY(INDIRECT(""'(OCDS) "" &amp; M$3 &amp; ""'!$C:$F""),""SELECT C WHERE F = '"" &amp; $A486 &amp; ""'""))))"),"")</f>
        <v/>
      </c>
      <c r="N486" s="93" t="str">
        <f>IFERROR(__xludf.DUMMYFUNCTION("IF(ISBLANK($D486),"""",IFERROR(JOIN("", "",QUERY(INDIRECT(""'(OCDS) "" &amp; N$3 &amp; ""'!$C:$F""),""SELECT C WHERE F = '"" &amp; $A486 &amp; ""'""))))"),"")</f>
        <v/>
      </c>
      <c r="O486" s="93" t="str">
        <f>IFERROR(__xludf.DUMMYFUNCTION("IF(ISBLANK($D486),"""",IFERROR(JOIN("", "",QUERY(INDIRECT(""'(OCDS) "" &amp; O$3 &amp; ""'!$C:$F""),""SELECT C WHERE F = '"" &amp; $A486 &amp; ""'""))))"),"")</f>
        <v/>
      </c>
      <c r="P486" s="93" t="str">
        <f>IFERROR(__xludf.DUMMYFUNCTION("IF(ISBLANK($D486),"""",IFERROR(JOIN("", "",QUERY(INDIRECT(""'(OCDS) "" &amp; P$3 &amp; ""'!$C:$F""),""SELECT C WHERE F = '"" &amp; $A486 &amp; ""'""))))"),"")</f>
        <v/>
      </c>
      <c r="Q486" s="93" t="str">
        <f>IFERROR(__xludf.DUMMYFUNCTION("IF(ISBLANK($D486),"""",IFERROR(JOIN("", "",QUERY(INDIRECT(""'(OCDS) "" &amp; Q$3 &amp; ""'!$C:$F""),""SELECT C WHERE F = '"" &amp; $A486 &amp; ""'""))))"),"")</f>
        <v/>
      </c>
      <c r="R486" s="94">
        <f t="shared" ref="R486:W486" si="484">IF(ISBLANK(IFERROR(VLOOKUP($A486,INDIRECT("'(OCDS) " &amp; R$3 &amp; "'!$F:$F"),1,FALSE))),0,1)</f>
        <v>0</v>
      </c>
      <c r="S486" s="94">
        <f t="shared" si="484"/>
        <v>0</v>
      </c>
      <c r="T486" s="94">
        <f t="shared" si="484"/>
        <v>0</v>
      </c>
      <c r="U486" s="94">
        <f t="shared" si="484"/>
        <v>0</v>
      </c>
      <c r="V486" s="94">
        <f t="shared" si="484"/>
        <v>0</v>
      </c>
      <c r="W486" s="94">
        <f t="shared" si="484"/>
        <v>0</v>
      </c>
    </row>
    <row r="487">
      <c r="A487" s="83" t="str">
        <f t="shared" si="1"/>
        <v> ()</v>
      </c>
      <c r="B487" s="99"/>
      <c r="C487" s="99"/>
      <c r="D487" s="100"/>
      <c r="E487" s="100"/>
      <c r="F487" s="101"/>
      <c r="G487" s="100"/>
      <c r="H487" s="99"/>
      <c r="I487" s="100"/>
      <c r="J487" s="90" t="str">
        <f t="shared" si="3"/>
        <v>no</v>
      </c>
      <c r="K487" s="91" t="str">
        <f>IFERROR(__xludf.DUMMYFUNCTION("IFERROR(JOIN("", "",FILTER(L487:Q487,LEN(L487:Q487))))"),"")</f>
        <v/>
      </c>
      <c r="L487" s="92" t="str">
        <f>IFERROR(__xludf.DUMMYFUNCTION("IF(ISBLANK($D487),"""",IFERROR(JOIN("", "",QUERY(INDIRECT(""'(OCDS) "" &amp; L$3 &amp; ""'!$C:$F""),""SELECT C WHERE F = '"" &amp; $A487 &amp; ""'""))))"),"")</f>
        <v/>
      </c>
      <c r="M487" s="93" t="str">
        <f>IFERROR(__xludf.DUMMYFUNCTION("IF(ISBLANK($D487),"""",IFERROR(JOIN("", "",QUERY(INDIRECT(""'(OCDS) "" &amp; M$3 &amp; ""'!$C:$F""),""SELECT C WHERE F = '"" &amp; $A487 &amp; ""'""))))"),"")</f>
        <v/>
      </c>
      <c r="N487" s="93" t="str">
        <f>IFERROR(__xludf.DUMMYFUNCTION("IF(ISBLANK($D487),"""",IFERROR(JOIN("", "",QUERY(INDIRECT(""'(OCDS) "" &amp; N$3 &amp; ""'!$C:$F""),""SELECT C WHERE F = '"" &amp; $A487 &amp; ""'""))))"),"")</f>
        <v/>
      </c>
      <c r="O487" s="93" t="str">
        <f>IFERROR(__xludf.DUMMYFUNCTION("IF(ISBLANK($D487),"""",IFERROR(JOIN("", "",QUERY(INDIRECT(""'(OCDS) "" &amp; O$3 &amp; ""'!$C:$F""),""SELECT C WHERE F = '"" &amp; $A487 &amp; ""'""))))"),"")</f>
        <v/>
      </c>
      <c r="P487" s="93" t="str">
        <f>IFERROR(__xludf.DUMMYFUNCTION("IF(ISBLANK($D487),"""",IFERROR(JOIN("", "",QUERY(INDIRECT(""'(OCDS) "" &amp; P$3 &amp; ""'!$C:$F""),""SELECT C WHERE F = '"" &amp; $A487 &amp; ""'""))))"),"")</f>
        <v/>
      </c>
      <c r="Q487" s="93" t="str">
        <f>IFERROR(__xludf.DUMMYFUNCTION("IF(ISBLANK($D487),"""",IFERROR(JOIN("", "",QUERY(INDIRECT(""'(OCDS) "" &amp; Q$3 &amp; ""'!$C:$F""),""SELECT C WHERE F = '"" &amp; $A487 &amp; ""'""))))"),"")</f>
        <v/>
      </c>
      <c r="R487" s="94">
        <f t="shared" ref="R487:W487" si="485">IF(ISBLANK(IFERROR(VLOOKUP($A487,INDIRECT("'(OCDS) " &amp; R$3 &amp; "'!$F:$F"),1,FALSE))),0,1)</f>
        <v>0</v>
      </c>
      <c r="S487" s="94">
        <f t="shared" si="485"/>
        <v>0</v>
      </c>
      <c r="T487" s="94">
        <f t="shared" si="485"/>
        <v>0</v>
      </c>
      <c r="U487" s="94">
        <f t="shared" si="485"/>
        <v>0</v>
      </c>
      <c r="V487" s="94">
        <f t="shared" si="485"/>
        <v>0</v>
      </c>
      <c r="W487" s="94">
        <f t="shared" si="485"/>
        <v>0</v>
      </c>
    </row>
    <row r="488">
      <c r="A488" s="83" t="str">
        <f t="shared" si="1"/>
        <v> ()</v>
      </c>
      <c r="B488" s="99"/>
      <c r="C488" s="99"/>
      <c r="D488" s="100"/>
      <c r="E488" s="100"/>
      <c r="F488" s="101"/>
      <c r="G488" s="100"/>
      <c r="H488" s="99"/>
      <c r="I488" s="100"/>
      <c r="J488" s="90" t="str">
        <f t="shared" si="3"/>
        <v>no</v>
      </c>
      <c r="K488" s="91" t="str">
        <f>IFERROR(__xludf.DUMMYFUNCTION("IFERROR(JOIN("", "",FILTER(L488:Q488,LEN(L488:Q488))))"),"")</f>
        <v/>
      </c>
      <c r="L488" s="92" t="str">
        <f>IFERROR(__xludf.DUMMYFUNCTION("IF(ISBLANK($D488),"""",IFERROR(JOIN("", "",QUERY(INDIRECT(""'(OCDS) "" &amp; L$3 &amp; ""'!$C:$F""),""SELECT C WHERE F = '"" &amp; $A488 &amp; ""'""))))"),"")</f>
        <v/>
      </c>
      <c r="M488" s="93" t="str">
        <f>IFERROR(__xludf.DUMMYFUNCTION("IF(ISBLANK($D488),"""",IFERROR(JOIN("", "",QUERY(INDIRECT(""'(OCDS) "" &amp; M$3 &amp; ""'!$C:$F""),""SELECT C WHERE F = '"" &amp; $A488 &amp; ""'""))))"),"")</f>
        <v/>
      </c>
      <c r="N488" s="93" t="str">
        <f>IFERROR(__xludf.DUMMYFUNCTION("IF(ISBLANK($D488),"""",IFERROR(JOIN("", "",QUERY(INDIRECT(""'(OCDS) "" &amp; N$3 &amp; ""'!$C:$F""),""SELECT C WHERE F = '"" &amp; $A488 &amp; ""'""))))"),"")</f>
        <v/>
      </c>
      <c r="O488" s="93" t="str">
        <f>IFERROR(__xludf.DUMMYFUNCTION("IF(ISBLANK($D488),"""",IFERROR(JOIN("", "",QUERY(INDIRECT(""'(OCDS) "" &amp; O$3 &amp; ""'!$C:$F""),""SELECT C WHERE F = '"" &amp; $A488 &amp; ""'""))))"),"")</f>
        <v/>
      </c>
      <c r="P488" s="93" t="str">
        <f>IFERROR(__xludf.DUMMYFUNCTION("IF(ISBLANK($D488),"""",IFERROR(JOIN("", "",QUERY(INDIRECT(""'(OCDS) "" &amp; P$3 &amp; ""'!$C:$F""),""SELECT C WHERE F = '"" &amp; $A488 &amp; ""'""))))"),"")</f>
        <v/>
      </c>
      <c r="Q488" s="93" t="str">
        <f>IFERROR(__xludf.DUMMYFUNCTION("IF(ISBLANK($D488),"""",IFERROR(JOIN("", "",QUERY(INDIRECT(""'(OCDS) "" &amp; Q$3 &amp; ""'!$C:$F""),""SELECT C WHERE F = '"" &amp; $A488 &amp; ""'""))))"),"")</f>
        <v/>
      </c>
      <c r="R488" s="94">
        <f t="shared" ref="R488:W488" si="486">IF(ISBLANK(IFERROR(VLOOKUP($A488,INDIRECT("'(OCDS) " &amp; R$3 &amp; "'!$F:$F"),1,FALSE))),0,1)</f>
        <v>0</v>
      </c>
      <c r="S488" s="94">
        <f t="shared" si="486"/>
        <v>0</v>
      </c>
      <c r="T488" s="94">
        <f t="shared" si="486"/>
        <v>0</v>
      </c>
      <c r="U488" s="94">
        <f t="shared" si="486"/>
        <v>0</v>
      </c>
      <c r="V488" s="94">
        <f t="shared" si="486"/>
        <v>0</v>
      </c>
      <c r="W488" s="94">
        <f t="shared" si="486"/>
        <v>0</v>
      </c>
    </row>
    <row r="489">
      <c r="A489" s="83" t="str">
        <f t="shared" si="1"/>
        <v> ()</v>
      </c>
      <c r="B489" s="99"/>
      <c r="C489" s="99"/>
      <c r="D489" s="100"/>
      <c r="E489" s="100"/>
      <c r="F489" s="101"/>
      <c r="G489" s="100"/>
      <c r="H489" s="99"/>
      <c r="I489" s="100"/>
      <c r="J489" s="90" t="str">
        <f t="shared" si="3"/>
        <v>no</v>
      </c>
      <c r="K489" s="91" t="str">
        <f>IFERROR(__xludf.DUMMYFUNCTION("IFERROR(JOIN("", "",FILTER(L489:Q489,LEN(L489:Q489))))"),"")</f>
        <v/>
      </c>
      <c r="L489" s="92" t="str">
        <f>IFERROR(__xludf.DUMMYFUNCTION("IF(ISBLANK($D489),"""",IFERROR(JOIN("", "",QUERY(INDIRECT(""'(OCDS) "" &amp; L$3 &amp; ""'!$C:$F""),""SELECT C WHERE F = '"" &amp; $A489 &amp; ""'""))))"),"")</f>
        <v/>
      </c>
      <c r="M489" s="93" t="str">
        <f>IFERROR(__xludf.DUMMYFUNCTION("IF(ISBLANK($D489),"""",IFERROR(JOIN("", "",QUERY(INDIRECT(""'(OCDS) "" &amp; M$3 &amp; ""'!$C:$F""),""SELECT C WHERE F = '"" &amp; $A489 &amp; ""'""))))"),"")</f>
        <v/>
      </c>
      <c r="N489" s="93" t="str">
        <f>IFERROR(__xludf.DUMMYFUNCTION("IF(ISBLANK($D489),"""",IFERROR(JOIN("", "",QUERY(INDIRECT(""'(OCDS) "" &amp; N$3 &amp; ""'!$C:$F""),""SELECT C WHERE F = '"" &amp; $A489 &amp; ""'""))))"),"")</f>
        <v/>
      </c>
      <c r="O489" s="93" t="str">
        <f>IFERROR(__xludf.DUMMYFUNCTION("IF(ISBLANK($D489),"""",IFERROR(JOIN("", "",QUERY(INDIRECT(""'(OCDS) "" &amp; O$3 &amp; ""'!$C:$F""),""SELECT C WHERE F = '"" &amp; $A489 &amp; ""'""))))"),"")</f>
        <v/>
      </c>
      <c r="P489" s="93" t="str">
        <f>IFERROR(__xludf.DUMMYFUNCTION("IF(ISBLANK($D489),"""",IFERROR(JOIN("", "",QUERY(INDIRECT(""'(OCDS) "" &amp; P$3 &amp; ""'!$C:$F""),""SELECT C WHERE F = '"" &amp; $A489 &amp; ""'""))))"),"")</f>
        <v/>
      </c>
      <c r="Q489" s="93" t="str">
        <f>IFERROR(__xludf.DUMMYFUNCTION("IF(ISBLANK($D489),"""",IFERROR(JOIN("", "",QUERY(INDIRECT(""'(OCDS) "" &amp; Q$3 &amp; ""'!$C:$F""),""SELECT C WHERE F = '"" &amp; $A489 &amp; ""'""))))"),"")</f>
        <v/>
      </c>
      <c r="R489" s="94">
        <f t="shared" ref="R489:W489" si="487">IF(ISBLANK(IFERROR(VLOOKUP($A489,INDIRECT("'(OCDS) " &amp; R$3 &amp; "'!$F:$F"),1,FALSE))),0,1)</f>
        <v>0</v>
      </c>
      <c r="S489" s="94">
        <f t="shared" si="487"/>
        <v>0</v>
      </c>
      <c r="T489" s="94">
        <f t="shared" si="487"/>
        <v>0</v>
      </c>
      <c r="U489" s="94">
        <f t="shared" si="487"/>
        <v>0</v>
      </c>
      <c r="V489" s="94">
        <f t="shared" si="487"/>
        <v>0</v>
      </c>
      <c r="W489" s="94">
        <f t="shared" si="487"/>
        <v>0</v>
      </c>
    </row>
    <row r="490">
      <c r="A490" s="83" t="str">
        <f t="shared" si="1"/>
        <v> ()</v>
      </c>
      <c r="B490" s="99"/>
      <c r="C490" s="99"/>
      <c r="D490" s="100"/>
      <c r="E490" s="100"/>
      <c r="F490" s="101"/>
      <c r="G490" s="100"/>
      <c r="H490" s="99"/>
      <c r="I490" s="100"/>
      <c r="J490" s="90" t="str">
        <f t="shared" si="3"/>
        <v>no</v>
      </c>
      <c r="K490" s="91" t="str">
        <f>IFERROR(__xludf.DUMMYFUNCTION("IFERROR(JOIN("", "",FILTER(L490:Q490,LEN(L490:Q490))))"),"")</f>
        <v/>
      </c>
      <c r="L490" s="92" t="str">
        <f>IFERROR(__xludf.DUMMYFUNCTION("IF(ISBLANK($D490),"""",IFERROR(JOIN("", "",QUERY(INDIRECT(""'(OCDS) "" &amp; L$3 &amp; ""'!$C:$F""),""SELECT C WHERE F = '"" &amp; $A490 &amp; ""'""))))"),"")</f>
        <v/>
      </c>
      <c r="M490" s="93" t="str">
        <f>IFERROR(__xludf.DUMMYFUNCTION("IF(ISBLANK($D490),"""",IFERROR(JOIN("", "",QUERY(INDIRECT(""'(OCDS) "" &amp; M$3 &amp; ""'!$C:$F""),""SELECT C WHERE F = '"" &amp; $A490 &amp; ""'""))))"),"")</f>
        <v/>
      </c>
      <c r="N490" s="93" t="str">
        <f>IFERROR(__xludf.DUMMYFUNCTION("IF(ISBLANK($D490),"""",IFERROR(JOIN("", "",QUERY(INDIRECT(""'(OCDS) "" &amp; N$3 &amp; ""'!$C:$F""),""SELECT C WHERE F = '"" &amp; $A490 &amp; ""'""))))"),"")</f>
        <v/>
      </c>
      <c r="O490" s="93" t="str">
        <f>IFERROR(__xludf.DUMMYFUNCTION("IF(ISBLANK($D490),"""",IFERROR(JOIN("", "",QUERY(INDIRECT(""'(OCDS) "" &amp; O$3 &amp; ""'!$C:$F""),""SELECT C WHERE F = '"" &amp; $A490 &amp; ""'""))))"),"")</f>
        <v/>
      </c>
      <c r="P490" s="93" t="str">
        <f>IFERROR(__xludf.DUMMYFUNCTION("IF(ISBLANK($D490),"""",IFERROR(JOIN("", "",QUERY(INDIRECT(""'(OCDS) "" &amp; P$3 &amp; ""'!$C:$F""),""SELECT C WHERE F = '"" &amp; $A490 &amp; ""'""))))"),"")</f>
        <v/>
      </c>
      <c r="Q490" s="93" t="str">
        <f>IFERROR(__xludf.DUMMYFUNCTION("IF(ISBLANK($D490),"""",IFERROR(JOIN("", "",QUERY(INDIRECT(""'(OCDS) "" &amp; Q$3 &amp; ""'!$C:$F""),""SELECT C WHERE F = '"" &amp; $A490 &amp; ""'""))))"),"")</f>
        <v/>
      </c>
      <c r="R490" s="94">
        <f t="shared" ref="R490:W490" si="488">IF(ISBLANK(IFERROR(VLOOKUP($A490,INDIRECT("'(OCDS) " &amp; R$3 &amp; "'!$F:$F"),1,FALSE))),0,1)</f>
        <v>0</v>
      </c>
      <c r="S490" s="94">
        <f t="shared" si="488"/>
        <v>0</v>
      </c>
      <c r="T490" s="94">
        <f t="shared" si="488"/>
        <v>0</v>
      </c>
      <c r="U490" s="94">
        <f t="shared" si="488"/>
        <v>0</v>
      </c>
      <c r="V490" s="94">
        <f t="shared" si="488"/>
        <v>0</v>
      </c>
      <c r="W490" s="94">
        <f t="shared" si="488"/>
        <v>0</v>
      </c>
    </row>
    <row r="491">
      <c r="A491" s="83" t="str">
        <f t="shared" si="1"/>
        <v> ()</v>
      </c>
      <c r="B491" s="99"/>
      <c r="C491" s="99"/>
      <c r="D491" s="100"/>
      <c r="E491" s="100"/>
      <c r="F491" s="101"/>
      <c r="G491" s="100"/>
      <c r="H491" s="99"/>
      <c r="I491" s="100"/>
      <c r="J491" s="90" t="str">
        <f t="shared" si="3"/>
        <v>no</v>
      </c>
      <c r="K491" s="91" t="str">
        <f>IFERROR(__xludf.DUMMYFUNCTION("IFERROR(JOIN("", "",FILTER(L491:Q491,LEN(L491:Q491))))"),"")</f>
        <v/>
      </c>
      <c r="L491" s="92" t="str">
        <f>IFERROR(__xludf.DUMMYFUNCTION("IF(ISBLANK($D491),"""",IFERROR(JOIN("", "",QUERY(INDIRECT(""'(OCDS) "" &amp; L$3 &amp; ""'!$C:$F""),""SELECT C WHERE F = '"" &amp; $A491 &amp; ""'""))))"),"")</f>
        <v/>
      </c>
      <c r="M491" s="93" t="str">
        <f>IFERROR(__xludf.DUMMYFUNCTION("IF(ISBLANK($D491),"""",IFERROR(JOIN("", "",QUERY(INDIRECT(""'(OCDS) "" &amp; M$3 &amp; ""'!$C:$F""),""SELECT C WHERE F = '"" &amp; $A491 &amp; ""'""))))"),"")</f>
        <v/>
      </c>
      <c r="N491" s="93" t="str">
        <f>IFERROR(__xludf.DUMMYFUNCTION("IF(ISBLANK($D491),"""",IFERROR(JOIN("", "",QUERY(INDIRECT(""'(OCDS) "" &amp; N$3 &amp; ""'!$C:$F""),""SELECT C WHERE F = '"" &amp; $A491 &amp; ""'""))))"),"")</f>
        <v/>
      </c>
      <c r="O491" s="93" t="str">
        <f>IFERROR(__xludf.DUMMYFUNCTION("IF(ISBLANK($D491),"""",IFERROR(JOIN("", "",QUERY(INDIRECT(""'(OCDS) "" &amp; O$3 &amp; ""'!$C:$F""),""SELECT C WHERE F = '"" &amp; $A491 &amp; ""'""))))"),"")</f>
        <v/>
      </c>
      <c r="P491" s="93" t="str">
        <f>IFERROR(__xludf.DUMMYFUNCTION("IF(ISBLANK($D491),"""",IFERROR(JOIN("", "",QUERY(INDIRECT(""'(OCDS) "" &amp; P$3 &amp; ""'!$C:$F""),""SELECT C WHERE F = '"" &amp; $A491 &amp; ""'""))))"),"")</f>
        <v/>
      </c>
      <c r="Q491" s="93" t="str">
        <f>IFERROR(__xludf.DUMMYFUNCTION("IF(ISBLANK($D491),"""",IFERROR(JOIN("", "",QUERY(INDIRECT(""'(OCDS) "" &amp; Q$3 &amp; ""'!$C:$F""),""SELECT C WHERE F = '"" &amp; $A491 &amp; ""'""))))"),"")</f>
        <v/>
      </c>
      <c r="R491" s="94">
        <f t="shared" ref="R491:W491" si="489">IF(ISBLANK(IFERROR(VLOOKUP($A491,INDIRECT("'(OCDS) " &amp; R$3 &amp; "'!$F:$F"),1,FALSE))),0,1)</f>
        <v>0</v>
      </c>
      <c r="S491" s="94">
        <f t="shared" si="489"/>
        <v>0</v>
      </c>
      <c r="T491" s="94">
        <f t="shared" si="489"/>
        <v>0</v>
      </c>
      <c r="U491" s="94">
        <f t="shared" si="489"/>
        <v>0</v>
      </c>
      <c r="V491" s="94">
        <f t="shared" si="489"/>
        <v>0</v>
      </c>
      <c r="W491" s="94">
        <f t="shared" si="489"/>
        <v>0</v>
      </c>
    </row>
    <row r="492">
      <c r="A492" s="83" t="str">
        <f t="shared" si="1"/>
        <v> ()</v>
      </c>
      <c r="B492" s="99"/>
      <c r="C492" s="99"/>
      <c r="D492" s="100"/>
      <c r="E492" s="100"/>
      <c r="F492" s="101"/>
      <c r="G492" s="100"/>
      <c r="H492" s="99"/>
      <c r="I492" s="100"/>
      <c r="J492" s="90" t="str">
        <f t="shared" si="3"/>
        <v>no</v>
      </c>
      <c r="K492" s="91" t="str">
        <f>IFERROR(__xludf.DUMMYFUNCTION("IFERROR(JOIN("", "",FILTER(L492:Q492,LEN(L492:Q492))))"),"")</f>
        <v/>
      </c>
      <c r="L492" s="92" t="str">
        <f>IFERROR(__xludf.DUMMYFUNCTION("IF(ISBLANK($D492),"""",IFERROR(JOIN("", "",QUERY(INDIRECT(""'(OCDS) "" &amp; L$3 &amp; ""'!$C:$F""),""SELECT C WHERE F = '"" &amp; $A492 &amp; ""'""))))"),"")</f>
        <v/>
      </c>
      <c r="M492" s="93" t="str">
        <f>IFERROR(__xludf.DUMMYFUNCTION("IF(ISBLANK($D492),"""",IFERROR(JOIN("", "",QUERY(INDIRECT(""'(OCDS) "" &amp; M$3 &amp; ""'!$C:$F""),""SELECT C WHERE F = '"" &amp; $A492 &amp; ""'""))))"),"")</f>
        <v/>
      </c>
      <c r="N492" s="93" t="str">
        <f>IFERROR(__xludf.DUMMYFUNCTION("IF(ISBLANK($D492),"""",IFERROR(JOIN("", "",QUERY(INDIRECT(""'(OCDS) "" &amp; N$3 &amp; ""'!$C:$F""),""SELECT C WHERE F = '"" &amp; $A492 &amp; ""'""))))"),"")</f>
        <v/>
      </c>
      <c r="O492" s="93" t="str">
        <f>IFERROR(__xludf.DUMMYFUNCTION("IF(ISBLANK($D492),"""",IFERROR(JOIN("", "",QUERY(INDIRECT(""'(OCDS) "" &amp; O$3 &amp; ""'!$C:$F""),""SELECT C WHERE F = '"" &amp; $A492 &amp; ""'""))))"),"")</f>
        <v/>
      </c>
      <c r="P492" s="93" t="str">
        <f>IFERROR(__xludf.DUMMYFUNCTION("IF(ISBLANK($D492),"""",IFERROR(JOIN("", "",QUERY(INDIRECT(""'(OCDS) "" &amp; P$3 &amp; ""'!$C:$F""),""SELECT C WHERE F = '"" &amp; $A492 &amp; ""'""))))"),"")</f>
        <v/>
      </c>
      <c r="Q492" s="93" t="str">
        <f>IFERROR(__xludf.DUMMYFUNCTION("IF(ISBLANK($D492),"""",IFERROR(JOIN("", "",QUERY(INDIRECT(""'(OCDS) "" &amp; Q$3 &amp; ""'!$C:$F""),""SELECT C WHERE F = '"" &amp; $A492 &amp; ""'""))))"),"")</f>
        <v/>
      </c>
      <c r="R492" s="94">
        <f t="shared" ref="R492:W492" si="490">IF(ISBLANK(IFERROR(VLOOKUP($A492,INDIRECT("'(OCDS) " &amp; R$3 &amp; "'!$F:$F"),1,FALSE))),0,1)</f>
        <v>0</v>
      </c>
      <c r="S492" s="94">
        <f t="shared" si="490"/>
        <v>0</v>
      </c>
      <c r="T492" s="94">
        <f t="shared" si="490"/>
        <v>0</v>
      </c>
      <c r="U492" s="94">
        <f t="shared" si="490"/>
        <v>0</v>
      </c>
      <c r="V492" s="94">
        <f t="shared" si="490"/>
        <v>0</v>
      </c>
      <c r="W492" s="94">
        <f t="shared" si="490"/>
        <v>0</v>
      </c>
    </row>
    <row r="493">
      <c r="A493" s="83" t="str">
        <f t="shared" si="1"/>
        <v> ()</v>
      </c>
      <c r="B493" s="99"/>
      <c r="C493" s="99"/>
      <c r="D493" s="100"/>
      <c r="E493" s="100"/>
      <c r="F493" s="101"/>
      <c r="G493" s="100"/>
      <c r="H493" s="99"/>
      <c r="I493" s="100"/>
      <c r="J493" s="90" t="str">
        <f t="shared" si="3"/>
        <v>no</v>
      </c>
      <c r="K493" s="91" t="str">
        <f>IFERROR(__xludf.DUMMYFUNCTION("IFERROR(JOIN("", "",FILTER(L493:Q493,LEN(L493:Q493))))"),"")</f>
        <v/>
      </c>
      <c r="L493" s="92" t="str">
        <f>IFERROR(__xludf.DUMMYFUNCTION("IF(ISBLANK($D493),"""",IFERROR(JOIN("", "",QUERY(INDIRECT(""'(OCDS) "" &amp; L$3 &amp; ""'!$C:$F""),""SELECT C WHERE F = '"" &amp; $A493 &amp; ""'""))))"),"")</f>
        <v/>
      </c>
      <c r="M493" s="93" t="str">
        <f>IFERROR(__xludf.DUMMYFUNCTION("IF(ISBLANK($D493),"""",IFERROR(JOIN("", "",QUERY(INDIRECT(""'(OCDS) "" &amp; M$3 &amp; ""'!$C:$F""),""SELECT C WHERE F = '"" &amp; $A493 &amp; ""'""))))"),"")</f>
        <v/>
      </c>
      <c r="N493" s="93" t="str">
        <f>IFERROR(__xludf.DUMMYFUNCTION("IF(ISBLANK($D493),"""",IFERROR(JOIN("", "",QUERY(INDIRECT(""'(OCDS) "" &amp; N$3 &amp; ""'!$C:$F""),""SELECT C WHERE F = '"" &amp; $A493 &amp; ""'""))))"),"")</f>
        <v/>
      </c>
      <c r="O493" s="93" t="str">
        <f>IFERROR(__xludf.DUMMYFUNCTION("IF(ISBLANK($D493),"""",IFERROR(JOIN("", "",QUERY(INDIRECT(""'(OCDS) "" &amp; O$3 &amp; ""'!$C:$F""),""SELECT C WHERE F = '"" &amp; $A493 &amp; ""'""))))"),"")</f>
        <v/>
      </c>
      <c r="P493" s="93" t="str">
        <f>IFERROR(__xludf.DUMMYFUNCTION("IF(ISBLANK($D493),"""",IFERROR(JOIN("", "",QUERY(INDIRECT(""'(OCDS) "" &amp; P$3 &amp; ""'!$C:$F""),""SELECT C WHERE F = '"" &amp; $A493 &amp; ""'""))))"),"")</f>
        <v/>
      </c>
      <c r="Q493" s="93" t="str">
        <f>IFERROR(__xludf.DUMMYFUNCTION("IF(ISBLANK($D493),"""",IFERROR(JOIN("", "",QUERY(INDIRECT(""'(OCDS) "" &amp; Q$3 &amp; ""'!$C:$F""),""SELECT C WHERE F = '"" &amp; $A493 &amp; ""'""))))"),"")</f>
        <v/>
      </c>
      <c r="R493" s="94">
        <f t="shared" ref="R493:W493" si="491">IF(ISBLANK(IFERROR(VLOOKUP($A493,INDIRECT("'(OCDS) " &amp; R$3 &amp; "'!$F:$F"),1,FALSE))),0,1)</f>
        <v>0</v>
      </c>
      <c r="S493" s="94">
        <f t="shared" si="491"/>
        <v>0</v>
      </c>
      <c r="T493" s="94">
        <f t="shared" si="491"/>
        <v>0</v>
      </c>
      <c r="U493" s="94">
        <f t="shared" si="491"/>
        <v>0</v>
      </c>
      <c r="V493" s="94">
        <f t="shared" si="491"/>
        <v>0</v>
      </c>
      <c r="W493" s="94">
        <f t="shared" si="491"/>
        <v>0</v>
      </c>
    </row>
    <row r="494">
      <c r="A494" s="83" t="str">
        <f t="shared" si="1"/>
        <v> ()</v>
      </c>
      <c r="B494" s="99"/>
      <c r="C494" s="99"/>
      <c r="D494" s="100"/>
      <c r="E494" s="100"/>
      <c r="F494" s="101"/>
      <c r="G494" s="100"/>
      <c r="H494" s="99"/>
      <c r="I494" s="100"/>
      <c r="J494" s="90" t="str">
        <f t="shared" si="3"/>
        <v>no</v>
      </c>
      <c r="K494" s="91" t="str">
        <f>IFERROR(__xludf.DUMMYFUNCTION("IFERROR(JOIN("", "",FILTER(L494:Q494,LEN(L494:Q494))))"),"")</f>
        <v/>
      </c>
      <c r="L494" s="92" t="str">
        <f>IFERROR(__xludf.DUMMYFUNCTION("IF(ISBLANK($D494),"""",IFERROR(JOIN("", "",QUERY(INDIRECT(""'(OCDS) "" &amp; L$3 &amp; ""'!$C:$F""),""SELECT C WHERE F = '"" &amp; $A494 &amp; ""'""))))"),"")</f>
        <v/>
      </c>
      <c r="M494" s="93" t="str">
        <f>IFERROR(__xludf.DUMMYFUNCTION("IF(ISBLANK($D494),"""",IFERROR(JOIN("", "",QUERY(INDIRECT(""'(OCDS) "" &amp; M$3 &amp; ""'!$C:$F""),""SELECT C WHERE F = '"" &amp; $A494 &amp; ""'""))))"),"")</f>
        <v/>
      </c>
      <c r="N494" s="93" t="str">
        <f>IFERROR(__xludf.DUMMYFUNCTION("IF(ISBLANK($D494),"""",IFERROR(JOIN("", "",QUERY(INDIRECT(""'(OCDS) "" &amp; N$3 &amp; ""'!$C:$F""),""SELECT C WHERE F = '"" &amp; $A494 &amp; ""'""))))"),"")</f>
        <v/>
      </c>
      <c r="O494" s="93" t="str">
        <f>IFERROR(__xludf.DUMMYFUNCTION("IF(ISBLANK($D494),"""",IFERROR(JOIN("", "",QUERY(INDIRECT(""'(OCDS) "" &amp; O$3 &amp; ""'!$C:$F""),""SELECT C WHERE F = '"" &amp; $A494 &amp; ""'""))))"),"")</f>
        <v/>
      </c>
      <c r="P494" s="93" t="str">
        <f>IFERROR(__xludf.DUMMYFUNCTION("IF(ISBLANK($D494),"""",IFERROR(JOIN("", "",QUERY(INDIRECT(""'(OCDS) "" &amp; P$3 &amp; ""'!$C:$F""),""SELECT C WHERE F = '"" &amp; $A494 &amp; ""'""))))"),"")</f>
        <v/>
      </c>
      <c r="Q494" s="93" t="str">
        <f>IFERROR(__xludf.DUMMYFUNCTION("IF(ISBLANK($D494),"""",IFERROR(JOIN("", "",QUERY(INDIRECT(""'(OCDS) "" &amp; Q$3 &amp; ""'!$C:$F""),""SELECT C WHERE F = '"" &amp; $A494 &amp; ""'""))))"),"")</f>
        <v/>
      </c>
      <c r="R494" s="94">
        <f t="shared" ref="R494:W494" si="492">IF(ISBLANK(IFERROR(VLOOKUP($A494,INDIRECT("'(OCDS) " &amp; R$3 &amp; "'!$F:$F"),1,FALSE))),0,1)</f>
        <v>0</v>
      </c>
      <c r="S494" s="94">
        <f t="shared" si="492"/>
        <v>0</v>
      </c>
      <c r="T494" s="94">
        <f t="shared" si="492"/>
        <v>0</v>
      </c>
      <c r="U494" s="94">
        <f t="shared" si="492"/>
        <v>0</v>
      </c>
      <c r="V494" s="94">
        <f t="shared" si="492"/>
        <v>0</v>
      </c>
      <c r="W494" s="94">
        <f t="shared" si="492"/>
        <v>0</v>
      </c>
    </row>
    <row r="495">
      <c r="A495" s="83" t="str">
        <f t="shared" si="1"/>
        <v> ()</v>
      </c>
      <c r="B495" s="99"/>
      <c r="C495" s="99"/>
      <c r="D495" s="100"/>
      <c r="E495" s="100"/>
      <c r="F495" s="101"/>
      <c r="G495" s="100"/>
      <c r="H495" s="99"/>
      <c r="I495" s="100"/>
      <c r="J495" s="90" t="str">
        <f t="shared" si="3"/>
        <v>no</v>
      </c>
      <c r="K495" s="91" t="str">
        <f>IFERROR(__xludf.DUMMYFUNCTION("IFERROR(JOIN("", "",FILTER(L495:Q495,LEN(L495:Q495))))"),"")</f>
        <v/>
      </c>
      <c r="L495" s="92" t="str">
        <f>IFERROR(__xludf.DUMMYFUNCTION("IF(ISBLANK($D495),"""",IFERROR(JOIN("", "",QUERY(INDIRECT(""'(OCDS) "" &amp; L$3 &amp; ""'!$C:$F""),""SELECT C WHERE F = '"" &amp; $A495 &amp; ""'""))))"),"")</f>
        <v/>
      </c>
      <c r="M495" s="93" t="str">
        <f>IFERROR(__xludf.DUMMYFUNCTION("IF(ISBLANK($D495),"""",IFERROR(JOIN("", "",QUERY(INDIRECT(""'(OCDS) "" &amp; M$3 &amp; ""'!$C:$F""),""SELECT C WHERE F = '"" &amp; $A495 &amp; ""'""))))"),"")</f>
        <v/>
      </c>
      <c r="N495" s="93" t="str">
        <f>IFERROR(__xludf.DUMMYFUNCTION("IF(ISBLANK($D495),"""",IFERROR(JOIN("", "",QUERY(INDIRECT(""'(OCDS) "" &amp; N$3 &amp; ""'!$C:$F""),""SELECT C WHERE F = '"" &amp; $A495 &amp; ""'""))))"),"")</f>
        <v/>
      </c>
      <c r="O495" s="93" t="str">
        <f>IFERROR(__xludf.DUMMYFUNCTION("IF(ISBLANK($D495),"""",IFERROR(JOIN("", "",QUERY(INDIRECT(""'(OCDS) "" &amp; O$3 &amp; ""'!$C:$F""),""SELECT C WHERE F = '"" &amp; $A495 &amp; ""'""))))"),"")</f>
        <v/>
      </c>
      <c r="P495" s="93" t="str">
        <f>IFERROR(__xludf.DUMMYFUNCTION("IF(ISBLANK($D495),"""",IFERROR(JOIN("", "",QUERY(INDIRECT(""'(OCDS) "" &amp; P$3 &amp; ""'!$C:$F""),""SELECT C WHERE F = '"" &amp; $A495 &amp; ""'""))))"),"")</f>
        <v/>
      </c>
      <c r="Q495" s="93" t="str">
        <f>IFERROR(__xludf.DUMMYFUNCTION("IF(ISBLANK($D495),"""",IFERROR(JOIN("", "",QUERY(INDIRECT(""'(OCDS) "" &amp; Q$3 &amp; ""'!$C:$F""),""SELECT C WHERE F = '"" &amp; $A495 &amp; ""'""))))"),"")</f>
        <v/>
      </c>
      <c r="R495" s="94">
        <f t="shared" ref="R495:W495" si="493">IF(ISBLANK(IFERROR(VLOOKUP($A495,INDIRECT("'(OCDS) " &amp; R$3 &amp; "'!$F:$F"),1,FALSE))),0,1)</f>
        <v>0</v>
      </c>
      <c r="S495" s="94">
        <f t="shared" si="493"/>
        <v>0</v>
      </c>
      <c r="T495" s="94">
        <f t="shared" si="493"/>
        <v>0</v>
      </c>
      <c r="U495" s="94">
        <f t="shared" si="493"/>
        <v>0</v>
      </c>
      <c r="V495" s="94">
        <f t="shared" si="493"/>
        <v>0</v>
      </c>
      <c r="W495" s="94">
        <f t="shared" si="493"/>
        <v>0</v>
      </c>
    </row>
    <row r="496">
      <c r="A496" s="83" t="str">
        <f t="shared" si="1"/>
        <v> ()</v>
      </c>
      <c r="B496" s="99"/>
      <c r="C496" s="99"/>
      <c r="D496" s="100"/>
      <c r="E496" s="100"/>
      <c r="F496" s="101"/>
      <c r="G496" s="100"/>
      <c r="H496" s="99"/>
      <c r="I496" s="100"/>
      <c r="J496" s="90" t="str">
        <f t="shared" si="3"/>
        <v>no</v>
      </c>
      <c r="K496" s="91" t="str">
        <f>IFERROR(__xludf.DUMMYFUNCTION("IFERROR(JOIN("", "",FILTER(L496:Q496,LEN(L496:Q496))))"),"")</f>
        <v/>
      </c>
      <c r="L496" s="92" t="str">
        <f>IFERROR(__xludf.DUMMYFUNCTION("IF(ISBLANK($D496),"""",IFERROR(JOIN("", "",QUERY(INDIRECT(""'(OCDS) "" &amp; L$3 &amp; ""'!$C:$F""),""SELECT C WHERE F = '"" &amp; $A496 &amp; ""'""))))"),"")</f>
        <v/>
      </c>
      <c r="M496" s="93" t="str">
        <f>IFERROR(__xludf.DUMMYFUNCTION("IF(ISBLANK($D496),"""",IFERROR(JOIN("", "",QUERY(INDIRECT(""'(OCDS) "" &amp; M$3 &amp; ""'!$C:$F""),""SELECT C WHERE F = '"" &amp; $A496 &amp; ""'""))))"),"")</f>
        <v/>
      </c>
      <c r="N496" s="93" t="str">
        <f>IFERROR(__xludf.DUMMYFUNCTION("IF(ISBLANK($D496),"""",IFERROR(JOIN("", "",QUERY(INDIRECT(""'(OCDS) "" &amp; N$3 &amp; ""'!$C:$F""),""SELECT C WHERE F = '"" &amp; $A496 &amp; ""'""))))"),"")</f>
        <v/>
      </c>
      <c r="O496" s="93" t="str">
        <f>IFERROR(__xludf.DUMMYFUNCTION("IF(ISBLANK($D496),"""",IFERROR(JOIN("", "",QUERY(INDIRECT(""'(OCDS) "" &amp; O$3 &amp; ""'!$C:$F""),""SELECT C WHERE F = '"" &amp; $A496 &amp; ""'""))))"),"")</f>
        <v/>
      </c>
      <c r="P496" s="93" t="str">
        <f>IFERROR(__xludf.DUMMYFUNCTION("IF(ISBLANK($D496),"""",IFERROR(JOIN("", "",QUERY(INDIRECT(""'(OCDS) "" &amp; P$3 &amp; ""'!$C:$F""),""SELECT C WHERE F = '"" &amp; $A496 &amp; ""'""))))"),"")</f>
        <v/>
      </c>
      <c r="Q496" s="93" t="str">
        <f>IFERROR(__xludf.DUMMYFUNCTION("IF(ISBLANK($D496),"""",IFERROR(JOIN("", "",QUERY(INDIRECT(""'(OCDS) "" &amp; Q$3 &amp; ""'!$C:$F""),""SELECT C WHERE F = '"" &amp; $A496 &amp; ""'""))))"),"")</f>
        <v/>
      </c>
      <c r="R496" s="94">
        <f t="shared" ref="R496:W496" si="494">IF(ISBLANK(IFERROR(VLOOKUP($A496,INDIRECT("'(OCDS) " &amp; R$3 &amp; "'!$F:$F"),1,FALSE))),0,1)</f>
        <v>0</v>
      </c>
      <c r="S496" s="94">
        <f t="shared" si="494"/>
        <v>0</v>
      </c>
      <c r="T496" s="94">
        <f t="shared" si="494"/>
        <v>0</v>
      </c>
      <c r="U496" s="94">
        <f t="shared" si="494"/>
        <v>0</v>
      </c>
      <c r="V496" s="94">
        <f t="shared" si="494"/>
        <v>0</v>
      </c>
      <c r="W496" s="94">
        <f t="shared" si="494"/>
        <v>0</v>
      </c>
    </row>
    <row r="497">
      <c r="A497" s="83" t="str">
        <f t="shared" si="1"/>
        <v> ()</v>
      </c>
      <c r="B497" s="99"/>
      <c r="C497" s="99"/>
      <c r="D497" s="100"/>
      <c r="E497" s="100"/>
      <c r="F497" s="101"/>
      <c r="G497" s="100"/>
      <c r="H497" s="99"/>
      <c r="I497" s="100"/>
      <c r="J497" s="90" t="str">
        <f t="shared" si="3"/>
        <v>no</v>
      </c>
      <c r="K497" s="91" t="str">
        <f>IFERROR(__xludf.DUMMYFUNCTION("IFERROR(JOIN("", "",FILTER(L497:Q497,LEN(L497:Q497))))"),"")</f>
        <v/>
      </c>
      <c r="L497" s="92" t="str">
        <f>IFERROR(__xludf.DUMMYFUNCTION("IF(ISBLANK($D497),"""",IFERROR(JOIN("", "",QUERY(INDIRECT(""'(OCDS) "" &amp; L$3 &amp; ""'!$C:$F""),""SELECT C WHERE F = '"" &amp; $A497 &amp; ""'""))))"),"")</f>
        <v/>
      </c>
      <c r="M497" s="93" t="str">
        <f>IFERROR(__xludf.DUMMYFUNCTION("IF(ISBLANK($D497),"""",IFERROR(JOIN("", "",QUERY(INDIRECT(""'(OCDS) "" &amp; M$3 &amp; ""'!$C:$F""),""SELECT C WHERE F = '"" &amp; $A497 &amp; ""'""))))"),"")</f>
        <v/>
      </c>
      <c r="N497" s="93" t="str">
        <f>IFERROR(__xludf.DUMMYFUNCTION("IF(ISBLANK($D497),"""",IFERROR(JOIN("", "",QUERY(INDIRECT(""'(OCDS) "" &amp; N$3 &amp; ""'!$C:$F""),""SELECT C WHERE F = '"" &amp; $A497 &amp; ""'""))))"),"")</f>
        <v/>
      </c>
      <c r="O497" s="93" t="str">
        <f>IFERROR(__xludf.DUMMYFUNCTION("IF(ISBLANK($D497),"""",IFERROR(JOIN("", "",QUERY(INDIRECT(""'(OCDS) "" &amp; O$3 &amp; ""'!$C:$F""),""SELECT C WHERE F = '"" &amp; $A497 &amp; ""'""))))"),"")</f>
        <v/>
      </c>
      <c r="P497" s="93" t="str">
        <f>IFERROR(__xludf.DUMMYFUNCTION("IF(ISBLANK($D497),"""",IFERROR(JOIN("", "",QUERY(INDIRECT(""'(OCDS) "" &amp; P$3 &amp; ""'!$C:$F""),""SELECT C WHERE F = '"" &amp; $A497 &amp; ""'""))))"),"")</f>
        <v/>
      </c>
      <c r="Q497" s="93" t="str">
        <f>IFERROR(__xludf.DUMMYFUNCTION("IF(ISBLANK($D497),"""",IFERROR(JOIN("", "",QUERY(INDIRECT(""'(OCDS) "" &amp; Q$3 &amp; ""'!$C:$F""),""SELECT C WHERE F = '"" &amp; $A497 &amp; ""'""))))"),"")</f>
        <v/>
      </c>
      <c r="R497" s="94">
        <f t="shared" ref="R497:W497" si="495">IF(ISBLANK(IFERROR(VLOOKUP($A497,INDIRECT("'(OCDS) " &amp; R$3 &amp; "'!$F:$F"),1,FALSE))),0,1)</f>
        <v>0</v>
      </c>
      <c r="S497" s="94">
        <f t="shared" si="495"/>
        <v>0</v>
      </c>
      <c r="T497" s="94">
        <f t="shared" si="495"/>
        <v>0</v>
      </c>
      <c r="U497" s="94">
        <f t="shared" si="495"/>
        <v>0</v>
      </c>
      <c r="V497" s="94">
        <f t="shared" si="495"/>
        <v>0</v>
      </c>
      <c r="W497" s="94">
        <f t="shared" si="495"/>
        <v>0</v>
      </c>
    </row>
    <row r="498">
      <c r="A498" s="83" t="str">
        <f t="shared" si="1"/>
        <v> ()</v>
      </c>
      <c r="B498" s="99"/>
      <c r="C498" s="99"/>
      <c r="D498" s="100"/>
      <c r="E498" s="100"/>
      <c r="F498" s="101"/>
      <c r="G498" s="100"/>
      <c r="H498" s="99"/>
      <c r="I498" s="100"/>
      <c r="J498" s="90" t="str">
        <f t="shared" si="3"/>
        <v>no</v>
      </c>
      <c r="K498" s="91" t="str">
        <f>IFERROR(__xludf.DUMMYFUNCTION("IFERROR(JOIN("", "",FILTER(L498:Q498,LEN(L498:Q498))))"),"")</f>
        <v/>
      </c>
      <c r="L498" s="92" t="str">
        <f>IFERROR(__xludf.DUMMYFUNCTION("IF(ISBLANK($D498),"""",IFERROR(JOIN("", "",QUERY(INDIRECT(""'(OCDS) "" &amp; L$3 &amp; ""'!$C:$F""),""SELECT C WHERE F = '"" &amp; $A498 &amp; ""'""))))"),"")</f>
        <v/>
      </c>
      <c r="M498" s="93" t="str">
        <f>IFERROR(__xludf.DUMMYFUNCTION("IF(ISBLANK($D498),"""",IFERROR(JOIN("", "",QUERY(INDIRECT(""'(OCDS) "" &amp; M$3 &amp; ""'!$C:$F""),""SELECT C WHERE F = '"" &amp; $A498 &amp; ""'""))))"),"")</f>
        <v/>
      </c>
      <c r="N498" s="93" t="str">
        <f>IFERROR(__xludf.DUMMYFUNCTION("IF(ISBLANK($D498),"""",IFERROR(JOIN("", "",QUERY(INDIRECT(""'(OCDS) "" &amp; N$3 &amp; ""'!$C:$F""),""SELECT C WHERE F = '"" &amp; $A498 &amp; ""'""))))"),"")</f>
        <v/>
      </c>
      <c r="O498" s="93" t="str">
        <f>IFERROR(__xludf.DUMMYFUNCTION("IF(ISBLANK($D498),"""",IFERROR(JOIN("", "",QUERY(INDIRECT(""'(OCDS) "" &amp; O$3 &amp; ""'!$C:$F""),""SELECT C WHERE F = '"" &amp; $A498 &amp; ""'""))))"),"")</f>
        <v/>
      </c>
      <c r="P498" s="93" t="str">
        <f>IFERROR(__xludf.DUMMYFUNCTION("IF(ISBLANK($D498),"""",IFERROR(JOIN("", "",QUERY(INDIRECT(""'(OCDS) "" &amp; P$3 &amp; ""'!$C:$F""),""SELECT C WHERE F = '"" &amp; $A498 &amp; ""'""))))"),"")</f>
        <v/>
      </c>
      <c r="Q498" s="93" t="str">
        <f>IFERROR(__xludf.DUMMYFUNCTION("IF(ISBLANK($D498),"""",IFERROR(JOIN("", "",QUERY(INDIRECT(""'(OCDS) "" &amp; Q$3 &amp; ""'!$C:$F""),""SELECT C WHERE F = '"" &amp; $A498 &amp; ""'""))))"),"")</f>
        <v/>
      </c>
      <c r="R498" s="94">
        <f t="shared" ref="R498:W498" si="496">IF(ISBLANK(IFERROR(VLOOKUP($A498,INDIRECT("'(OCDS) " &amp; R$3 &amp; "'!$F:$F"),1,FALSE))),0,1)</f>
        <v>0</v>
      </c>
      <c r="S498" s="94">
        <f t="shared" si="496"/>
        <v>0</v>
      </c>
      <c r="T498" s="94">
        <f t="shared" si="496"/>
        <v>0</v>
      </c>
      <c r="U498" s="94">
        <f t="shared" si="496"/>
        <v>0</v>
      </c>
      <c r="V498" s="94">
        <f t="shared" si="496"/>
        <v>0</v>
      </c>
      <c r="W498" s="94">
        <f t="shared" si="496"/>
        <v>0</v>
      </c>
    </row>
    <row r="499">
      <c r="A499" s="83" t="str">
        <f t="shared" si="1"/>
        <v> ()</v>
      </c>
      <c r="B499" s="99"/>
      <c r="C499" s="99"/>
      <c r="D499" s="100"/>
      <c r="E499" s="100"/>
      <c r="F499" s="101"/>
      <c r="G499" s="100"/>
      <c r="H499" s="99"/>
      <c r="I499" s="100"/>
      <c r="J499" s="90" t="str">
        <f t="shared" si="3"/>
        <v>no</v>
      </c>
      <c r="K499" s="91" t="str">
        <f>IFERROR(__xludf.DUMMYFUNCTION("IFERROR(JOIN("", "",FILTER(L499:Q499,LEN(L499:Q499))))"),"")</f>
        <v/>
      </c>
      <c r="L499" s="92" t="str">
        <f>IFERROR(__xludf.DUMMYFUNCTION("IF(ISBLANK($D499),"""",IFERROR(JOIN("", "",QUERY(INDIRECT(""'(OCDS) "" &amp; L$3 &amp; ""'!$C:$F""),""SELECT C WHERE F = '"" &amp; $A499 &amp; ""'""))))"),"")</f>
        <v/>
      </c>
      <c r="M499" s="93" t="str">
        <f>IFERROR(__xludf.DUMMYFUNCTION("IF(ISBLANK($D499),"""",IFERROR(JOIN("", "",QUERY(INDIRECT(""'(OCDS) "" &amp; M$3 &amp; ""'!$C:$F""),""SELECT C WHERE F = '"" &amp; $A499 &amp; ""'""))))"),"")</f>
        <v/>
      </c>
      <c r="N499" s="93" t="str">
        <f>IFERROR(__xludf.DUMMYFUNCTION("IF(ISBLANK($D499),"""",IFERROR(JOIN("", "",QUERY(INDIRECT(""'(OCDS) "" &amp; N$3 &amp; ""'!$C:$F""),""SELECT C WHERE F = '"" &amp; $A499 &amp; ""'""))))"),"")</f>
        <v/>
      </c>
      <c r="O499" s="93" t="str">
        <f>IFERROR(__xludf.DUMMYFUNCTION("IF(ISBLANK($D499),"""",IFERROR(JOIN("", "",QUERY(INDIRECT(""'(OCDS) "" &amp; O$3 &amp; ""'!$C:$F""),""SELECT C WHERE F = '"" &amp; $A499 &amp; ""'""))))"),"")</f>
        <v/>
      </c>
      <c r="P499" s="93" t="str">
        <f>IFERROR(__xludf.DUMMYFUNCTION("IF(ISBLANK($D499),"""",IFERROR(JOIN("", "",QUERY(INDIRECT(""'(OCDS) "" &amp; P$3 &amp; ""'!$C:$F""),""SELECT C WHERE F = '"" &amp; $A499 &amp; ""'""))))"),"")</f>
        <v/>
      </c>
      <c r="Q499" s="93" t="str">
        <f>IFERROR(__xludf.DUMMYFUNCTION("IF(ISBLANK($D499),"""",IFERROR(JOIN("", "",QUERY(INDIRECT(""'(OCDS) "" &amp; Q$3 &amp; ""'!$C:$F""),""SELECT C WHERE F = '"" &amp; $A499 &amp; ""'""))))"),"")</f>
        <v/>
      </c>
      <c r="R499" s="94">
        <f t="shared" ref="R499:W499" si="497">IF(ISBLANK(IFERROR(VLOOKUP($A499,INDIRECT("'(OCDS) " &amp; R$3 &amp; "'!$F:$F"),1,FALSE))),0,1)</f>
        <v>0</v>
      </c>
      <c r="S499" s="94">
        <f t="shared" si="497"/>
        <v>0</v>
      </c>
      <c r="T499" s="94">
        <f t="shared" si="497"/>
        <v>0</v>
      </c>
      <c r="U499" s="94">
        <f t="shared" si="497"/>
        <v>0</v>
      </c>
      <c r="V499" s="94">
        <f t="shared" si="497"/>
        <v>0</v>
      </c>
      <c r="W499" s="94">
        <f t="shared" si="497"/>
        <v>0</v>
      </c>
    </row>
    <row r="500">
      <c r="A500" s="83" t="str">
        <f t="shared" si="1"/>
        <v> ()</v>
      </c>
      <c r="B500" s="99"/>
      <c r="C500" s="99"/>
      <c r="D500" s="100"/>
      <c r="E500" s="100"/>
      <c r="F500" s="101"/>
      <c r="G500" s="100"/>
      <c r="H500" s="99"/>
      <c r="I500" s="100"/>
      <c r="J500" s="90" t="str">
        <f t="shared" si="3"/>
        <v>no</v>
      </c>
      <c r="K500" s="91" t="str">
        <f>IFERROR(__xludf.DUMMYFUNCTION("IFERROR(JOIN("", "",FILTER(L500:Q500,LEN(L500:Q500))))"),"")</f>
        <v/>
      </c>
      <c r="L500" s="92" t="str">
        <f>IFERROR(__xludf.DUMMYFUNCTION("IF(ISBLANK($D500),"""",IFERROR(JOIN("", "",QUERY(INDIRECT(""'(OCDS) "" &amp; L$3 &amp; ""'!$C:$F""),""SELECT C WHERE F = '"" &amp; $A500 &amp; ""'""))))"),"")</f>
        <v/>
      </c>
      <c r="M500" s="93" t="str">
        <f>IFERROR(__xludf.DUMMYFUNCTION("IF(ISBLANK($D500),"""",IFERROR(JOIN("", "",QUERY(INDIRECT(""'(OCDS) "" &amp; M$3 &amp; ""'!$C:$F""),""SELECT C WHERE F = '"" &amp; $A500 &amp; ""'""))))"),"")</f>
        <v/>
      </c>
      <c r="N500" s="93" t="str">
        <f>IFERROR(__xludf.DUMMYFUNCTION("IF(ISBLANK($D500),"""",IFERROR(JOIN("", "",QUERY(INDIRECT(""'(OCDS) "" &amp; N$3 &amp; ""'!$C:$F""),""SELECT C WHERE F = '"" &amp; $A500 &amp; ""'""))))"),"")</f>
        <v/>
      </c>
      <c r="O500" s="93" t="str">
        <f>IFERROR(__xludf.DUMMYFUNCTION("IF(ISBLANK($D500),"""",IFERROR(JOIN("", "",QUERY(INDIRECT(""'(OCDS) "" &amp; O$3 &amp; ""'!$C:$F""),""SELECT C WHERE F = '"" &amp; $A500 &amp; ""'""))))"),"")</f>
        <v/>
      </c>
      <c r="P500" s="93" t="str">
        <f>IFERROR(__xludf.DUMMYFUNCTION("IF(ISBLANK($D500),"""",IFERROR(JOIN("", "",QUERY(INDIRECT(""'(OCDS) "" &amp; P$3 &amp; ""'!$C:$F""),""SELECT C WHERE F = '"" &amp; $A500 &amp; ""'""))))"),"")</f>
        <v/>
      </c>
      <c r="Q500" s="93" t="str">
        <f>IFERROR(__xludf.DUMMYFUNCTION("IF(ISBLANK($D500),"""",IFERROR(JOIN("", "",QUERY(INDIRECT(""'(OCDS) "" &amp; Q$3 &amp; ""'!$C:$F""),""SELECT C WHERE F = '"" &amp; $A500 &amp; ""'""))))"),"")</f>
        <v/>
      </c>
      <c r="R500" s="94">
        <f t="shared" ref="R500:W500" si="498">IF(ISBLANK(IFERROR(VLOOKUP($A500,INDIRECT("'(OCDS) " &amp; R$3 &amp; "'!$F:$F"),1,FALSE))),0,1)</f>
        <v>0</v>
      </c>
      <c r="S500" s="94">
        <f t="shared" si="498"/>
        <v>0</v>
      </c>
      <c r="T500" s="94">
        <f t="shared" si="498"/>
        <v>0</v>
      </c>
      <c r="U500" s="94">
        <f t="shared" si="498"/>
        <v>0</v>
      </c>
      <c r="V500" s="94">
        <f t="shared" si="498"/>
        <v>0</v>
      </c>
      <c r="W500" s="94">
        <f t="shared" si="498"/>
        <v>0</v>
      </c>
    </row>
    <row r="501">
      <c r="A501" s="83" t="str">
        <f t="shared" si="1"/>
        <v> ()</v>
      </c>
      <c r="B501" s="99"/>
      <c r="C501" s="99"/>
      <c r="D501" s="100"/>
      <c r="E501" s="100"/>
      <c r="F501" s="101"/>
      <c r="G501" s="100"/>
      <c r="H501" s="99"/>
      <c r="I501" s="100"/>
      <c r="J501" s="90" t="str">
        <f t="shared" si="3"/>
        <v>no</v>
      </c>
      <c r="K501" s="91" t="str">
        <f>IFERROR(__xludf.DUMMYFUNCTION("IFERROR(JOIN("", "",FILTER(L501:Q501,LEN(L501:Q501))))"),"")</f>
        <v/>
      </c>
      <c r="L501" s="92" t="str">
        <f>IFERROR(__xludf.DUMMYFUNCTION("IF(ISBLANK($D501),"""",IFERROR(JOIN("", "",QUERY(INDIRECT(""'(OCDS) "" &amp; L$3 &amp; ""'!$C:$F""),""SELECT C WHERE F = '"" &amp; $A501 &amp; ""'""))))"),"")</f>
        <v/>
      </c>
      <c r="M501" s="93" t="str">
        <f>IFERROR(__xludf.DUMMYFUNCTION("IF(ISBLANK($D501),"""",IFERROR(JOIN("", "",QUERY(INDIRECT(""'(OCDS) "" &amp; M$3 &amp; ""'!$C:$F""),""SELECT C WHERE F = '"" &amp; $A501 &amp; ""'""))))"),"")</f>
        <v/>
      </c>
      <c r="N501" s="93" t="str">
        <f>IFERROR(__xludf.DUMMYFUNCTION("IF(ISBLANK($D501),"""",IFERROR(JOIN("", "",QUERY(INDIRECT(""'(OCDS) "" &amp; N$3 &amp; ""'!$C:$F""),""SELECT C WHERE F = '"" &amp; $A501 &amp; ""'""))))"),"")</f>
        <v/>
      </c>
      <c r="O501" s="93" t="str">
        <f>IFERROR(__xludf.DUMMYFUNCTION("IF(ISBLANK($D501),"""",IFERROR(JOIN("", "",QUERY(INDIRECT(""'(OCDS) "" &amp; O$3 &amp; ""'!$C:$F""),""SELECT C WHERE F = '"" &amp; $A501 &amp; ""'""))))"),"")</f>
        <v/>
      </c>
      <c r="P501" s="93" t="str">
        <f>IFERROR(__xludf.DUMMYFUNCTION("IF(ISBLANK($D501),"""",IFERROR(JOIN("", "",QUERY(INDIRECT(""'(OCDS) "" &amp; P$3 &amp; ""'!$C:$F""),""SELECT C WHERE F = '"" &amp; $A501 &amp; ""'""))))"),"")</f>
        <v/>
      </c>
      <c r="Q501" s="93" t="str">
        <f>IFERROR(__xludf.DUMMYFUNCTION("IF(ISBLANK($D501),"""",IFERROR(JOIN("", "",QUERY(INDIRECT(""'(OCDS) "" &amp; Q$3 &amp; ""'!$C:$F""),""SELECT C WHERE F = '"" &amp; $A501 &amp; ""'""))))"),"")</f>
        <v/>
      </c>
      <c r="R501" s="94">
        <f t="shared" ref="R501:W501" si="499">IF(ISBLANK(IFERROR(VLOOKUP($A501,INDIRECT("'(OCDS) " &amp; R$3 &amp; "'!$F:$F"),1,FALSE))),0,1)</f>
        <v>0</v>
      </c>
      <c r="S501" s="94">
        <f t="shared" si="499"/>
        <v>0</v>
      </c>
      <c r="T501" s="94">
        <f t="shared" si="499"/>
        <v>0</v>
      </c>
      <c r="U501" s="94">
        <f t="shared" si="499"/>
        <v>0</v>
      </c>
      <c r="V501" s="94">
        <f t="shared" si="499"/>
        <v>0</v>
      </c>
      <c r="W501" s="94">
        <f t="shared" si="499"/>
        <v>0</v>
      </c>
    </row>
    <row r="502">
      <c r="A502" s="83" t="str">
        <f t="shared" si="1"/>
        <v> ()</v>
      </c>
      <c r="B502" s="99"/>
      <c r="C502" s="99"/>
      <c r="D502" s="100"/>
      <c r="E502" s="100"/>
      <c r="F502" s="101"/>
      <c r="G502" s="100"/>
      <c r="H502" s="99"/>
      <c r="I502" s="100"/>
      <c r="J502" s="90" t="str">
        <f t="shared" si="3"/>
        <v>no</v>
      </c>
      <c r="K502" s="91" t="str">
        <f>IFERROR(__xludf.DUMMYFUNCTION("IFERROR(JOIN("", "",FILTER(L502:Q502,LEN(L502:Q502))))"),"")</f>
        <v/>
      </c>
      <c r="L502" s="92" t="str">
        <f>IFERROR(__xludf.DUMMYFUNCTION("IF(ISBLANK($D502),"""",IFERROR(JOIN("", "",QUERY(INDIRECT(""'(OCDS) "" &amp; L$3 &amp; ""'!$C:$F""),""SELECT C WHERE F = '"" &amp; $A502 &amp; ""'""))))"),"")</f>
        <v/>
      </c>
      <c r="M502" s="93" t="str">
        <f>IFERROR(__xludf.DUMMYFUNCTION("IF(ISBLANK($D502),"""",IFERROR(JOIN("", "",QUERY(INDIRECT(""'(OCDS) "" &amp; M$3 &amp; ""'!$C:$F""),""SELECT C WHERE F = '"" &amp; $A502 &amp; ""'""))))"),"")</f>
        <v/>
      </c>
      <c r="N502" s="93" t="str">
        <f>IFERROR(__xludf.DUMMYFUNCTION("IF(ISBLANK($D502),"""",IFERROR(JOIN("", "",QUERY(INDIRECT(""'(OCDS) "" &amp; N$3 &amp; ""'!$C:$F""),""SELECT C WHERE F = '"" &amp; $A502 &amp; ""'""))))"),"")</f>
        <v/>
      </c>
      <c r="O502" s="93" t="str">
        <f>IFERROR(__xludf.DUMMYFUNCTION("IF(ISBLANK($D502),"""",IFERROR(JOIN("", "",QUERY(INDIRECT(""'(OCDS) "" &amp; O$3 &amp; ""'!$C:$F""),""SELECT C WHERE F = '"" &amp; $A502 &amp; ""'""))))"),"")</f>
        <v/>
      </c>
      <c r="P502" s="93" t="str">
        <f>IFERROR(__xludf.DUMMYFUNCTION("IF(ISBLANK($D502),"""",IFERROR(JOIN("", "",QUERY(INDIRECT(""'(OCDS) "" &amp; P$3 &amp; ""'!$C:$F""),""SELECT C WHERE F = '"" &amp; $A502 &amp; ""'""))))"),"")</f>
        <v/>
      </c>
      <c r="Q502" s="93" t="str">
        <f>IFERROR(__xludf.DUMMYFUNCTION("IF(ISBLANK($D502),"""",IFERROR(JOIN("", "",QUERY(INDIRECT(""'(OCDS) "" &amp; Q$3 &amp; ""'!$C:$F""),""SELECT C WHERE F = '"" &amp; $A502 &amp; ""'""))))"),"")</f>
        <v/>
      </c>
      <c r="R502" s="94">
        <f t="shared" ref="R502:W502" si="500">IF(ISBLANK(IFERROR(VLOOKUP($A502,INDIRECT("'(OCDS) " &amp; R$3 &amp; "'!$F:$F"),1,FALSE))),0,1)</f>
        <v>0</v>
      </c>
      <c r="S502" s="94">
        <f t="shared" si="500"/>
        <v>0</v>
      </c>
      <c r="T502" s="94">
        <f t="shared" si="500"/>
        <v>0</v>
      </c>
      <c r="U502" s="94">
        <f t="shared" si="500"/>
        <v>0</v>
      </c>
      <c r="V502" s="94">
        <f t="shared" si="500"/>
        <v>0</v>
      </c>
      <c r="W502" s="94">
        <f t="shared" si="500"/>
        <v>0</v>
      </c>
    </row>
    <row r="503">
      <c r="A503" s="83" t="str">
        <f t="shared" si="1"/>
        <v> ()</v>
      </c>
      <c r="B503" s="99"/>
      <c r="C503" s="99"/>
      <c r="D503" s="100"/>
      <c r="E503" s="100"/>
      <c r="F503" s="101"/>
      <c r="G503" s="100"/>
      <c r="H503" s="99"/>
      <c r="I503" s="100"/>
      <c r="J503" s="90" t="str">
        <f t="shared" si="3"/>
        <v>no</v>
      </c>
      <c r="K503" s="91" t="str">
        <f>IFERROR(__xludf.DUMMYFUNCTION("IFERROR(JOIN("", "",FILTER(L503:Q503,LEN(L503:Q503))))"),"")</f>
        <v/>
      </c>
      <c r="L503" s="92" t="str">
        <f>IFERROR(__xludf.DUMMYFUNCTION("IF(ISBLANK($D503),"""",IFERROR(JOIN("", "",QUERY(INDIRECT(""'(OCDS) "" &amp; L$3 &amp; ""'!$C:$F""),""SELECT C WHERE F = '"" &amp; $A503 &amp; ""'""))))"),"")</f>
        <v/>
      </c>
      <c r="M503" s="93" t="str">
        <f>IFERROR(__xludf.DUMMYFUNCTION("IF(ISBLANK($D503),"""",IFERROR(JOIN("", "",QUERY(INDIRECT(""'(OCDS) "" &amp; M$3 &amp; ""'!$C:$F""),""SELECT C WHERE F = '"" &amp; $A503 &amp; ""'""))))"),"")</f>
        <v/>
      </c>
      <c r="N503" s="93" t="str">
        <f>IFERROR(__xludf.DUMMYFUNCTION("IF(ISBLANK($D503),"""",IFERROR(JOIN("", "",QUERY(INDIRECT(""'(OCDS) "" &amp; N$3 &amp; ""'!$C:$F""),""SELECT C WHERE F = '"" &amp; $A503 &amp; ""'""))))"),"")</f>
        <v/>
      </c>
      <c r="O503" s="93" t="str">
        <f>IFERROR(__xludf.DUMMYFUNCTION("IF(ISBLANK($D503),"""",IFERROR(JOIN("", "",QUERY(INDIRECT(""'(OCDS) "" &amp; O$3 &amp; ""'!$C:$F""),""SELECT C WHERE F = '"" &amp; $A503 &amp; ""'""))))"),"")</f>
        <v/>
      </c>
      <c r="P503" s="93" t="str">
        <f>IFERROR(__xludf.DUMMYFUNCTION("IF(ISBLANK($D503),"""",IFERROR(JOIN("", "",QUERY(INDIRECT(""'(OCDS) "" &amp; P$3 &amp; ""'!$C:$F""),""SELECT C WHERE F = '"" &amp; $A503 &amp; ""'""))))"),"")</f>
        <v/>
      </c>
      <c r="Q503" s="93" t="str">
        <f>IFERROR(__xludf.DUMMYFUNCTION("IF(ISBLANK($D503),"""",IFERROR(JOIN("", "",QUERY(INDIRECT(""'(OCDS) "" &amp; Q$3 &amp; ""'!$C:$F""),""SELECT C WHERE F = '"" &amp; $A503 &amp; ""'""))))"),"")</f>
        <v/>
      </c>
      <c r="R503" s="94">
        <f t="shared" ref="R503:W503" si="501">IF(ISBLANK(IFERROR(VLOOKUP($A503,INDIRECT("'(OCDS) " &amp; R$3 &amp; "'!$F:$F"),1,FALSE))),0,1)</f>
        <v>0</v>
      </c>
      <c r="S503" s="94">
        <f t="shared" si="501"/>
        <v>0</v>
      </c>
      <c r="T503" s="94">
        <f t="shared" si="501"/>
        <v>0</v>
      </c>
      <c r="U503" s="94">
        <f t="shared" si="501"/>
        <v>0</v>
      </c>
      <c r="V503" s="94">
        <f t="shared" si="501"/>
        <v>0</v>
      </c>
      <c r="W503" s="94">
        <f t="shared" si="501"/>
        <v>0</v>
      </c>
    </row>
    <row r="504">
      <c r="A504" s="83" t="str">
        <f t="shared" si="1"/>
        <v> ()</v>
      </c>
      <c r="B504" s="99"/>
      <c r="C504" s="99"/>
      <c r="D504" s="100"/>
      <c r="E504" s="100"/>
      <c r="F504" s="101"/>
      <c r="G504" s="100"/>
      <c r="H504" s="99"/>
      <c r="I504" s="100"/>
      <c r="J504" s="90" t="str">
        <f t="shared" si="3"/>
        <v>no</v>
      </c>
      <c r="K504" s="91" t="str">
        <f>IFERROR(__xludf.DUMMYFUNCTION("IFERROR(JOIN("", "",FILTER(L504:Q504,LEN(L504:Q504))))"),"")</f>
        <v/>
      </c>
      <c r="L504" s="92" t="str">
        <f>IFERROR(__xludf.DUMMYFUNCTION("IF(ISBLANK($D504),"""",IFERROR(JOIN("", "",QUERY(INDIRECT(""'(OCDS) "" &amp; L$3 &amp; ""'!$C:$F""),""SELECT C WHERE F = '"" &amp; $A504 &amp; ""'""))))"),"")</f>
        <v/>
      </c>
      <c r="M504" s="93" t="str">
        <f>IFERROR(__xludf.DUMMYFUNCTION("IF(ISBLANK($D504),"""",IFERROR(JOIN("", "",QUERY(INDIRECT(""'(OCDS) "" &amp; M$3 &amp; ""'!$C:$F""),""SELECT C WHERE F = '"" &amp; $A504 &amp; ""'""))))"),"")</f>
        <v/>
      </c>
      <c r="N504" s="93" t="str">
        <f>IFERROR(__xludf.DUMMYFUNCTION("IF(ISBLANK($D504),"""",IFERROR(JOIN("", "",QUERY(INDIRECT(""'(OCDS) "" &amp; N$3 &amp; ""'!$C:$F""),""SELECT C WHERE F = '"" &amp; $A504 &amp; ""'""))))"),"")</f>
        <v/>
      </c>
      <c r="O504" s="93" t="str">
        <f>IFERROR(__xludf.DUMMYFUNCTION("IF(ISBLANK($D504),"""",IFERROR(JOIN("", "",QUERY(INDIRECT(""'(OCDS) "" &amp; O$3 &amp; ""'!$C:$F""),""SELECT C WHERE F = '"" &amp; $A504 &amp; ""'""))))"),"")</f>
        <v/>
      </c>
      <c r="P504" s="93" t="str">
        <f>IFERROR(__xludf.DUMMYFUNCTION("IF(ISBLANK($D504),"""",IFERROR(JOIN("", "",QUERY(INDIRECT(""'(OCDS) "" &amp; P$3 &amp; ""'!$C:$F""),""SELECT C WHERE F = '"" &amp; $A504 &amp; ""'""))))"),"")</f>
        <v/>
      </c>
      <c r="Q504" s="93" t="str">
        <f>IFERROR(__xludf.DUMMYFUNCTION("IF(ISBLANK($D504),"""",IFERROR(JOIN("", "",QUERY(INDIRECT(""'(OCDS) "" &amp; Q$3 &amp; ""'!$C:$F""),""SELECT C WHERE F = '"" &amp; $A504 &amp; ""'""))))"),"")</f>
        <v/>
      </c>
      <c r="R504" s="94">
        <f t="shared" ref="R504:W504" si="502">IF(ISBLANK(IFERROR(VLOOKUP($A504,INDIRECT("'(OCDS) " &amp; R$3 &amp; "'!$F:$F"),1,FALSE))),0,1)</f>
        <v>0</v>
      </c>
      <c r="S504" s="94">
        <f t="shared" si="502"/>
        <v>0</v>
      </c>
      <c r="T504" s="94">
        <f t="shared" si="502"/>
        <v>0</v>
      </c>
      <c r="U504" s="94">
        <f t="shared" si="502"/>
        <v>0</v>
      </c>
      <c r="V504" s="94">
        <f t="shared" si="502"/>
        <v>0</v>
      </c>
      <c r="W504" s="94">
        <f t="shared" si="502"/>
        <v>0</v>
      </c>
    </row>
    <row r="505">
      <c r="A505" s="83" t="str">
        <f t="shared" si="1"/>
        <v> ()</v>
      </c>
      <c r="B505" s="99"/>
      <c r="C505" s="99"/>
      <c r="D505" s="100"/>
      <c r="E505" s="100"/>
      <c r="F505" s="101"/>
      <c r="G505" s="100"/>
      <c r="H505" s="99"/>
      <c r="I505" s="100"/>
      <c r="J505" s="90" t="str">
        <f t="shared" si="3"/>
        <v>no</v>
      </c>
      <c r="K505" s="91" t="str">
        <f>IFERROR(__xludf.DUMMYFUNCTION("IFERROR(JOIN("", "",FILTER(L505:Q505,LEN(L505:Q505))))"),"")</f>
        <v/>
      </c>
      <c r="L505" s="92" t="str">
        <f>IFERROR(__xludf.DUMMYFUNCTION("IF(ISBLANK($D505),"""",IFERROR(JOIN("", "",QUERY(INDIRECT(""'(OCDS) "" &amp; L$3 &amp; ""'!$C:$F""),""SELECT C WHERE F = '"" &amp; $A505 &amp; ""'""))))"),"")</f>
        <v/>
      </c>
      <c r="M505" s="93" t="str">
        <f>IFERROR(__xludf.DUMMYFUNCTION("IF(ISBLANK($D505),"""",IFERROR(JOIN("", "",QUERY(INDIRECT(""'(OCDS) "" &amp; M$3 &amp; ""'!$C:$F""),""SELECT C WHERE F = '"" &amp; $A505 &amp; ""'""))))"),"")</f>
        <v/>
      </c>
      <c r="N505" s="93" t="str">
        <f>IFERROR(__xludf.DUMMYFUNCTION("IF(ISBLANK($D505),"""",IFERROR(JOIN("", "",QUERY(INDIRECT(""'(OCDS) "" &amp; N$3 &amp; ""'!$C:$F""),""SELECT C WHERE F = '"" &amp; $A505 &amp; ""'""))))"),"")</f>
        <v/>
      </c>
      <c r="O505" s="93" t="str">
        <f>IFERROR(__xludf.DUMMYFUNCTION("IF(ISBLANK($D505),"""",IFERROR(JOIN("", "",QUERY(INDIRECT(""'(OCDS) "" &amp; O$3 &amp; ""'!$C:$F""),""SELECT C WHERE F = '"" &amp; $A505 &amp; ""'""))))"),"")</f>
        <v/>
      </c>
      <c r="P505" s="93" t="str">
        <f>IFERROR(__xludf.DUMMYFUNCTION("IF(ISBLANK($D505),"""",IFERROR(JOIN("", "",QUERY(INDIRECT(""'(OCDS) "" &amp; P$3 &amp; ""'!$C:$F""),""SELECT C WHERE F = '"" &amp; $A505 &amp; ""'""))))"),"")</f>
        <v/>
      </c>
      <c r="Q505" s="93" t="str">
        <f>IFERROR(__xludf.DUMMYFUNCTION("IF(ISBLANK($D505),"""",IFERROR(JOIN("", "",QUERY(INDIRECT(""'(OCDS) "" &amp; Q$3 &amp; ""'!$C:$F""),""SELECT C WHERE F = '"" &amp; $A505 &amp; ""'""))))"),"")</f>
        <v/>
      </c>
      <c r="R505" s="94">
        <f t="shared" ref="R505:W505" si="503">IF(ISBLANK(IFERROR(VLOOKUP($A505,INDIRECT("'(OCDS) " &amp; R$3 &amp; "'!$F:$F"),1,FALSE))),0,1)</f>
        <v>0</v>
      </c>
      <c r="S505" s="94">
        <f t="shared" si="503"/>
        <v>0</v>
      </c>
      <c r="T505" s="94">
        <f t="shared" si="503"/>
        <v>0</v>
      </c>
      <c r="U505" s="94">
        <f t="shared" si="503"/>
        <v>0</v>
      </c>
      <c r="V505" s="94">
        <f t="shared" si="503"/>
        <v>0</v>
      </c>
      <c r="W505" s="94">
        <f t="shared" si="503"/>
        <v>0</v>
      </c>
    </row>
    <row r="506">
      <c r="A506" s="83" t="str">
        <f t="shared" si="1"/>
        <v> ()</v>
      </c>
      <c r="B506" s="99"/>
      <c r="C506" s="99"/>
      <c r="D506" s="100"/>
      <c r="E506" s="100"/>
      <c r="F506" s="101"/>
      <c r="G506" s="100"/>
      <c r="H506" s="99"/>
      <c r="I506" s="100"/>
      <c r="J506" s="90" t="str">
        <f t="shared" si="3"/>
        <v>no</v>
      </c>
      <c r="K506" s="91" t="str">
        <f>IFERROR(__xludf.DUMMYFUNCTION("IFERROR(JOIN("", "",FILTER(L506:Q506,LEN(L506:Q506))))"),"")</f>
        <v/>
      </c>
      <c r="L506" s="92" t="str">
        <f>IFERROR(__xludf.DUMMYFUNCTION("IF(ISBLANK($D506),"""",IFERROR(JOIN("", "",QUERY(INDIRECT(""'(OCDS) "" &amp; L$3 &amp; ""'!$C:$F""),""SELECT C WHERE F = '"" &amp; $A506 &amp; ""'""))))"),"")</f>
        <v/>
      </c>
      <c r="M506" s="93" t="str">
        <f>IFERROR(__xludf.DUMMYFUNCTION("IF(ISBLANK($D506),"""",IFERROR(JOIN("", "",QUERY(INDIRECT(""'(OCDS) "" &amp; M$3 &amp; ""'!$C:$F""),""SELECT C WHERE F = '"" &amp; $A506 &amp; ""'""))))"),"")</f>
        <v/>
      </c>
      <c r="N506" s="93" t="str">
        <f>IFERROR(__xludf.DUMMYFUNCTION("IF(ISBLANK($D506),"""",IFERROR(JOIN("", "",QUERY(INDIRECT(""'(OCDS) "" &amp; N$3 &amp; ""'!$C:$F""),""SELECT C WHERE F = '"" &amp; $A506 &amp; ""'""))))"),"")</f>
        <v/>
      </c>
      <c r="O506" s="93" t="str">
        <f>IFERROR(__xludf.DUMMYFUNCTION("IF(ISBLANK($D506),"""",IFERROR(JOIN("", "",QUERY(INDIRECT(""'(OCDS) "" &amp; O$3 &amp; ""'!$C:$F""),""SELECT C WHERE F = '"" &amp; $A506 &amp; ""'""))))"),"")</f>
        <v/>
      </c>
      <c r="P506" s="93" t="str">
        <f>IFERROR(__xludf.DUMMYFUNCTION("IF(ISBLANK($D506),"""",IFERROR(JOIN("", "",QUERY(INDIRECT(""'(OCDS) "" &amp; P$3 &amp; ""'!$C:$F""),""SELECT C WHERE F = '"" &amp; $A506 &amp; ""'""))))"),"")</f>
        <v/>
      </c>
      <c r="Q506" s="93" t="str">
        <f>IFERROR(__xludf.DUMMYFUNCTION("IF(ISBLANK($D506),"""",IFERROR(JOIN("", "",QUERY(INDIRECT(""'(OCDS) "" &amp; Q$3 &amp; ""'!$C:$F""),""SELECT C WHERE F = '"" &amp; $A506 &amp; ""'""))))"),"")</f>
        <v/>
      </c>
      <c r="R506" s="94">
        <f t="shared" ref="R506:W506" si="504">IF(ISBLANK(IFERROR(VLOOKUP($A506,INDIRECT("'(OCDS) " &amp; R$3 &amp; "'!$F:$F"),1,FALSE))),0,1)</f>
        <v>0</v>
      </c>
      <c r="S506" s="94">
        <f t="shared" si="504"/>
        <v>0</v>
      </c>
      <c r="T506" s="94">
        <f t="shared" si="504"/>
        <v>0</v>
      </c>
      <c r="U506" s="94">
        <f t="shared" si="504"/>
        <v>0</v>
      </c>
      <c r="V506" s="94">
        <f t="shared" si="504"/>
        <v>0</v>
      </c>
      <c r="W506" s="94">
        <f t="shared" si="504"/>
        <v>0</v>
      </c>
    </row>
    <row r="507">
      <c r="A507" s="83" t="str">
        <f t="shared" si="1"/>
        <v> ()</v>
      </c>
      <c r="B507" s="99"/>
      <c r="C507" s="99"/>
      <c r="D507" s="100"/>
      <c r="E507" s="100"/>
      <c r="F507" s="101"/>
      <c r="G507" s="100"/>
      <c r="H507" s="99"/>
      <c r="I507" s="100"/>
      <c r="J507" s="90" t="str">
        <f t="shared" si="3"/>
        <v>no</v>
      </c>
      <c r="K507" s="91" t="str">
        <f>IFERROR(__xludf.DUMMYFUNCTION("IFERROR(JOIN("", "",FILTER(L507:Q507,LEN(L507:Q507))))"),"")</f>
        <v/>
      </c>
      <c r="L507" s="92" t="str">
        <f>IFERROR(__xludf.DUMMYFUNCTION("IF(ISBLANK($D507),"""",IFERROR(JOIN("", "",QUERY(INDIRECT(""'(OCDS) "" &amp; L$3 &amp; ""'!$C:$F""),""SELECT C WHERE F = '"" &amp; $A507 &amp; ""'""))))"),"")</f>
        <v/>
      </c>
      <c r="M507" s="93" t="str">
        <f>IFERROR(__xludf.DUMMYFUNCTION("IF(ISBLANK($D507),"""",IFERROR(JOIN("", "",QUERY(INDIRECT(""'(OCDS) "" &amp; M$3 &amp; ""'!$C:$F""),""SELECT C WHERE F = '"" &amp; $A507 &amp; ""'""))))"),"")</f>
        <v/>
      </c>
      <c r="N507" s="93" t="str">
        <f>IFERROR(__xludf.DUMMYFUNCTION("IF(ISBLANK($D507),"""",IFERROR(JOIN("", "",QUERY(INDIRECT(""'(OCDS) "" &amp; N$3 &amp; ""'!$C:$F""),""SELECT C WHERE F = '"" &amp; $A507 &amp; ""'""))))"),"")</f>
        <v/>
      </c>
      <c r="O507" s="93" t="str">
        <f>IFERROR(__xludf.DUMMYFUNCTION("IF(ISBLANK($D507),"""",IFERROR(JOIN("", "",QUERY(INDIRECT(""'(OCDS) "" &amp; O$3 &amp; ""'!$C:$F""),""SELECT C WHERE F = '"" &amp; $A507 &amp; ""'""))))"),"")</f>
        <v/>
      </c>
      <c r="P507" s="93" t="str">
        <f>IFERROR(__xludf.DUMMYFUNCTION("IF(ISBLANK($D507),"""",IFERROR(JOIN("", "",QUERY(INDIRECT(""'(OCDS) "" &amp; P$3 &amp; ""'!$C:$F""),""SELECT C WHERE F = '"" &amp; $A507 &amp; ""'""))))"),"")</f>
        <v/>
      </c>
      <c r="Q507" s="93" t="str">
        <f>IFERROR(__xludf.DUMMYFUNCTION("IF(ISBLANK($D507),"""",IFERROR(JOIN("", "",QUERY(INDIRECT(""'(OCDS) "" &amp; Q$3 &amp; ""'!$C:$F""),""SELECT C WHERE F = '"" &amp; $A507 &amp; ""'""))))"),"")</f>
        <v/>
      </c>
      <c r="R507" s="94">
        <f t="shared" ref="R507:W507" si="505">IF(ISBLANK(IFERROR(VLOOKUP($A507,INDIRECT("'(OCDS) " &amp; R$3 &amp; "'!$F:$F"),1,FALSE))),0,1)</f>
        <v>0</v>
      </c>
      <c r="S507" s="94">
        <f t="shared" si="505"/>
        <v>0</v>
      </c>
      <c r="T507" s="94">
        <f t="shared" si="505"/>
        <v>0</v>
      </c>
      <c r="U507" s="94">
        <f t="shared" si="505"/>
        <v>0</v>
      </c>
      <c r="V507" s="94">
        <f t="shared" si="505"/>
        <v>0</v>
      </c>
      <c r="W507" s="94">
        <f t="shared" si="505"/>
        <v>0</v>
      </c>
    </row>
    <row r="508">
      <c r="A508" s="83" t="str">
        <f t="shared" si="1"/>
        <v> ()</v>
      </c>
      <c r="B508" s="99"/>
      <c r="C508" s="99"/>
      <c r="D508" s="100"/>
      <c r="E508" s="100"/>
      <c r="F508" s="101"/>
      <c r="G508" s="100"/>
      <c r="H508" s="99"/>
      <c r="I508" s="100"/>
      <c r="J508" s="90" t="str">
        <f t="shared" si="3"/>
        <v>no</v>
      </c>
      <c r="K508" s="91" t="str">
        <f>IFERROR(__xludf.DUMMYFUNCTION("IFERROR(JOIN("", "",FILTER(L508:Q508,LEN(L508:Q508))))"),"")</f>
        <v/>
      </c>
      <c r="L508" s="92" t="str">
        <f>IFERROR(__xludf.DUMMYFUNCTION("IF(ISBLANK($D508),"""",IFERROR(JOIN("", "",QUERY(INDIRECT(""'(OCDS) "" &amp; L$3 &amp; ""'!$C:$F""),""SELECT C WHERE F = '"" &amp; $A508 &amp; ""'""))))"),"")</f>
        <v/>
      </c>
      <c r="M508" s="93" t="str">
        <f>IFERROR(__xludf.DUMMYFUNCTION("IF(ISBLANK($D508),"""",IFERROR(JOIN("", "",QUERY(INDIRECT(""'(OCDS) "" &amp; M$3 &amp; ""'!$C:$F""),""SELECT C WHERE F = '"" &amp; $A508 &amp; ""'""))))"),"")</f>
        <v/>
      </c>
      <c r="N508" s="93" t="str">
        <f>IFERROR(__xludf.DUMMYFUNCTION("IF(ISBLANK($D508),"""",IFERROR(JOIN("", "",QUERY(INDIRECT(""'(OCDS) "" &amp; N$3 &amp; ""'!$C:$F""),""SELECT C WHERE F = '"" &amp; $A508 &amp; ""'""))))"),"")</f>
        <v/>
      </c>
      <c r="O508" s="93" t="str">
        <f>IFERROR(__xludf.DUMMYFUNCTION("IF(ISBLANK($D508),"""",IFERROR(JOIN("", "",QUERY(INDIRECT(""'(OCDS) "" &amp; O$3 &amp; ""'!$C:$F""),""SELECT C WHERE F = '"" &amp; $A508 &amp; ""'""))))"),"")</f>
        <v/>
      </c>
      <c r="P508" s="93" t="str">
        <f>IFERROR(__xludf.DUMMYFUNCTION("IF(ISBLANK($D508),"""",IFERROR(JOIN("", "",QUERY(INDIRECT(""'(OCDS) "" &amp; P$3 &amp; ""'!$C:$F""),""SELECT C WHERE F = '"" &amp; $A508 &amp; ""'""))))"),"")</f>
        <v/>
      </c>
      <c r="Q508" s="93" t="str">
        <f>IFERROR(__xludf.DUMMYFUNCTION("IF(ISBLANK($D508),"""",IFERROR(JOIN("", "",QUERY(INDIRECT(""'(OCDS) "" &amp; Q$3 &amp; ""'!$C:$F""),""SELECT C WHERE F = '"" &amp; $A508 &amp; ""'""))))"),"")</f>
        <v/>
      </c>
      <c r="R508" s="94">
        <f t="shared" ref="R508:W508" si="506">IF(ISBLANK(IFERROR(VLOOKUP($A508,INDIRECT("'(OCDS) " &amp; R$3 &amp; "'!$F:$F"),1,FALSE))),0,1)</f>
        <v>0</v>
      </c>
      <c r="S508" s="94">
        <f t="shared" si="506"/>
        <v>0</v>
      </c>
      <c r="T508" s="94">
        <f t="shared" si="506"/>
        <v>0</v>
      </c>
      <c r="U508" s="94">
        <f t="shared" si="506"/>
        <v>0</v>
      </c>
      <c r="V508" s="94">
        <f t="shared" si="506"/>
        <v>0</v>
      </c>
      <c r="W508" s="94">
        <f t="shared" si="506"/>
        <v>0</v>
      </c>
    </row>
  </sheetData>
  <autoFilter ref="$B$3:$K$508"/>
  <mergeCells count="4">
    <mergeCell ref="B1:I1"/>
    <mergeCell ref="J1:K1"/>
    <mergeCell ref="B2:I2"/>
    <mergeCell ref="J2:K2"/>
  </mergeCells>
  <dataValidations>
    <dataValidation type="list" allowBlank="1" sqref="B5:B508">
      <formula1>'1. Data Sources'!$A$6:$A508</formula1>
    </dataValidation>
    <dataValidation type="list" allowBlank="1" sqref="H4:H508">
      <formula1>"string,integer,long,double,float,date,date-time,codelist,other"</formula1>
    </dataValidation>
  </dataValidations>
  <hyperlinks>
    <hyperlink r:id="rId2" ref="I71"/>
    <hyperlink r:id="rId3" ref="I75"/>
    <hyperlink r:id="rId4" ref="I79"/>
    <hyperlink r:id="rId5" location="toc-prequalification-" ref="F81"/>
    <hyperlink r:id="rId6" ref="I83"/>
    <hyperlink r:id="rId7" location="toc-prequalification-" ref="F85"/>
    <hyperlink r:id="rId8" ref="F89"/>
  </hyperlinks>
  <drawing r:id="rId9"/>
  <legacy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18.0"/>
    <col customWidth="1" min="3" max="3" width="10.38"/>
    <col customWidth="1" min="4" max="4" width="12.5"/>
    <col customWidth="1" min="5" max="5" width="26.13"/>
    <col customWidth="1" min="6" max="6" width="9.38"/>
    <col customWidth="1" min="7" max="7" width="35.25"/>
    <col customWidth="1" min="8" max="8" width="38.88"/>
  </cols>
  <sheetData>
    <row r="1">
      <c r="A1" s="108" t="s">
        <v>369</v>
      </c>
      <c r="B1" s="109" t="s">
        <v>373</v>
      </c>
      <c r="C1" s="110" t="s">
        <v>374</v>
      </c>
      <c r="D1" s="108" t="s">
        <v>375</v>
      </c>
      <c r="E1" s="108" t="s">
        <v>376</v>
      </c>
      <c r="F1" s="108" t="s">
        <v>377</v>
      </c>
      <c r="G1" s="108" t="s">
        <v>378</v>
      </c>
      <c r="H1" s="108" t="s">
        <v>379</v>
      </c>
      <c r="I1" s="111"/>
      <c r="J1" s="111"/>
      <c r="K1" s="111"/>
      <c r="L1" s="111"/>
      <c r="M1" s="111"/>
      <c r="N1" s="111"/>
      <c r="O1" s="111"/>
      <c r="P1" s="111"/>
      <c r="Q1" s="111"/>
      <c r="R1" s="111"/>
      <c r="S1" s="111"/>
      <c r="T1" s="111"/>
      <c r="U1" s="111"/>
      <c r="V1" s="111"/>
      <c r="W1" s="111"/>
      <c r="X1" s="111"/>
      <c r="Y1" s="111"/>
      <c r="Z1" s="111"/>
      <c r="AA1" s="111"/>
      <c r="AB1" s="111"/>
      <c r="AC1" s="111"/>
      <c r="AD1" s="111"/>
    </row>
    <row r="2">
      <c r="A2" s="112" t="s">
        <v>380</v>
      </c>
      <c r="B2" s="113" t="b">
        <v>0</v>
      </c>
      <c r="C2" s="113" t="b">
        <v>0</v>
      </c>
      <c r="D2" s="112" t="b">
        <v>1</v>
      </c>
      <c r="E2" s="112" t="s">
        <v>381</v>
      </c>
      <c r="F2" s="112" t="s">
        <v>382</v>
      </c>
      <c r="G2" s="114" t="s">
        <v>383</v>
      </c>
      <c r="H2" s="114" t="s">
        <v>384</v>
      </c>
      <c r="I2" s="113"/>
      <c r="J2" s="113"/>
      <c r="K2" s="113"/>
      <c r="L2" s="113"/>
      <c r="M2" s="113"/>
      <c r="N2" s="113"/>
      <c r="O2" s="113"/>
      <c r="P2" s="113"/>
      <c r="Q2" s="113"/>
      <c r="R2" s="113"/>
      <c r="S2" s="113"/>
      <c r="T2" s="113"/>
      <c r="U2" s="113"/>
      <c r="V2" s="113"/>
      <c r="W2" s="113"/>
      <c r="X2" s="113"/>
      <c r="Y2" s="113"/>
      <c r="Z2" s="113"/>
      <c r="AA2" s="113"/>
      <c r="AB2" s="113"/>
      <c r="AC2" s="113"/>
      <c r="AD2" s="113"/>
    </row>
    <row r="3">
      <c r="A3" s="112" t="s">
        <v>385</v>
      </c>
      <c r="B3" s="113" t="b">
        <v>0</v>
      </c>
      <c r="C3" s="112" t="b">
        <v>1</v>
      </c>
      <c r="D3" s="112" t="b">
        <v>1</v>
      </c>
      <c r="E3" s="112" t="s">
        <v>381</v>
      </c>
      <c r="F3" s="112" t="s">
        <v>386</v>
      </c>
      <c r="G3" s="114" t="s">
        <v>387</v>
      </c>
      <c r="H3" s="115" t="s">
        <v>388</v>
      </c>
      <c r="I3" s="113"/>
      <c r="J3" s="113"/>
      <c r="K3" s="113"/>
      <c r="L3" s="113"/>
      <c r="M3" s="113"/>
      <c r="N3" s="113"/>
      <c r="O3" s="113"/>
      <c r="P3" s="113"/>
      <c r="Q3" s="113"/>
      <c r="R3" s="113"/>
      <c r="S3" s="113"/>
      <c r="T3" s="113"/>
      <c r="U3" s="113"/>
      <c r="V3" s="113"/>
      <c r="W3" s="113"/>
      <c r="X3" s="113"/>
      <c r="Y3" s="113"/>
      <c r="Z3" s="113"/>
      <c r="AA3" s="113"/>
      <c r="AB3" s="113"/>
      <c r="AC3" s="113"/>
      <c r="AD3" s="113"/>
    </row>
    <row r="4">
      <c r="A4" s="116" t="s">
        <v>389</v>
      </c>
      <c r="B4" s="116" t="b">
        <v>0</v>
      </c>
      <c r="C4" s="116" t="b">
        <v>0</v>
      </c>
      <c r="D4" s="116" t="b">
        <v>0</v>
      </c>
      <c r="E4" s="116" t="s">
        <v>381</v>
      </c>
      <c r="F4" s="116" t="s">
        <v>386</v>
      </c>
      <c r="G4" s="117" t="s">
        <v>390</v>
      </c>
      <c r="H4" s="117" t="s">
        <v>391</v>
      </c>
      <c r="I4" s="118"/>
      <c r="J4" s="118"/>
      <c r="K4" s="118"/>
      <c r="L4" s="118"/>
      <c r="M4" s="118"/>
      <c r="N4" s="118"/>
      <c r="O4" s="118"/>
      <c r="P4" s="118"/>
      <c r="Q4" s="118"/>
      <c r="R4" s="118"/>
      <c r="S4" s="118"/>
      <c r="T4" s="118"/>
      <c r="U4" s="118"/>
      <c r="V4" s="118"/>
      <c r="W4" s="118"/>
      <c r="X4" s="118"/>
      <c r="Y4" s="118"/>
      <c r="Z4" s="118"/>
      <c r="AA4" s="118"/>
      <c r="AB4" s="118"/>
      <c r="AC4" s="118"/>
      <c r="AD4" s="118"/>
    </row>
    <row r="5">
      <c r="A5" s="112" t="s">
        <v>392</v>
      </c>
      <c r="B5" s="113" t="b">
        <v>0</v>
      </c>
      <c r="C5" s="113" t="b">
        <v>0</v>
      </c>
      <c r="D5" s="112" t="b">
        <v>1</v>
      </c>
      <c r="E5" s="112" t="s">
        <v>381</v>
      </c>
      <c r="F5" s="112" t="s">
        <v>393</v>
      </c>
      <c r="G5" s="119" t="s">
        <v>394</v>
      </c>
      <c r="H5" s="120" t="s">
        <v>395</v>
      </c>
      <c r="I5" s="113"/>
      <c r="J5" s="113"/>
      <c r="K5" s="113"/>
      <c r="L5" s="113"/>
      <c r="M5" s="113"/>
      <c r="N5" s="113"/>
      <c r="O5" s="113"/>
      <c r="P5" s="113"/>
      <c r="Q5" s="113"/>
      <c r="R5" s="113"/>
      <c r="S5" s="113"/>
      <c r="T5" s="113"/>
      <c r="U5" s="113"/>
      <c r="V5" s="113"/>
      <c r="W5" s="113"/>
      <c r="X5" s="113"/>
      <c r="Y5" s="113"/>
      <c r="Z5" s="113"/>
      <c r="AA5" s="113"/>
      <c r="AB5" s="113"/>
      <c r="AC5" s="113"/>
      <c r="AD5" s="113"/>
    </row>
    <row r="6">
      <c r="A6" s="112" t="s">
        <v>396</v>
      </c>
      <c r="B6" s="112" t="b">
        <v>0</v>
      </c>
      <c r="C6" s="112" t="b">
        <v>0</v>
      </c>
      <c r="D6" s="112" t="b">
        <v>0</v>
      </c>
      <c r="E6" s="121" t="s">
        <v>381</v>
      </c>
      <c r="F6" s="121" t="s">
        <v>386</v>
      </c>
      <c r="G6" s="120" t="s">
        <v>397</v>
      </c>
      <c r="H6" s="120" t="s">
        <v>398</v>
      </c>
      <c r="I6" s="113"/>
      <c r="J6" s="113"/>
      <c r="K6" s="113"/>
      <c r="L6" s="113"/>
      <c r="M6" s="113"/>
      <c r="N6" s="113"/>
      <c r="O6" s="113"/>
      <c r="P6" s="113"/>
      <c r="Q6" s="113"/>
      <c r="R6" s="113"/>
      <c r="S6" s="113"/>
      <c r="T6" s="113"/>
      <c r="U6" s="113"/>
      <c r="V6" s="113"/>
      <c r="W6" s="113"/>
      <c r="X6" s="113"/>
      <c r="Y6" s="113"/>
      <c r="Z6" s="113"/>
      <c r="AA6" s="113"/>
      <c r="AB6" s="113"/>
      <c r="AC6" s="113"/>
      <c r="AD6" s="113"/>
    </row>
    <row r="7">
      <c r="A7" s="112" t="s">
        <v>399</v>
      </c>
      <c r="B7" s="112" t="b">
        <v>0</v>
      </c>
      <c r="C7" s="112" t="b">
        <v>0</v>
      </c>
      <c r="D7" s="112" t="b">
        <v>0</v>
      </c>
      <c r="E7" s="121" t="s">
        <v>381</v>
      </c>
      <c r="F7" s="121" t="s">
        <v>386</v>
      </c>
      <c r="G7" s="120" t="s">
        <v>400</v>
      </c>
      <c r="H7" s="120" t="s">
        <v>401</v>
      </c>
      <c r="I7" s="113"/>
      <c r="J7" s="113"/>
      <c r="K7" s="113"/>
      <c r="L7" s="113"/>
      <c r="M7" s="113"/>
      <c r="N7" s="113"/>
      <c r="O7" s="113"/>
      <c r="P7" s="113"/>
      <c r="Q7" s="113"/>
      <c r="R7" s="113"/>
      <c r="S7" s="113"/>
      <c r="T7" s="113"/>
      <c r="U7" s="113"/>
      <c r="V7" s="113"/>
      <c r="W7" s="113"/>
      <c r="X7" s="113"/>
      <c r="Y7" s="113"/>
      <c r="Z7" s="113"/>
      <c r="AA7" s="113"/>
      <c r="AB7" s="113"/>
      <c r="AC7" s="113"/>
      <c r="AD7" s="113"/>
    </row>
    <row r="8">
      <c r="A8" s="112" t="s">
        <v>402</v>
      </c>
      <c r="B8" s="112" t="b">
        <v>0</v>
      </c>
      <c r="C8" s="112" t="b">
        <v>1</v>
      </c>
      <c r="D8" s="112" t="b">
        <v>1</v>
      </c>
      <c r="E8" s="112" t="s">
        <v>403</v>
      </c>
      <c r="F8" s="112" t="s">
        <v>386</v>
      </c>
      <c r="G8" s="114" t="s">
        <v>404</v>
      </c>
      <c r="H8" s="122" t="s">
        <v>405</v>
      </c>
      <c r="I8" s="113"/>
      <c r="J8" s="113"/>
      <c r="K8" s="113"/>
      <c r="L8" s="113"/>
      <c r="M8" s="113"/>
      <c r="N8" s="113"/>
      <c r="O8" s="113"/>
      <c r="P8" s="113"/>
      <c r="Q8" s="113"/>
      <c r="R8" s="113"/>
      <c r="S8" s="113"/>
      <c r="T8" s="113"/>
      <c r="U8" s="113"/>
      <c r="V8" s="113"/>
      <c r="W8" s="113"/>
      <c r="X8" s="113"/>
      <c r="Y8" s="113"/>
      <c r="Z8" s="113"/>
      <c r="AA8" s="113"/>
      <c r="AB8" s="113"/>
      <c r="AC8" s="113"/>
      <c r="AD8" s="113"/>
    </row>
    <row r="9">
      <c r="A9" s="112" t="s">
        <v>406</v>
      </c>
      <c r="B9" s="113" t="b">
        <v>0</v>
      </c>
      <c r="C9" s="112" t="b">
        <v>1</v>
      </c>
      <c r="D9" s="112" t="b">
        <v>0</v>
      </c>
      <c r="E9" s="112" t="s">
        <v>407</v>
      </c>
      <c r="F9" s="112" t="s">
        <v>408</v>
      </c>
      <c r="G9" s="123"/>
      <c r="H9" s="114" t="s">
        <v>409</v>
      </c>
      <c r="I9" s="113"/>
      <c r="J9" s="113"/>
      <c r="K9" s="113"/>
      <c r="L9" s="113"/>
      <c r="M9" s="113"/>
      <c r="N9" s="113"/>
      <c r="O9" s="113"/>
      <c r="P9" s="113"/>
      <c r="Q9" s="113"/>
      <c r="R9" s="113"/>
      <c r="S9" s="113"/>
      <c r="T9" s="113"/>
      <c r="U9" s="113"/>
      <c r="V9" s="113"/>
      <c r="W9" s="113"/>
      <c r="X9" s="113"/>
      <c r="Y9" s="113"/>
      <c r="Z9" s="113"/>
      <c r="AA9" s="113"/>
      <c r="AB9" s="113"/>
      <c r="AC9" s="113"/>
      <c r="AD9" s="113"/>
    </row>
    <row r="10">
      <c r="A10" s="112" t="s">
        <v>410</v>
      </c>
      <c r="B10" s="113" t="b">
        <v>0</v>
      </c>
      <c r="C10" s="112" t="b">
        <v>1</v>
      </c>
      <c r="D10" s="112" t="b">
        <v>0</v>
      </c>
      <c r="E10" s="112" t="s">
        <v>407</v>
      </c>
      <c r="F10" s="112" t="s">
        <v>386</v>
      </c>
      <c r="G10" s="124"/>
      <c r="H10" s="124"/>
      <c r="I10" s="113"/>
      <c r="J10" s="113"/>
      <c r="K10" s="113"/>
      <c r="L10" s="113"/>
      <c r="M10" s="113"/>
      <c r="N10" s="113"/>
      <c r="O10" s="113"/>
      <c r="P10" s="113"/>
      <c r="Q10" s="113"/>
      <c r="R10" s="113"/>
      <c r="S10" s="113"/>
      <c r="T10" s="113"/>
      <c r="U10" s="113"/>
      <c r="V10" s="113"/>
      <c r="W10" s="113"/>
      <c r="X10" s="113"/>
      <c r="Y10" s="113"/>
      <c r="Z10" s="113"/>
      <c r="AA10" s="113"/>
      <c r="AB10" s="113"/>
      <c r="AC10" s="113"/>
      <c r="AD10" s="113"/>
    </row>
    <row r="11">
      <c r="A11" s="113"/>
      <c r="B11" s="113"/>
      <c r="C11" s="113"/>
      <c r="D11" s="113"/>
      <c r="E11" s="113"/>
      <c r="F11" s="113"/>
      <c r="G11" s="124"/>
      <c r="H11" s="124"/>
      <c r="I11" s="113"/>
      <c r="J11" s="113"/>
      <c r="K11" s="113"/>
      <c r="L11" s="113"/>
      <c r="M11" s="113"/>
      <c r="N11" s="113"/>
      <c r="O11" s="113"/>
      <c r="P11" s="113"/>
      <c r="Q11" s="113"/>
      <c r="R11" s="113"/>
      <c r="S11" s="113"/>
      <c r="T11" s="113"/>
      <c r="U11" s="113"/>
      <c r="V11" s="113"/>
      <c r="W11" s="113"/>
      <c r="X11" s="113"/>
      <c r="Y11" s="113"/>
      <c r="Z11" s="113"/>
      <c r="AA11" s="113"/>
      <c r="AB11" s="113"/>
      <c r="AC11" s="113"/>
      <c r="AD11" s="113"/>
    </row>
    <row r="12">
      <c r="A12" s="113"/>
      <c r="B12" s="113"/>
      <c r="C12" s="113"/>
      <c r="D12" s="113"/>
      <c r="E12" s="113"/>
      <c r="F12" s="113"/>
      <c r="G12" s="124"/>
      <c r="H12" s="124"/>
      <c r="I12" s="113"/>
      <c r="J12" s="113"/>
      <c r="K12" s="113"/>
      <c r="L12" s="113"/>
      <c r="M12" s="113"/>
      <c r="N12" s="113"/>
      <c r="O12" s="113"/>
      <c r="P12" s="113"/>
      <c r="Q12" s="113"/>
      <c r="R12" s="113"/>
      <c r="S12" s="113"/>
      <c r="T12" s="113"/>
      <c r="U12" s="113"/>
      <c r="V12" s="113"/>
      <c r="W12" s="113"/>
      <c r="X12" s="113"/>
      <c r="Y12" s="113"/>
      <c r="Z12" s="113"/>
      <c r="AA12" s="113"/>
      <c r="AB12" s="113"/>
      <c r="AC12" s="113"/>
      <c r="AD12" s="113"/>
    </row>
    <row r="13">
      <c r="A13" s="113"/>
      <c r="B13" s="113"/>
      <c r="C13" s="113"/>
      <c r="D13" s="113"/>
      <c r="E13" s="113"/>
      <c r="F13" s="113"/>
      <c r="G13" s="124"/>
      <c r="H13" s="124"/>
      <c r="I13" s="113"/>
      <c r="J13" s="113"/>
      <c r="K13" s="113"/>
      <c r="L13" s="113"/>
      <c r="M13" s="113"/>
      <c r="N13" s="113"/>
      <c r="O13" s="113"/>
      <c r="P13" s="113"/>
      <c r="Q13" s="113"/>
      <c r="R13" s="113"/>
      <c r="S13" s="113"/>
      <c r="T13" s="113"/>
      <c r="U13" s="113"/>
      <c r="V13" s="113"/>
      <c r="W13" s="113"/>
      <c r="X13" s="113"/>
      <c r="Y13" s="113"/>
      <c r="Z13" s="113"/>
      <c r="AA13" s="113"/>
      <c r="AB13" s="113"/>
      <c r="AC13" s="113"/>
      <c r="AD13" s="113"/>
    </row>
    <row r="14">
      <c r="A14" s="113"/>
      <c r="B14" s="113"/>
      <c r="C14" s="113"/>
      <c r="D14" s="113"/>
      <c r="E14" s="113"/>
      <c r="F14" s="113"/>
      <c r="G14" s="124"/>
      <c r="H14" s="124"/>
      <c r="I14" s="113"/>
      <c r="J14" s="113"/>
      <c r="K14" s="113"/>
      <c r="L14" s="113"/>
      <c r="M14" s="113"/>
      <c r="N14" s="113"/>
      <c r="O14" s="113"/>
      <c r="P14" s="113"/>
      <c r="Q14" s="113"/>
      <c r="R14" s="113"/>
      <c r="S14" s="113"/>
      <c r="T14" s="113"/>
      <c r="U14" s="113"/>
      <c r="V14" s="113"/>
      <c r="W14" s="113"/>
      <c r="X14" s="113"/>
      <c r="Y14" s="113"/>
      <c r="Z14" s="113"/>
      <c r="AA14" s="113"/>
      <c r="AB14" s="113"/>
      <c r="AC14" s="113"/>
      <c r="AD14" s="113"/>
    </row>
    <row r="15">
      <c r="A15" s="113"/>
      <c r="B15" s="113"/>
      <c r="C15" s="113"/>
      <c r="D15" s="113"/>
      <c r="E15" s="113"/>
      <c r="F15" s="113"/>
      <c r="G15" s="124"/>
      <c r="H15" s="124"/>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c r="A16" s="113"/>
      <c r="B16" s="113"/>
      <c r="C16" s="113"/>
      <c r="D16" s="113"/>
      <c r="E16" s="113"/>
      <c r="F16" s="113"/>
      <c r="G16" s="124"/>
      <c r="H16" s="124"/>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c r="A17" s="113"/>
      <c r="B17" s="113"/>
      <c r="C17" s="113"/>
      <c r="D17" s="113"/>
      <c r="E17" s="113"/>
      <c r="F17" s="113"/>
      <c r="G17" s="124"/>
      <c r="H17" s="124"/>
      <c r="I17" s="113"/>
      <c r="J17" s="113"/>
      <c r="K17" s="113"/>
      <c r="L17" s="113"/>
      <c r="M17" s="113"/>
      <c r="N17" s="113"/>
      <c r="O17" s="113"/>
      <c r="P17" s="113"/>
      <c r="Q17" s="113"/>
      <c r="R17" s="113"/>
      <c r="S17" s="113"/>
      <c r="T17" s="113"/>
      <c r="U17" s="113"/>
      <c r="V17" s="113"/>
      <c r="W17" s="113"/>
      <c r="X17" s="113"/>
      <c r="Y17" s="113"/>
      <c r="Z17" s="113"/>
      <c r="AA17" s="113"/>
      <c r="AB17" s="113"/>
      <c r="AC17" s="113"/>
      <c r="AD17" s="113"/>
    </row>
    <row r="18">
      <c r="A18" s="113"/>
      <c r="B18" s="113"/>
      <c r="C18" s="113"/>
      <c r="D18" s="113"/>
      <c r="E18" s="113"/>
      <c r="F18" s="113"/>
      <c r="G18" s="124"/>
      <c r="H18" s="124"/>
      <c r="I18" s="113"/>
      <c r="J18" s="113"/>
      <c r="K18" s="113"/>
      <c r="L18" s="113"/>
      <c r="M18" s="113"/>
      <c r="N18" s="113"/>
      <c r="O18" s="113"/>
      <c r="P18" s="113"/>
      <c r="Q18" s="113"/>
      <c r="R18" s="113"/>
      <c r="S18" s="113"/>
      <c r="T18" s="113"/>
      <c r="U18" s="113"/>
      <c r="V18" s="113"/>
      <c r="W18" s="113"/>
      <c r="X18" s="113"/>
      <c r="Y18" s="113"/>
      <c r="Z18" s="113"/>
      <c r="AA18" s="113"/>
      <c r="AB18" s="113"/>
      <c r="AC18" s="113"/>
      <c r="AD18" s="113"/>
    </row>
    <row r="19">
      <c r="A19" s="113"/>
      <c r="B19" s="113"/>
      <c r="C19" s="113"/>
      <c r="D19" s="113"/>
      <c r="E19" s="113"/>
      <c r="F19" s="113"/>
      <c r="G19" s="124"/>
      <c r="H19" s="124"/>
      <c r="I19" s="113"/>
      <c r="J19" s="113"/>
      <c r="K19" s="113"/>
      <c r="L19" s="113"/>
      <c r="M19" s="113"/>
      <c r="N19" s="113"/>
      <c r="O19" s="113"/>
      <c r="P19" s="113"/>
      <c r="Q19" s="113"/>
      <c r="R19" s="113"/>
      <c r="S19" s="113"/>
      <c r="T19" s="113"/>
      <c r="U19" s="113"/>
      <c r="V19" s="113"/>
      <c r="W19" s="113"/>
      <c r="X19" s="113"/>
      <c r="Y19" s="113"/>
      <c r="Z19" s="113"/>
      <c r="AA19" s="113"/>
      <c r="AB19" s="113"/>
      <c r="AC19" s="113"/>
      <c r="AD19" s="113"/>
    </row>
    <row r="20">
      <c r="A20" s="113"/>
      <c r="B20" s="113"/>
      <c r="C20" s="113"/>
      <c r="D20" s="113"/>
      <c r="E20" s="113"/>
      <c r="F20" s="113"/>
      <c r="G20" s="124"/>
      <c r="H20" s="124"/>
      <c r="I20" s="113"/>
      <c r="J20" s="113"/>
      <c r="K20" s="113"/>
      <c r="L20" s="113"/>
      <c r="M20" s="113"/>
      <c r="N20" s="113"/>
      <c r="O20" s="113"/>
      <c r="P20" s="113"/>
      <c r="Q20" s="113"/>
      <c r="R20" s="113"/>
      <c r="S20" s="113"/>
      <c r="T20" s="113"/>
      <c r="U20" s="113"/>
      <c r="V20" s="113"/>
      <c r="W20" s="113"/>
      <c r="X20" s="113"/>
      <c r="Y20" s="113"/>
      <c r="Z20" s="113"/>
      <c r="AA20" s="113"/>
      <c r="AB20" s="113"/>
      <c r="AC20" s="113"/>
      <c r="AD20" s="113"/>
    </row>
    <row r="21">
      <c r="A21" s="113"/>
      <c r="B21" s="113"/>
      <c r="C21" s="113"/>
      <c r="D21" s="113"/>
      <c r="E21" s="113"/>
      <c r="F21" s="113"/>
      <c r="G21" s="124"/>
      <c r="H21" s="124"/>
      <c r="I21" s="113"/>
      <c r="J21" s="113"/>
      <c r="K21" s="113"/>
      <c r="L21" s="113"/>
      <c r="M21" s="113"/>
      <c r="N21" s="113"/>
      <c r="O21" s="113"/>
      <c r="P21" s="113"/>
      <c r="Q21" s="113"/>
      <c r="R21" s="113"/>
      <c r="S21" s="113"/>
      <c r="T21" s="113"/>
      <c r="U21" s="113"/>
      <c r="V21" s="113"/>
      <c r="W21" s="113"/>
      <c r="X21" s="113"/>
      <c r="Y21" s="113"/>
      <c r="Z21" s="113"/>
      <c r="AA21" s="113"/>
      <c r="AB21" s="113"/>
      <c r="AC21" s="113"/>
      <c r="AD21" s="113"/>
    </row>
    <row r="22">
      <c r="A22" s="113"/>
      <c r="B22" s="113"/>
      <c r="C22" s="113"/>
      <c r="D22" s="113"/>
      <c r="E22" s="113"/>
      <c r="F22" s="113"/>
      <c r="G22" s="124"/>
      <c r="H22" s="124"/>
      <c r="I22" s="113"/>
      <c r="J22" s="113"/>
      <c r="K22" s="113"/>
      <c r="L22" s="113"/>
      <c r="M22" s="113"/>
      <c r="N22" s="113"/>
      <c r="O22" s="113"/>
      <c r="P22" s="113"/>
      <c r="Q22" s="113"/>
      <c r="R22" s="113"/>
      <c r="S22" s="113"/>
      <c r="T22" s="113"/>
      <c r="U22" s="113"/>
      <c r="V22" s="113"/>
      <c r="W22" s="113"/>
      <c r="X22" s="113"/>
      <c r="Y22" s="113"/>
      <c r="Z22" s="113"/>
      <c r="AA22" s="113"/>
      <c r="AB22" s="113"/>
      <c r="AC22" s="113"/>
      <c r="AD22" s="113"/>
    </row>
    <row r="23">
      <c r="A23" s="113"/>
      <c r="B23" s="113"/>
      <c r="C23" s="113"/>
      <c r="D23" s="113"/>
      <c r="E23" s="113"/>
      <c r="F23" s="113"/>
      <c r="G23" s="124"/>
      <c r="H23" s="124"/>
      <c r="I23" s="113"/>
      <c r="J23" s="113"/>
      <c r="K23" s="113"/>
      <c r="L23" s="113"/>
      <c r="M23" s="113"/>
      <c r="N23" s="113"/>
      <c r="O23" s="113"/>
      <c r="P23" s="113"/>
      <c r="Q23" s="113"/>
      <c r="R23" s="113"/>
      <c r="S23" s="113"/>
      <c r="T23" s="113"/>
      <c r="U23" s="113"/>
      <c r="V23" s="113"/>
      <c r="W23" s="113"/>
      <c r="X23" s="113"/>
      <c r="Y23" s="113"/>
      <c r="Z23" s="113"/>
      <c r="AA23" s="113"/>
      <c r="AB23" s="113"/>
      <c r="AC23" s="113"/>
      <c r="AD23" s="113"/>
    </row>
    <row r="24">
      <c r="A24" s="113"/>
      <c r="B24" s="113"/>
      <c r="C24" s="113"/>
      <c r="D24" s="113"/>
      <c r="E24" s="113"/>
      <c r="F24" s="113"/>
      <c r="G24" s="124"/>
      <c r="H24" s="124"/>
      <c r="I24" s="113"/>
      <c r="J24" s="113"/>
      <c r="K24" s="113"/>
      <c r="L24" s="113"/>
      <c r="M24" s="113"/>
      <c r="N24" s="113"/>
      <c r="O24" s="113"/>
      <c r="P24" s="113"/>
      <c r="Q24" s="113"/>
      <c r="R24" s="113"/>
      <c r="S24" s="113"/>
      <c r="T24" s="113"/>
      <c r="U24" s="113"/>
      <c r="V24" s="113"/>
      <c r="W24" s="113"/>
      <c r="X24" s="113"/>
      <c r="Y24" s="113"/>
      <c r="Z24" s="113"/>
      <c r="AA24" s="113"/>
      <c r="AB24" s="113"/>
      <c r="AC24" s="113"/>
      <c r="AD24" s="113"/>
    </row>
    <row r="25">
      <c r="A25" s="113"/>
      <c r="B25" s="113"/>
      <c r="C25" s="113"/>
      <c r="D25" s="113"/>
      <c r="E25" s="113"/>
      <c r="F25" s="113"/>
      <c r="G25" s="124"/>
      <c r="H25" s="124"/>
      <c r="I25" s="113"/>
      <c r="J25" s="113"/>
      <c r="K25" s="113"/>
      <c r="L25" s="113"/>
      <c r="M25" s="113"/>
      <c r="N25" s="113"/>
      <c r="O25" s="113"/>
      <c r="P25" s="113"/>
      <c r="Q25" s="113"/>
      <c r="R25" s="113"/>
      <c r="S25" s="113"/>
      <c r="T25" s="113"/>
      <c r="U25" s="113"/>
      <c r="V25" s="113"/>
      <c r="W25" s="113"/>
      <c r="X25" s="113"/>
      <c r="Y25" s="113"/>
      <c r="Z25" s="113"/>
      <c r="AA25" s="113"/>
      <c r="AB25" s="113"/>
      <c r="AC25" s="113"/>
      <c r="AD25" s="113"/>
    </row>
    <row r="26">
      <c r="A26" s="113"/>
      <c r="B26" s="113"/>
      <c r="C26" s="113"/>
      <c r="D26" s="113"/>
      <c r="E26" s="113"/>
      <c r="F26" s="113"/>
      <c r="G26" s="124"/>
      <c r="H26" s="124"/>
      <c r="I26" s="113"/>
      <c r="J26" s="113"/>
      <c r="K26" s="113"/>
      <c r="L26" s="113"/>
      <c r="M26" s="113"/>
      <c r="N26" s="113"/>
      <c r="O26" s="113"/>
      <c r="P26" s="113"/>
      <c r="Q26" s="113"/>
      <c r="R26" s="113"/>
      <c r="S26" s="113"/>
      <c r="T26" s="113"/>
      <c r="U26" s="113"/>
      <c r="V26" s="113"/>
      <c r="W26" s="113"/>
      <c r="X26" s="113"/>
      <c r="Y26" s="113"/>
      <c r="Z26" s="113"/>
      <c r="AA26" s="113"/>
      <c r="AB26" s="113"/>
      <c r="AC26" s="113"/>
      <c r="AD26" s="113"/>
    </row>
    <row r="27">
      <c r="A27" s="113"/>
      <c r="B27" s="113"/>
      <c r="C27" s="113"/>
      <c r="D27" s="113"/>
      <c r="E27" s="113"/>
      <c r="F27" s="113"/>
      <c r="G27" s="124"/>
      <c r="H27" s="124"/>
      <c r="I27" s="113"/>
      <c r="J27" s="113"/>
      <c r="K27" s="113"/>
      <c r="L27" s="113"/>
      <c r="M27" s="113"/>
      <c r="N27" s="113"/>
      <c r="O27" s="113"/>
      <c r="P27" s="113"/>
      <c r="Q27" s="113"/>
      <c r="R27" s="113"/>
      <c r="S27" s="113"/>
      <c r="T27" s="113"/>
      <c r="U27" s="113"/>
      <c r="V27" s="113"/>
      <c r="W27" s="113"/>
      <c r="X27" s="113"/>
      <c r="Y27" s="113"/>
      <c r="Z27" s="113"/>
      <c r="AA27" s="113"/>
      <c r="AB27" s="113"/>
      <c r="AC27" s="113"/>
      <c r="AD27" s="113"/>
    </row>
    <row r="28">
      <c r="A28" s="113"/>
      <c r="B28" s="113"/>
      <c r="C28" s="113"/>
      <c r="D28" s="113"/>
      <c r="E28" s="113"/>
      <c r="F28" s="113"/>
      <c r="G28" s="124"/>
      <c r="H28" s="124"/>
      <c r="I28" s="113"/>
      <c r="J28" s="113"/>
      <c r="K28" s="113"/>
      <c r="L28" s="113"/>
      <c r="M28" s="113"/>
      <c r="N28" s="113"/>
      <c r="O28" s="113"/>
      <c r="P28" s="113"/>
      <c r="Q28" s="113"/>
      <c r="R28" s="113"/>
      <c r="S28" s="113"/>
      <c r="T28" s="113"/>
      <c r="U28" s="113"/>
      <c r="V28" s="113"/>
      <c r="W28" s="113"/>
      <c r="X28" s="113"/>
      <c r="Y28" s="113"/>
      <c r="Z28" s="113"/>
      <c r="AA28" s="113"/>
      <c r="AB28" s="113"/>
      <c r="AC28" s="113"/>
      <c r="AD28" s="113"/>
    </row>
    <row r="29">
      <c r="A29" s="113"/>
      <c r="B29" s="113"/>
      <c r="C29" s="113"/>
      <c r="D29" s="113"/>
      <c r="E29" s="113"/>
      <c r="F29" s="113"/>
      <c r="G29" s="124"/>
      <c r="H29" s="124"/>
      <c r="I29" s="113"/>
      <c r="J29" s="113"/>
      <c r="K29" s="113"/>
      <c r="L29" s="113"/>
      <c r="M29" s="113"/>
      <c r="N29" s="113"/>
      <c r="O29" s="113"/>
      <c r="P29" s="113"/>
      <c r="Q29" s="113"/>
      <c r="R29" s="113"/>
      <c r="S29" s="113"/>
      <c r="T29" s="113"/>
      <c r="U29" s="113"/>
      <c r="V29" s="113"/>
      <c r="W29" s="113"/>
      <c r="X29" s="113"/>
      <c r="Y29" s="113"/>
      <c r="Z29" s="113"/>
      <c r="AA29" s="113"/>
      <c r="AB29" s="113"/>
      <c r="AC29" s="113"/>
      <c r="AD29" s="113"/>
    </row>
    <row r="30">
      <c r="A30" s="113"/>
      <c r="B30" s="113"/>
      <c r="C30" s="113"/>
      <c r="D30" s="113"/>
      <c r="E30" s="113"/>
      <c r="F30" s="113"/>
      <c r="G30" s="124"/>
      <c r="H30" s="124"/>
      <c r="I30" s="113"/>
      <c r="J30" s="113"/>
      <c r="K30" s="113"/>
      <c r="L30" s="113"/>
      <c r="M30" s="113"/>
      <c r="N30" s="113"/>
      <c r="O30" s="113"/>
      <c r="P30" s="113"/>
      <c r="Q30" s="113"/>
      <c r="R30" s="113"/>
      <c r="S30" s="113"/>
      <c r="T30" s="113"/>
      <c r="U30" s="113"/>
      <c r="V30" s="113"/>
      <c r="W30" s="113"/>
      <c r="X30" s="113"/>
      <c r="Y30" s="113"/>
      <c r="Z30" s="113"/>
      <c r="AA30" s="113"/>
      <c r="AB30" s="113"/>
      <c r="AC30" s="113"/>
      <c r="AD30" s="113"/>
    </row>
    <row r="31">
      <c r="A31" s="113"/>
      <c r="B31" s="113"/>
      <c r="C31" s="113"/>
      <c r="D31" s="113"/>
      <c r="E31" s="113"/>
      <c r="F31" s="113"/>
      <c r="G31" s="124"/>
      <c r="H31" s="124"/>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c r="A32" s="113"/>
      <c r="B32" s="113"/>
      <c r="C32" s="113"/>
      <c r="D32" s="113"/>
      <c r="E32" s="113"/>
      <c r="F32" s="113"/>
      <c r="G32" s="124"/>
      <c r="H32" s="124"/>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c r="A33" s="113"/>
      <c r="B33" s="113"/>
      <c r="C33" s="113"/>
      <c r="D33" s="113"/>
      <c r="E33" s="113"/>
      <c r="F33" s="113"/>
      <c r="G33" s="124"/>
      <c r="H33" s="124"/>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c r="A34" s="113"/>
      <c r="B34" s="113"/>
      <c r="C34" s="113"/>
      <c r="D34" s="113"/>
      <c r="E34" s="113"/>
      <c r="F34" s="113"/>
      <c r="G34" s="124"/>
      <c r="H34" s="124"/>
      <c r="I34" s="113"/>
      <c r="J34" s="113"/>
      <c r="K34" s="113"/>
      <c r="L34" s="113"/>
      <c r="M34" s="113"/>
      <c r="N34" s="113"/>
      <c r="O34" s="113"/>
      <c r="P34" s="113"/>
      <c r="Q34" s="113"/>
      <c r="R34" s="113"/>
      <c r="S34" s="113"/>
      <c r="T34" s="113"/>
      <c r="U34" s="113"/>
      <c r="V34" s="113"/>
      <c r="W34" s="113"/>
      <c r="X34" s="113"/>
      <c r="Y34" s="113"/>
      <c r="Z34" s="113"/>
      <c r="AA34" s="113"/>
      <c r="AB34" s="113"/>
      <c r="AC34" s="113"/>
      <c r="AD34" s="113"/>
    </row>
    <row r="35">
      <c r="A35" s="113"/>
      <c r="B35" s="113"/>
      <c r="C35" s="113"/>
      <c r="D35" s="113"/>
      <c r="E35" s="113"/>
      <c r="F35" s="113"/>
      <c r="G35" s="124"/>
      <c r="H35" s="124"/>
      <c r="I35" s="113"/>
      <c r="J35" s="113"/>
      <c r="K35" s="113"/>
      <c r="L35" s="113"/>
      <c r="M35" s="113"/>
      <c r="N35" s="113"/>
      <c r="O35" s="113"/>
      <c r="P35" s="113"/>
      <c r="Q35" s="113"/>
      <c r="R35" s="113"/>
      <c r="S35" s="113"/>
      <c r="T35" s="113"/>
      <c r="U35" s="113"/>
      <c r="V35" s="113"/>
      <c r="W35" s="113"/>
      <c r="X35" s="113"/>
      <c r="Y35" s="113"/>
      <c r="Z35" s="113"/>
      <c r="AA35" s="113"/>
      <c r="AB35" s="113"/>
      <c r="AC35" s="113"/>
      <c r="AD35" s="113"/>
    </row>
    <row r="36">
      <c r="A36" s="113"/>
      <c r="B36" s="113"/>
      <c r="C36" s="113"/>
      <c r="D36" s="113"/>
      <c r="E36" s="113"/>
      <c r="F36" s="113"/>
      <c r="G36" s="124"/>
      <c r="H36" s="124"/>
      <c r="I36" s="113"/>
      <c r="J36" s="113"/>
      <c r="K36" s="113"/>
      <c r="L36" s="113"/>
      <c r="M36" s="113"/>
      <c r="N36" s="113"/>
      <c r="O36" s="113"/>
      <c r="P36" s="113"/>
      <c r="Q36" s="113"/>
      <c r="R36" s="113"/>
      <c r="S36" s="113"/>
      <c r="T36" s="113"/>
      <c r="U36" s="113"/>
      <c r="V36" s="113"/>
      <c r="W36" s="113"/>
      <c r="X36" s="113"/>
      <c r="Y36" s="113"/>
      <c r="Z36" s="113"/>
      <c r="AA36" s="113"/>
      <c r="AB36" s="113"/>
      <c r="AC36" s="113"/>
      <c r="AD36" s="113"/>
    </row>
    <row r="37">
      <c r="A37" s="113"/>
      <c r="B37" s="113"/>
      <c r="C37" s="113"/>
      <c r="D37" s="113"/>
      <c r="E37" s="113"/>
      <c r="F37" s="113"/>
      <c r="G37" s="124"/>
      <c r="H37" s="124"/>
      <c r="I37" s="113"/>
      <c r="J37" s="113"/>
      <c r="K37" s="113"/>
      <c r="L37" s="113"/>
      <c r="M37" s="113"/>
      <c r="N37" s="113"/>
      <c r="O37" s="113"/>
      <c r="P37" s="113"/>
      <c r="Q37" s="113"/>
      <c r="R37" s="113"/>
      <c r="S37" s="113"/>
      <c r="T37" s="113"/>
      <c r="U37" s="113"/>
      <c r="V37" s="113"/>
      <c r="W37" s="113"/>
      <c r="X37" s="113"/>
      <c r="Y37" s="113"/>
      <c r="Z37" s="113"/>
      <c r="AA37" s="113"/>
      <c r="AB37" s="113"/>
      <c r="AC37" s="113"/>
      <c r="AD37" s="113"/>
    </row>
    <row r="38">
      <c r="A38" s="113"/>
      <c r="B38" s="113"/>
      <c r="C38" s="113"/>
      <c r="D38" s="113"/>
      <c r="E38" s="113"/>
      <c r="F38" s="113"/>
      <c r="G38" s="124"/>
      <c r="H38" s="124"/>
      <c r="I38" s="113"/>
      <c r="J38" s="113"/>
      <c r="K38" s="113"/>
      <c r="L38" s="113"/>
      <c r="M38" s="113"/>
      <c r="N38" s="113"/>
      <c r="O38" s="113"/>
      <c r="P38" s="113"/>
      <c r="Q38" s="113"/>
      <c r="R38" s="113"/>
      <c r="S38" s="113"/>
      <c r="T38" s="113"/>
      <c r="U38" s="113"/>
      <c r="V38" s="113"/>
      <c r="W38" s="113"/>
      <c r="X38" s="113"/>
      <c r="Y38" s="113"/>
      <c r="Z38" s="113"/>
      <c r="AA38" s="113"/>
      <c r="AB38" s="113"/>
      <c r="AC38" s="113"/>
      <c r="AD38" s="113"/>
    </row>
    <row r="39">
      <c r="A39" s="113"/>
      <c r="B39" s="113"/>
      <c r="C39" s="113"/>
      <c r="D39" s="113"/>
      <c r="E39" s="113"/>
      <c r="F39" s="113"/>
      <c r="G39" s="124"/>
      <c r="H39" s="124"/>
      <c r="I39" s="113"/>
      <c r="J39" s="113"/>
      <c r="K39" s="113"/>
      <c r="L39" s="113"/>
      <c r="M39" s="113"/>
      <c r="N39" s="113"/>
      <c r="O39" s="113"/>
      <c r="P39" s="113"/>
      <c r="Q39" s="113"/>
      <c r="R39" s="113"/>
      <c r="S39" s="113"/>
      <c r="T39" s="113"/>
      <c r="U39" s="113"/>
      <c r="V39" s="113"/>
      <c r="W39" s="113"/>
      <c r="X39" s="113"/>
      <c r="Y39" s="113"/>
      <c r="Z39" s="113"/>
      <c r="AA39" s="113"/>
      <c r="AB39" s="113"/>
      <c r="AC39" s="113"/>
      <c r="AD39" s="113"/>
    </row>
    <row r="40">
      <c r="A40" s="113"/>
      <c r="B40" s="113"/>
      <c r="C40" s="113"/>
      <c r="D40" s="113"/>
      <c r="E40" s="113"/>
      <c r="F40" s="113"/>
      <c r="G40" s="124"/>
      <c r="H40" s="124"/>
      <c r="I40" s="113"/>
      <c r="J40" s="113"/>
      <c r="K40" s="113"/>
      <c r="L40" s="113"/>
      <c r="M40" s="113"/>
      <c r="N40" s="113"/>
      <c r="O40" s="113"/>
      <c r="P40" s="113"/>
      <c r="Q40" s="113"/>
      <c r="R40" s="113"/>
      <c r="S40" s="113"/>
      <c r="T40" s="113"/>
      <c r="U40" s="113"/>
      <c r="V40" s="113"/>
      <c r="W40" s="113"/>
      <c r="X40" s="113"/>
      <c r="Y40" s="113"/>
      <c r="Z40" s="113"/>
      <c r="AA40" s="113"/>
      <c r="AB40" s="113"/>
      <c r="AC40" s="113"/>
      <c r="AD40" s="113"/>
    </row>
    <row r="41">
      <c r="A41" s="113"/>
      <c r="B41" s="113"/>
      <c r="C41" s="113"/>
      <c r="D41" s="113"/>
      <c r="E41" s="113"/>
      <c r="F41" s="113"/>
      <c r="G41" s="124"/>
      <c r="H41" s="124"/>
      <c r="I41" s="113"/>
      <c r="J41" s="113"/>
      <c r="K41" s="113"/>
      <c r="L41" s="113"/>
      <c r="M41" s="113"/>
      <c r="N41" s="113"/>
      <c r="O41" s="113"/>
      <c r="P41" s="113"/>
      <c r="Q41" s="113"/>
      <c r="R41" s="113"/>
      <c r="S41" s="113"/>
      <c r="T41" s="113"/>
      <c r="U41" s="113"/>
      <c r="V41" s="113"/>
      <c r="W41" s="113"/>
      <c r="X41" s="113"/>
      <c r="Y41" s="113"/>
      <c r="Z41" s="113"/>
      <c r="AA41" s="113"/>
      <c r="AB41" s="113"/>
      <c r="AC41" s="113"/>
      <c r="AD41" s="113"/>
    </row>
    <row r="42">
      <c r="A42" s="113"/>
      <c r="B42" s="113"/>
      <c r="C42" s="113"/>
      <c r="D42" s="113"/>
      <c r="E42" s="113"/>
      <c r="F42" s="113"/>
      <c r="G42" s="124"/>
      <c r="H42" s="124"/>
      <c r="I42" s="113"/>
      <c r="J42" s="113"/>
      <c r="K42" s="113"/>
      <c r="L42" s="113"/>
      <c r="M42" s="113"/>
      <c r="N42" s="113"/>
      <c r="O42" s="113"/>
      <c r="P42" s="113"/>
      <c r="Q42" s="113"/>
      <c r="R42" s="113"/>
      <c r="S42" s="113"/>
      <c r="T42" s="113"/>
      <c r="U42" s="113"/>
      <c r="V42" s="113"/>
      <c r="W42" s="113"/>
      <c r="X42" s="113"/>
      <c r="Y42" s="113"/>
      <c r="Z42" s="113"/>
      <c r="AA42" s="113"/>
      <c r="AB42" s="113"/>
      <c r="AC42" s="113"/>
      <c r="AD42" s="113"/>
    </row>
    <row r="43">
      <c r="A43" s="113"/>
      <c r="B43" s="113"/>
      <c r="C43" s="113"/>
      <c r="D43" s="113"/>
      <c r="E43" s="113"/>
      <c r="F43" s="113"/>
      <c r="G43" s="124"/>
      <c r="H43" s="124"/>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c r="A44" s="113"/>
      <c r="B44" s="113"/>
      <c r="C44" s="113"/>
      <c r="D44" s="113"/>
      <c r="E44" s="113"/>
      <c r="F44" s="113"/>
      <c r="G44" s="124"/>
      <c r="H44" s="124"/>
      <c r="I44" s="113"/>
      <c r="J44" s="113"/>
      <c r="K44" s="113"/>
      <c r="L44" s="113"/>
      <c r="M44" s="113"/>
      <c r="N44" s="113"/>
      <c r="O44" s="113"/>
      <c r="P44" s="113"/>
      <c r="Q44" s="113"/>
      <c r="R44" s="113"/>
      <c r="S44" s="113"/>
      <c r="T44" s="113"/>
      <c r="U44" s="113"/>
      <c r="V44" s="113"/>
      <c r="W44" s="113"/>
      <c r="X44" s="113"/>
      <c r="Y44" s="113"/>
      <c r="Z44" s="113"/>
      <c r="AA44" s="113"/>
      <c r="AB44" s="113"/>
      <c r="AC44" s="113"/>
      <c r="AD44" s="113"/>
    </row>
    <row r="45">
      <c r="A45" s="113"/>
      <c r="B45" s="113"/>
      <c r="C45" s="113"/>
      <c r="D45" s="113"/>
      <c r="E45" s="113"/>
      <c r="F45" s="113"/>
      <c r="G45" s="124"/>
      <c r="H45" s="124"/>
      <c r="I45" s="113"/>
      <c r="J45" s="113"/>
      <c r="K45" s="113"/>
      <c r="L45" s="113"/>
      <c r="M45" s="113"/>
      <c r="N45" s="113"/>
      <c r="O45" s="113"/>
      <c r="P45" s="113"/>
      <c r="Q45" s="113"/>
      <c r="R45" s="113"/>
      <c r="S45" s="113"/>
      <c r="T45" s="113"/>
      <c r="U45" s="113"/>
      <c r="V45" s="113"/>
      <c r="W45" s="113"/>
      <c r="X45" s="113"/>
      <c r="Y45" s="113"/>
      <c r="Z45" s="113"/>
      <c r="AA45" s="113"/>
      <c r="AB45" s="113"/>
      <c r="AC45" s="113"/>
      <c r="AD45" s="113"/>
    </row>
    <row r="46">
      <c r="A46" s="113"/>
      <c r="B46" s="113"/>
      <c r="C46" s="113"/>
      <c r="D46" s="113"/>
      <c r="E46" s="113"/>
      <c r="F46" s="113"/>
      <c r="G46" s="124"/>
      <c r="H46" s="124"/>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c r="A47" s="113"/>
      <c r="B47" s="113"/>
      <c r="C47" s="113"/>
      <c r="D47" s="113"/>
      <c r="E47" s="113"/>
      <c r="F47" s="113"/>
      <c r="G47" s="124"/>
      <c r="H47" s="124"/>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c r="A48" s="113"/>
      <c r="B48" s="113"/>
      <c r="C48" s="113"/>
      <c r="D48" s="113"/>
      <c r="E48" s="113"/>
      <c r="F48" s="113"/>
      <c r="G48" s="124"/>
      <c r="H48" s="124"/>
      <c r="I48" s="113"/>
      <c r="J48" s="113"/>
      <c r="K48" s="113"/>
      <c r="L48" s="113"/>
      <c r="M48" s="113"/>
      <c r="N48" s="113"/>
      <c r="O48" s="113"/>
      <c r="P48" s="113"/>
      <c r="Q48" s="113"/>
      <c r="R48" s="113"/>
      <c r="S48" s="113"/>
      <c r="T48" s="113"/>
      <c r="U48" s="113"/>
      <c r="V48" s="113"/>
      <c r="W48" s="113"/>
      <c r="X48" s="113"/>
      <c r="Y48" s="113"/>
      <c r="Z48" s="113"/>
      <c r="AA48" s="113"/>
      <c r="AB48" s="113"/>
      <c r="AC48" s="113"/>
      <c r="AD48" s="113"/>
    </row>
    <row r="49">
      <c r="A49" s="113"/>
      <c r="B49" s="113"/>
      <c r="C49" s="113"/>
      <c r="D49" s="113"/>
      <c r="E49" s="113"/>
      <c r="F49" s="113"/>
      <c r="G49" s="124"/>
      <c r="H49" s="124"/>
      <c r="I49" s="113"/>
      <c r="J49" s="113"/>
      <c r="K49" s="113"/>
      <c r="L49" s="113"/>
      <c r="M49" s="113"/>
      <c r="N49" s="113"/>
      <c r="O49" s="113"/>
      <c r="P49" s="113"/>
      <c r="Q49" s="113"/>
      <c r="R49" s="113"/>
      <c r="S49" s="113"/>
      <c r="T49" s="113"/>
      <c r="U49" s="113"/>
      <c r="V49" s="113"/>
      <c r="W49" s="113"/>
      <c r="X49" s="113"/>
      <c r="Y49" s="113"/>
      <c r="Z49" s="113"/>
      <c r="AA49" s="113"/>
      <c r="AB49" s="113"/>
      <c r="AC49" s="113"/>
      <c r="AD49" s="113"/>
    </row>
    <row r="50">
      <c r="A50" s="113"/>
      <c r="B50" s="113"/>
      <c r="C50" s="113"/>
      <c r="D50" s="113"/>
      <c r="E50" s="113"/>
      <c r="F50" s="113"/>
      <c r="G50" s="124"/>
      <c r="H50" s="124"/>
      <c r="I50" s="113"/>
      <c r="J50" s="113"/>
      <c r="K50" s="113"/>
      <c r="L50" s="113"/>
      <c r="M50" s="113"/>
      <c r="N50" s="113"/>
      <c r="O50" s="113"/>
      <c r="P50" s="113"/>
      <c r="Q50" s="113"/>
      <c r="R50" s="113"/>
      <c r="S50" s="113"/>
      <c r="T50" s="113"/>
      <c r="U50" s="113"/>
      <c r="V50" s="113"/>
      <c r="W50" s="113"/>
      <c r="X50" s="113"/>
      <c r="Y50" s="113"/>
      <c r="Z50" s="113"/>
      <c r="AA50" s="113"/>
      <c r="AB50" s="113"/>
      <c r="AC50" s="113"/>
      <c r="AD50" s="113"/>
    </row>
    <row r="51">
      <c r="A51" s="113"/>
      <c r="B51" s="113"/>
      <c r="C51" s="113"/>
      <c r="D51" s="113"/>
      <c r="E51" s="113"/>
      <c r="F51" s="113"/>
      <c r="G51" s="124"/>
      <c r="H51" s="124"/>
      <c r="I51" s="113"/>
      <c r="J51" s="113"/>
      <c r="K51" s="113"/>
      <c r="L51" s="113"/>
      <c r="M51" s="113"/>
      <c r="N51" s="113"/>
      <c r="O51" s="113"/>
      <c r="P51" s="113"/>
      <c r="Q51" s="113"/>
      <c r="R51" s="113"/>
      <c r="S51" s="113"/>
      <c r="T51" s="113"/>
      <c r="U51" s="113"/>
      <c r="V51" s="113"/>
      <c r="W51" s="113"/>
      <c r="X51" s="113"/>
      <c r="Y51" s="113"/>
      <c r="Z51" s="113"/>
      <c r="AA51" s="113"/>
      <c r="AB51" s="113"/>
      <c r="AC51" s="113"/>
      <c r="AD51" s="113"/>
    </row>
    <row r="52">
      <c r="A52" s="113"/>
      <c r="B52" s="113"/>
      <c r="C52" s="113"/>
      <c r="D52" s="113"/>
      <c r="E52" s="113"/>
      <c r="F52" s="113"/>
      <c r="G52" s="124"/>
      <c r="H52" s="124"/>
      <c r="I52" s="113"/>
      <c r="J52" s="113"/>
      <c r="K52" s="113"/>
      <c r="L52" s="113"/>
      <c r="M52" s="113"/>
      <c r="N52" s="113"/>
      <c r="O52" s="113"/>
      <c r="P52" s="113"/>
      <c r="Q52" s="113"/>
      <c r="R52" s="113"/>
      <c r="S52" s="113"/>
      <c r="T52" s="113"/>
      <c r="U52" s="113"/>
      <c r="V52" s="113"/>
      <c r="W52" s="113"/>
      <c r="X52" s="113"/>
      <c r="Y52" s="113"/>
      <c r="Z52" s="113"/>
      <c r="AA52" s="113"/>
      <c r="AB52" s="113"/>
      <c r="AC52" s="113"/>
      <c r="AD52" s="113"/>
    </row>
    <row r="53">
      <c r="A53" s="113"/>
      <c r="B53" s="113"/>
      <c r="C53" s="113"/>
      <c r="D53" s="113"/>
      <c r="E53" s="113"/>
      <c r="F53" s="113"/>
      <c r="G53" s="124"/>
      <c r="H53" s="124"/>
      <c r="I53" s="113"/>
      <c r="J53" s="113"/>
      <c r="K53" s="113"/>
      <c r="L53" s="113"/>
      <c r="M53" s="113"/>
      <c r="N53" s="113"/>
      <c r="O53" s="113"/>
      <c r="P53" s="113"/>
      <c r="Q53" s="113"/>
      <c r="R53" s="113"/>
      <c r="S53" s="113"/>
      <c r="T53" s="113"/>
      <c r="U53" s="113"/>
      <c r="V53" s="113"/>
      <c r="W53" s="113"/>
      <c r="X53" s="113"/>
      <c r="Y53" s="113"/>
      <c r="Z53" s="113"/>
      <c r="AA53" s="113"/>
      <c r="AB53" s="113"/>
      <c r="AC53" s="113"/>
      <c r="AD53" s="113"/>
    </row>
    <row r="54">
      <c r="A54" s="113"/>
      <c r="B54" s="113"/>
      <c r="C54" s="113"/>
      <c r="D54" s="113"/>
      <c r="E54" s="113"/>
      <c r="F54" s="113"/>
      <c r="G54" s="124"/>
      <c r="H54" s="124"/>
      <c r="I54" s="113"/>
      <c r="J54" s="113"/>
      <c r="K54" s="113"/>
      <c r="L54" s="113"/>
      <c r="M54" s="113"/>
      <c r="N54" s="113"/>
      <c r="O54" s="113"/>
      <c r="P54" s="113"/>
      <c r="Q54" s="113"/>
      <c r="R54" s="113"/>
      <c r="S54" s="113"/>
      <c r="T54" s="113"/>
      <c r="U54" s="113"/>
      <c r="V54" s="113"/>
      <c r="W54" s="113"/>
      <c r="X54" s="113"/>
      <c r="Y54" s="113"/>
      <c r="Z54" s="113"/>
      <c r="AA54" s="113"/>
      <c r="AB54" s="113"/>
      <c r="AC54" s="113"/>
      <c r="AD54" s="113"/>
    </row>
    <row r="55">
      <c r="A55" s="113"/>
      <c r="B55" s="113"/>
      <c r="C55" s="113"/>
      <c r="D55" s="113"/>
      <c r="E55" s="113"/>
      <c r="F55" s="113"/>
      <c r="G55" s="124"/>
      <c r="H55" s="124"/>
      <c r="I55" s="113"/>
      <c r="J55" s="113"/>
      <c r="K55" s="113"/>
      <c r="L55" s="113"/>
      <c r="M55" s="113"/>
      <c r="N55" s="113"/>
      <c r="O55" s="113"/>
      <c r="P55" s="113"/>
      <c r="Q55" s="113"/>
      <c r="R55" s="113"/>
      <c r="S55" s="113"/>
      <c r="T55" s="113"/>
      <c r="U55" s="113"/>
      <c r="V55" s="113"/>
      <c r="W55" s="113"/>
      <c r="X55" s="113"/>
      <c r="Y55" s="113"/>
      <c r="Z55" s="113"/>
      <c r="AA55" s="113"/>
      <c r="AB55" s="113"/>
      <c r="AC55" s="113"/>
      <c r="AD55" s="113"/>
    </row>
    <row r="56">
      <c r="A56" s="113"/>
      <c r="B56" s="113"/>
      <c r="C56" s="113"/>
      <c r="D56" s="113"/>
      <c r="E56" s="113"/>
      <c r="F56" s="113"/>
      <c r="G56" s="124"/>
      <c r="H56" s="124"/>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c r="A57" s="113"/>
      <c r="B57" s="113"/>
      <c r="C57" s="113"/>
      <c r="D57" s="113"/>
      <c r="E57" s="113"/>
      <c r="F57" s="113"/>
      <c r="G57" s="124"/>
      <c r="H57" s="124"/>
      <c r="I57" s="113"/>
      <c r="J57" s="113"/>
      <c r="K57" s="113"/>
      <c r="L57" s="113"/>
      <c r="M57" s="113"/>
      <c r="N57" s="113"/>
      <c r="O57" s="113"/>
      <c r="P57" s="113"/>
      <c r="Q57" s="113"/>
      <c r="R57" s="113"/>
      <c r="S57" s="113"/>
      <c r="T57" s="113"/>
      <c r="U57" s="113"/>
      <c r="V57" s="113"/>
      <c r="W57" s="113"/>
      <c r="X57" s="113"/>
      <c r="Y57" s="113"/>
      <c r="Z57" s="113"/>
      <c r="AA57" s="113"/>
      <c r="AB57" s="113"/>
      <c r="AC57" s="113"/>
      <c r="AD57" s="113"/>
    </row>
    <row r="58">
      <c r="A58" s="113"/>
      <c r="B58" s="113"/>
      <c r="C58" s="113"/>
      <c r="D58" s="113"/>
      <c r="E58" s="113"/>
      <c r="F58" s="113"/>
      <c r="G58" s="124"/>
      <c r="H58" s="124"/>
      <c r="I58" s="113"/>
      <c r="J58" s="113"/>
      <c r="K58" s="113"/>
      <c r="L58" s="113"/>
      <c r="M58" s="113"/>
      <c r="N58" s="113"/>
      <c r="O58" s="113"/>
      <c r="P58" s="113"/>
      <c r="Q58" s="113"/>
      <c r="R58" s="113"/>
      <c r="S58" s="113"/>
      <c r="T58" s="113"/>
      <c r="U58" s="113"/>
      <c r="V58" s="113"/>
      <c r="W58" s="113"/>
      <c r="X58" s="113"/>
      <c r="Y58" s="113"/>
      <c r="Z58" s="113"/>
      <c r="AA58" s="113"/>
      <c r="AB58" s="113"/>
      <c r="AC58" s="113"/>
      <c r="AD58" s="113"/>
    </row>
    <row r="59">
      <c r="A59" s="113"/>
      <c r="B59" s="113"/>
      <c r="C59" s="113"/>
      <c r="D59" s="113"/>
      <c r="E59" s="113"/>
      <c r="F59" s="113"/>
      <c r="G59" s="124"/>
      <c r="H59" s="124"/>
      <c r="I59" s="113"/>
      <c r="J59" s="113"/>
      <c r="K59" s="113"/>
      <c r="L59" s="113"/>
      <c r="M59" s="113"/>
      <c r="N59" s="113"/>
      <c r="O59" s="113"/>
      <c r="P59" s="113"/>
      <c r="Q59" s="113"/>
      <c r="R59" s="113"/>
      <c r="S59" s="113"/>
      <c r="T59" s="113"/>
      <c r="U59" s="113"/>
      <c r="V59" s="113"/>
      <c r="W59" s="113"/>
      <c r="X59" s="113"/>
      <c r="Y59" s="113"/>
      <c r="Z59" s="113"/>
      <c r="AA59" s="113"/>
      <c r="AB59" s="113"/>
      <c r="AC59" s="113"/>
      <c r="AD59" s="113"/>
    </row>
    <row r="60">
      <c r="A60" s="113"/>
      <c r="B60" s="113"/>
      <c r="C60" s="113"/>
      <c r="D60" s="113"/>
      <c r="E60" s="113"/>
      <c r="F60" s="113"/>
      <c r="G60" s="124"/>
      <c r="H60" s="124"/>
      <c r="I60" s="113"/>
      <c r="J60" s="113"/>
      <c r="K60" s="113"/>
      <c r="L60" s="113"/>
      <c r="M60" s="113"/>
      <c r="N60" s="113"/>
      <c r="O60" s="113"/>
      <c r="P60" s="113"/>
      <c r="Q60" s="113"/>
      <c r="R60" s="113"/>
      <c r="S60" s="113"/>
      <c r="T60" s="113"/>
      <c r="U60" s="113"/>
      <c r="V60" s="113"/>
      <c r="W60" s="113"/>
      <c r="X60" s="113"/>
      <c r="Y60" s="113"/>
      <c r="Z60" s="113"/>
      <c r="AA60" s="113"/>
      <c r="AB60" s="113"/>
      <c r="AC60" s="113"/>
      <c r="AD60" s="113"/>
    </row>
    <row r="61">
      <c r="A61" s="113"/>
      <c r="B61" s="113"/>
      <c r="C61" s="113"/>
      <c r="D61" s="113"/>
      <c r="E61" s="113"/>
      <c r="F61" s="113"/>
      <c r="G61" s="124"/>
      <c r="H61" s="124"/>
      <c r="I61" s="113"/>
      <c r="J61" s="113"/>
      <c r="K61" s="113"/>
      <c r="L61" s="113"/>
      <c r="M61" s="113"/>
      <c r="N61" s="113"/>
      <c r="O61" s="113"/>
      <c r="P61" s="113"/>
      <c r="Q61" s="113"/>
      <c r="R61" s="113"/>
      <c r="S61" s="113"/>
      <c r="T61" s="113"/>
      <c r="U61" s="113"/>
      <c r="V61" s="113"/>
      <c r="W61" s="113"/>
      <c r="X61" s="113"/>
      <c r="Y61" s="113"/>
      <c r="Z61" s="113"/>
      <c r="AA61" s="113"/>
      <c r="AB61" s="113"/>
      <c r="AC61" s="113"/>
      <c r="AD61" s="113"/>
    </row>
    <row r="62">
      <c r="A62" s="113"/>
      <c r="B62" s="113"/>
      <c r="C62" s="113"/>
      <c r="D62" s="113"/>
      <c r="E62" s="113"/>
      <c r="F62" s="113"/>
      <c r="G62" s="124"/>
      <c r="H62" s="124"/>
      <c r="I62" s="113"/>
      <c r="J62" s="113"/>
      <c r="K62" s="113"/>
      <c r="L62" s="113"/>
      <c r="M62" s="113"/>
      <c r="N62" s="113"/>
      <c r="O62" s="113"/>
      <c r="P62" s="113"/>
      <c r="Q62" s="113"/>
      <c r="R62" s="113"/>
      <c r="S62" s="113"/>
      <c r="T62" s="113"/>
      <c r="U62" s="113"/>
      <c r="V62" s="113"/>
      <c r="W62" s="113"/>
      <c r="X62" s="113"/>
      <c r="Y62" s="113"/>
      <c r="Z62" s="113"/>
      <c r="AA62" s="113"/>
      <c r="AB62" s="113"/>
      <c r="AC62" s="113"/>
      <c r="AD62" s="113"/>
    </row>
    <row r="63">
      <c r="A63" s="113"/>
      <c r="B63" s="113"/>
      <c r="C63" s="113"/>
      <c r="D63" s="113"/>
      <c r="E63" s="113"/>
      <c r="F63" s="113"/>
      <c r="G63" s="124"/>
      <c r="H63" s="124"/>
      <c r="I63" s="113"/>
      <c r="J63" s="113"/>
      <c r="K63" s="113"/>
      <c r="L63" s="113"/>
      <c r="M63" s="113"/>
      <c r="N63" s="113"/>
      <c r="O63" s="113"/>
      <c r="P63" s="113"/>
      <c r="Q63" s="113"/>
      <c r="R63" s="113"/>
      <c r="S63" s="113"/>
      <c r="T63" s="113"/>
      <c r="U63" s="113"/>
      <c r="V63" s="113"/>
      <c r="W63" s="113"/>
      <c r="X63" s="113"/>
      <c r="Y63" s="113"/>
      <c r="Z63" s="113"/>
      <c r="AA63" s="113"/>
      <c r="AB63" s="113"/>
      <c r="AC63" s="113"/>
      <c r="AD63" s="113"/>
    </row>
    <row r="64">
      <c r="A64" s="113"/>
      <c r="B64" s="113"/>
      <c r="C64" s="113"/>
      <c r="D64" s="113"/>
      <c r="E64" s="113"/>
      <c r="F64" s="113"/>
      <c r="G64" s="124"/>
      <c r="H64" s="124"/>
      <c r="I64" s="113"/>
      <c r="J64" s="113"/>
      <c r="K64" s="113"/>
      <c r="L64" s="113"/>
      <c r="M64" s="113"/>
      <c r="N64" s="113"/>
      <c r="O64" s="113"/>
      <c r="P64" s="113"/>
      <c r="Q64" s="113"/>
      <c r="R64" s="113"/>
      <c r="S64" s="113"/>
      <c r="T64" s="113"/>
      <c r="U64" s="113"/>
      <c r="V64" s="113"/>
      <c r="W64" s="113"/>
      <c r="X64" s="113"/>
      <c r="Y64" s="113"/>
      <c r="Z64" s="113"/>
      <c r="AA64" s="113"/>
      <c r="AB64" s="113"/>
      <c r="AC64" s="113"/>
      <c r="AD64" s="113"/>
    </row>
    <row r="65">
      <c r="A65" s="113"/>
      <c r="B65" s="113"/>
      <c r="C65" s="113"/>
      <c r="D65" s="113"/>
      <c r="E65" s="113"/>
      <c r="F65" s="113"/>
      <c r="G65" s="124"/>
      <c r="H65" s="124"/>
      <c r="I65" s="113"/>
      <c r="J65" s="113"/>
      <c r="K65" s="113"/>
      <c r="L65" s="113"/>
      <c r="M65" s="113"/>
      <c r="N65" s="113"/>
      <c r="O65" s="113"/>
      <c r="P65" s="113"/>
      <c r="Q65" s="113"/>
      <c r="R65" s="113"/>
      <c r="S65" s="113"/>
      <c r="T65" s="113"/>
      <c r="U65" s="113"/>
      <c r="V65" s="113"/>
      <c r="W65" s="113"/>
      <c r="X65" s="113"/>
      <c r="Y65" s="113"/>
      <c r="Z65" s="113"/>
      <c r="AA65" s="113"/>
      <c r="AB65" s="113"/>
      <c r="AC65" s="113"/>
      <c r="AD65" s="113"/>
    </row>
    <row r="66">
      <c r="A66" s="113"/>
      <c r="B66" s="113"/>
      <c r="C66" s="113"/>
      <c r="D66" s="113"/>
      <c r="E66" s="113"/>
      <c r="F66" s="113"/>
      <c r="G66" s="124"/>
      <c r="H66" s="124"/>
      <c r="I66" s="113"/>
      <c r="J66" s="113"/>
      <c r="K66" s="113"/>
      <c r="L66" s="113"/>
      <c r="M66" s="113"/>
      <c r="N66" s="113"/>
      <c r="O66" s="113"/>
      <c r="P66" s="113"/>
      <c r="Q66" s="113"/>
      <c r="R66" s="113"/>
      <c r="S66" s="113"/>
      <c r="T66" s="113"/>
      <c r="U66" s="113"/>
      <c r="V66" s="113"/>
      <c r="W66" s="113"/>
      <c r="X66" s="113"/>
      <c r="Y66" s="113"/>
      <c r="Z66" s="113"/>
      <c r="AA66" s="113"/>
      <c r="AB66" s="113"/>
      <c r="AC66" s="113"/>
      <c r="AD66" s="113"/>
    </row>
    <row r="67">
      <c r="A67" s="113"/>
      <c r="B67" s="113"/>
      <c r="C67" s="113"/>
      <c r="D67" s="113"/>
      <c r="E67" s="113"/>
      <c r="F67" s="113"/>
      <c r="G67" s="124"/>
      <c r="H67" s="124"/>
      <c r="I67" s="113"/>
      <c r="J67" s="113"/>
      <c r="K67" s="113"/>
      <c r="L67" s="113"/>
      <c r="M67" s="113"/>
      <c r="N67" s="113"/>
      <c r="O67" s="113"/>
      <c r="P67" s="113"/>
      <c r="Q67" s="113"/>
      <c r="R67" s="113"/>
      <c r="S67" s="113"/>
      <c r="T67" s="113"/>
      <c r="U67" s="113"/>
      <c r="V67" s="113"/>
      <c r="W67" s="113"/>
      <c r="X67" s="113"/>
      <c r="Y67" s="113"/>
      <c r="Z67" s="113"/>
      <c r="AA67" s="113"/>
      <c r="AB67" s="113"/>
      <c r="AC67" s="113"/>
      <c r="AD67" s="113"/>
    </row>
    <row r="68">
      <c r="A68" s="113"/>
      <c r="B68" s="113"/>
      <c r="C68" s="113"/>
      <c r="D68" s="113"/>
      <c r="E68" s="113"/>
      <c r="F68" s="113"/>
      <c r="G68" s="124"/>
      <c r="H68" s="124"/>
      <c r="I68" s="113"/>
      <c r="J68" s="113"/>
      <c r="K68" s="113"/>
      <c r="L68" s="113"/>
      <c r="M68" s="113"/>
      <c r="N68" s="113"/>
      <c r="O68" s="113"/>
      <c r="P68" s="113"/>
      <c r="Q68" s="113"/>
      <c r="R68" s="113"/>
      <c r="S68" s="113"/>
      <c r="T68" s="113"/>
      <c r="U68" s="113"/>
      <c r="V68" s="113"/>
      <c r="W68" s="113"/>
      <c r="X68" s="113"/>
      <c r="Y68" s="113"/>
      <c r="Z68" s="113"/>
      <c r="AA68" s="113"/>
      <c r="AB68" s="113"/>
      <c r="AC68" s="113"/>
      <c r="AD68" s="113"/>
    </row>
    <row r="69">
      <c r="A69" s="113"/>
      <c r="B69" s="113"/>
      <c r="C69" s="113"/>
      <c r="D69" s="113"/>
      <c r="E69" s="113"/>
      <c r="F69" s="113"/>
      <c r="G69" s="124"/>
      <c r="H69" s="124"/>
      <c r="I69" s="113"/>
      <c r="J69" s="113"/>
      <c r="K69" s="113"/>
      <c r="L69" s="113"/>
      <c r="M69" s="113"/>
      <c r="N69" s="113"/>
      <c r="O69" s="113"/>
      <c r="P69" s="113"/>
      <c r="Q69" s="113"/>
      <c r="R69" s="113"/>
      <c r="S69" s="113"/>
      <c r="T69" s="113"/>
      <c r="U69" s="113"/>
      <c r="V69" s="113"/>
      <c r="W69" s="113"/>
      <c r="X69" s="113"/>
      <c r="Y69" s="113"/>
      <c r="Z69" s="113"/>
      <c r="AA69" s="113"/>
      <c r="AB69" s="113"/>
      <c r="AC69" s="113"/>
      <c r="AD69" s="113"/>
    </row>
    <row r="70">
      <c r="A70" s="113"/>
      <c r="B70" s="113"/>
      <c r="C70" s="113"/>
      <c r="D70" s="113"/>
      <c r="E70" s="113"/>
      <c r="F70" s="113"/>
      <c r="G70" s="124"/>
      <c r="H70" s="124"/>
      <c r="I70" s="113"/>
      <c r="J70" s="113"/>
      <c r="K70" s="113"/>
      <c r="L70" s="113"/>
      <c r="M70" s="113"/>
      <c r="N70" s="113"/>
      <c r="O70" s="113"/>
      <c r="P70" s="113"/>
      <c r="Q70" s="113"/>
      <c r="R70" s="113"/>
      <c r="S70" s="113"/>
      <c r="T70" s="113"/>
      <c r="U70" s="113"/>
      <c r="V70" s="113"/>
      <c r="W70" s="113"/>
      <c r="X70" s="113"/>
      <c r="Y70" s="113"/>
      <c r="Z70" s="113"/>
      <c r="AA70" s="113"/>
      <c r="AB70" s="113"/>
      <c r="AC70" s="113"/>
      <c r="AD70" s="113"/>
    </row>
    <row r="71">
      <c r="A71" s="113"/>
      <c r="B71" s="113"/>
      <c r="C71" s="113"/>
      <c r="D71" s="113"/>
      <c r="E71" s="113"/>
      <c r="F71" s="113"/>
      <c r="G71" s="124"/>
      <c r="H71" s="124"/>
      <c r="I71" s="113"/>
      <c r="J71" s="113"/>
      <c r="K71" s="113"/>
      <c r="L71" s="113"/>
      <c r="M71" s="113"/>
      <c r="N71" s="113"/>
      <c r="O71" s="113"/>
      <c r="P71" s="113"/>
      <c r="Q71" s="113"/>
      <c r="R71" s="113"/>
      <c r="S71" s="113"/>
      <c r="T71" s="113"/>
      <c r="U71" s="113"/>
      <c r="V71" s="113"/>
      <c r="W71" s="113"/>
      <c r="X71" s="113"/>
      <c r="Y71" s="113"/>
      <c r="Z71" s="113"/>
      <c r="AA71" s="113"/>
      <c r="AB71" s="113"/>
      <c r="AC71" s="113"/>
      <c r="AD71" s="113"/>
    </row>
    <row r="72">
      <c r="A72" s="113"/>
      <c r="B72" s="113"/>
      <c r="C72" s="113"/>
      <c r="D72" s="113"/>
      <c r="E72" s="113"/>
      <c r="F72" s="113"/>
      <c r="G72" s="124"/>
      <c r="H72" s="124"/>
      <c r="I72" s="113"/>
      <c r="J72" s="113"/>
      <c r="K72" s="113"/>
      <c r="L72" s="113"/>
      <c r="M72" s="113"/>
      <c r="N72" s="113"/>
      <c r="O72" s="113"/>
      <c r="P72" s="113"/>
      <c r="Q72" s="113"/>
      <c r="R72" s="113"/>
      <c r="S72" s="113"/>
      <c r="T72" s="113"/>
      <c r="U72" s="113"/>
      <c r="V72" s="113"/>
      <c r="W72" s="113"/>
      <c r="X72" s="113"/>
      <c r="Y72" s="113"/>
      <c r="Z72" s="113"/>
      <c r="AA72" s="113"/>
      <c r="AB72" s="113"/>
      <c r="AC72" s="113"/>
      <c r="AD72" s="113"/>
    </row>
    <row r="73">
      <c r="A73" s="113"/>
      <c r="B73" s="113"/>
      <c r="C73" s="113"/>
      <c r="D73" s="113"/>
      <c r="E73" s="113"/>
      <c r="F73" s="113"/>
      <c r="G73" s="124"/>
      <c r="H73" s="124"/>
      <c r="I73" s="113"/>
      <c r="J73" s="113"/>
      <c r="K73" s="113"/>
      <c r="L73" s="113"/>
      <c r="M73" s="113"/>
      <c r="N73" s="113"/>
      <c r="O73" s="113"/>
      <c r="P73" s="113"/>
      <c r="Q73" s="113"/>
      <c r="R73" s="113"/>
      <c r="S73" s="113"/>
      <c r="T73" s="113"/>
      <c r="U73" s="113"/>
      <c r="V73" s="113"/>
      <c r="W73" s="113"/>
      <c r="X73" s="113"/>
      <c r="Y73" s="113"/>
      <c r="Z73" s="113"/>
      <c r="AA73" s="113"/>
      <c r="AB73" s="113"/>
      <c r="AC73" s="113"/>
      <c r="AD73" s="113"/>
    </row>
    <row r="74">
      <c r="A74" s="113"/>
      <c r="B74" s="113"/>
      <c r="C74" s="113"/>
      <c r="D74" s="113"/>
      <c r="E74" s="113"/>
      <c r="F74" s="113"/>
      <c r="G74" s="124"/>
      <c r="H74" s="124"/>
      <c r="I74" s="113"/>
      <c r="J74" s="113"/>
      <c r="K74" s="113"/>
      <c r="L74" s="113"/>
      <c r="M74" s="113"/>
      <c r="N74" s="113"/>
      <c r="O74" s="113"/>
      <c r="P74" s="113"/>
      <c r="Q74" s="113"/>
      <c r="R74" s="113"/>
      <c r="S74" s="113"/>
      <c r="T74" s="113"/>
      <c r="U74" s="113"/>
      <c r="V74" s="113"/>
      <c r="W74" s="113"/>
      <c r="X74" s="113"/>
      <c r="Y74" s="113"/>
      <c r="Z74" s="113"/>
      <c r="AA74" s="113"/>
      <c r="AB74" s="113"/>
      <c r="AC74" s="113"/>
      <c r="AD74" s="113"/>
    </row>
    <row r="75">
      <c r="A75" s="113"/>
      <c r="B75" s="113"/>
      <c r="C75" s="113"/>
      <c r="D75" s="113"/>
      <c r="E75" s="113"/>
      <c r="F75" s="113"/>
      <c r="G75" s="124"/>
      <c r="H75" s="124"/>
      <c r="I75" s="113"/>
      <c r="J75" s="113"/>
      <c r="K75" s="113"/>
      <c r="L75" s="113"/>
      <c r="M75" s="113"/>
      <c r="N75" s="113"/>
      <c r="O75" s="113"/>
      <c r="P75" s="113"/>
      <c r="Q75" s="113"/>
      <c r="R75" s="113"/>
      <c r="S75" s="113"/>
      <c r="T75" s="113"/>
      <c r="U75" s="113"/>
      <c r="V75" s="113"/>
      <c r="W75" s="113"/>
      <c r="X75" s="113"/>
      <c r="Y75" s="113"/>
      <c r="Z75" s="113"/>
      <c r="AA75" s="113"/>
      <c r="AB75" s="113"/>
      <c r="AC75" s="113"/>
      <c r="AD75" s="113"/>
    </row>
    <row r="76">
      <c r="A76" s="113"/>
      <c r="B76" s="113"/>
      <c r="C76" s="113"/>
      <c r="D76" s="113"/>
      <c r="E76" s="113"/>
      <c r="F76" s="113"/>
      <c r="G76" s="124"/>
      <c r="H76" s="124"/>
      <c r="I76" s="113"/>
      <c r="J76" s="113"/>
      <c r="K76" s="113"/>
      <c r="L76" s="113"/>
      <c r="M76" s="113"/>
      <c r="N76" s="113"/>
      <c r="O76" s="113"/>
      <c r="P76" s="113"/>
      <c r="Q76" s="113"/>
      <c r="R76" s="113"/>
      <c r="S76" s="113"/>
      <c r="T76" s="113"/>
      <c r="U76" s="113"/>
      <c r="V76" s="113"/>
      <c r="W76" s="113"/>
      <c r="X76" s="113"/>
      <c r="Y76" s="113"/>
      <c r="Z76" s="113"/>
      <c r="AA76" s="113"/>
      <c r="AB76" s="113"/>
      <c r="AC76" s="113"/>
      <c r="AD76" s="113"/>
    </row>
    <row r="77">
      <c r="A77" s="113"/>
      <c r="B77" s="113"/>
      <c r="C77" s="113"/>
      <c r="D77" s="113"/>
      <c r="E77" s="113"/>
      <c r="F77" s="113"/>
      <c r="G77" s="124"/>
      <c r="H77" s="124"/>
      <c r="I77" s="113"/>
      <c r="J77" s="113"/>
      <c r="K77" s="113"/>
      <c r="L77" s="113"/>
      <c r="M77" s="113"/>
      <c r="N77" s="113"/>
      <c r="O77" s="113"/>
      <c r="P77" s="113"/>
      <c r="Q77" s="113"/>
      <c r="R77" s="113"/>
      <c r="S77" s="113"/>
      <c r="T77" s="113"/>
      <c r="U77" s="113"/>
      <c r="V77" s="113"/>
      <c r="W77" s="113"/>
      <c r="X77" s="113"/>
      <c r="Y77" s="113"/>
      <c r="Z77" s="113"/>
      <c r="AA77" s="113"/>
      <c r="AB77" s="113"/>
      <c r="AC77" s="113"/>
      <c r="AD77" s="113"/>
    </row>
    <row r="78">
      <c r="A78" s="113"/>
      <c r="B78" s="113"/>
      <c r="C78" s="113"/>
      <c r="D78" s="113"/>
      <c r="E78" s="113"/>
      <c r="F78" s="113"/>
      <c r="G78" s="124"/>
      <c r="H78" s="124"/>
      <c r="I78" s="113"/>
      <c r="J78" s="113"/>
      <c r="K78" s="113"/>
      <c r="L78" s="113"/>
      <c r="M78" s="113"/>
      <c r="N78" s="113"/>
      <c r="O78" s="113"/>
      <c r="P78" s="113"/>
      <c r="Q78" s="113"/>
      <c r="R78" s="113"/>
      <c r="S78" s="113"/>
      <c r="T78" s="113"/>
      <c r="U78" s="113"/>
      <c r="V78" s="113"/>
      <c r="W78" s="113"/>
      <c r="X78" s="113"/>
      <c r="Y78" s="113"/>
      <c r="Z78" s="113"/>
      <c r="AA78" s="113"/>
      <c r="AB78" s="113"/>
      <c r="AC78" s="113"/>
      <c r="AD78" s="113"/>
    </row>
    <row r="79">
      <c r="A79" s="113"/>
      <c r="B79" s="113"/>
      <c r="C79" s="113"/>
      <c r="D79" s="113"/>
      <c r="E79" s="113"/>
      <c r="F79" s="113"/>
      <c r="G79" s="124"/>
      <c r="H79" s="124"/>
      <c r="I79" s="113"/>
      <c r="J79" s="113"/>
      <c r="K79" s="113"/>
      <c r="L79" s="113"/>
      <c r="M79" s="113"/>
      <c r="N79" s="113"/>
      <c r="O79" s="113"/>
      <c r="P79" s="113"/>
      <c r="Q79" s="113"/>
      <c r="R79" s="113"/>
      <c r="S79" s="113"/>
      <c r="T79" s="113"/>
      <c r="U79" s="113"/>
      <c r="V79" s="113"/>
      <c r="W79" s="113"/>
      <c r="X79" s="113"/>
      <c r="Y79" s="113"/>
      <c r="Z79" s="113"/>
      <c r="AA79" s="113"/>
      <c r="AB79" s="113"/>
      <c r="AC79" s="113"/>
      <c r="AD79" s="113"/>
    </row>
    <row r="80">
      <c r="A80" s="113"/>
      <c r="B80" s="113"/>
      <c r="C80" s="113"/>
      <c r="D80" s="113"/>
      <c r="E80" s="113"/>
      <c r="F80" s="113"/>
      <c r="G80" s="124"/>
      <c r="H80" s="124"/>
      <c r="I80" s="113"/>
      <c r="J80" s="113"/>
      <c r="K80" s="113"/>
      <c r="L80" s="113"/>
      <c r="M80" s="113"/>
      <c r="N80" s="113"/>
      <c r="O80" s="113"/>
      <c r="P80" s="113"/>
      <c r="Q80" s="113"/>
      <c r="R80" s="113"/>
      <c r="S80" s="113"/>
      <c r="T80" s="113"/>
      <c r="U80" s="113"/>
      <c r="V80" s="113"/>
      <c r="W80" s="113"/>
      <c r="X80" s="113"/>
      <c r="Y80" s="113"/>
      <c r="Z80" s="113"/>
      <c r="AA80" s="113"/>
      <c r="AB80" s="113"/>
      <c r="AC80" s="113"/>
      <c r="AD80" s="113"/>
    </row>
    <row r="81">
      <c r="A81" s="113"/>
      <c r="B81" s="113"/>
      <c r="C81" s="113"/>
      <c r="D81" s="113"/>
      <c r="E81" s="113"/>
      <c r="F81" s="113"/>
      <c r="G81" s="124"/>
      <c r="H81" s="124"/>
      <c r="I81" s="113"/>
      <c r="J81" s="113"/>
      <c r="K81" s="113"/>
      <c r="L81" s="113"/>
      <c r="M81" s="113"/>
      <c r="N81" s="113"/>
      <c r="O81" s="113"/>
      <c r="P81" s="113"/>
      <c r="Q81" s="113"/>
      <c r="R81" s="113"/>
      <c r="S81" s="113"/>
      <c r="T81" s="113"/>
      <c r="U81" s="113"/>
      <c r="V81" s="113"/>
      <c r="W81" s="113"/>
      <c r="X81" s="113"/>
      <c r="Y81" s="113"/>
      <c r="Z81" s="113"/>
      <c r="AA81" s="113"/>
      <c r="AB81" s="113"/>
      <c r="AC81" s="113"/>
      <c r="AD81" s="113"/>
    </row>
    <row r="82">
      <c r="A82" s="113"/>
      <c r="B82" s="113"/>
      <c r="C82" s="113"/>
      <c r="D82" s="113"/>
      <c r="E82" s="113"/>
      <c r="F82" s="113"/>
      <c r="G82" s="124"/>
      <c r="H82" s="124"/>
      <c r="I82" s="113"/>
      <c r="J82" s="113"/>
      <c r="K82" s="113"/>
      <c r="L82" s="113"/>
      <c r="M82" s="113"/>
      <c r="N82" s="113"/>
      <c r="O82" s="113"/>
      <c r="P82" s="113"/>
      <c r="Q82" s="113"/>
      <c r="R82" s="113"/>
      <c r="S82" s="113"/>
      <c r="T82" s="113"/>
      <c r="U82" s="113"/>
      <c r="V82" s="113"/>
      <c r="W82" s="113"/>
      <c r="X82" s="113"/>
      <c r="Y82" s="113"/>
      <c r="Z82" s="113"/>
      <c r="AA82" s="113"/>
      <c r="AB82" s="113"/>
      <c r="AC82" s="113"/>
      <c r="AD82" s="113"/>
    </row>
    <row r="83">
      <c r="A83" s="113"/>
      <c r="B83" s="113"/>
      <c r="C83" s="113"/>
      <c r="D83" s="113"/>
      <c r="E83" s="113"/>
      <c r="F83" s="113"/>
      <c r="G83" s="124"/>
      <c r="H83" s="124"/>
      <c r="I83" s="113"/>
      <c r="J83" s="113"/>
      <c r="K83" s="113"/>
      <c r="L83" s="113"/>
      <c r="M83" s="113"/>
      <c r="N83" s="113"/>
      <c r="O83" s="113"/>
      <c r="P83" s="113"/>
      <c r="Q83" s="113"/>
      <c r="R83" s="113"/>
      <c r="S83" s="113"/>
      <c r="T83" s="113"/>
      <c r="U83" s="113"/>
      <c r="V83" s="113"/>
      <c r="W83" s="113"/>
      <c r="X83" s="113"/>
      <c r="Y83" s="113"/>
      <c r="Z83" s="113"/>
      <c r="AA83" s="113"/>
      <c r="AB83" s="113"/>
      <c r="AC83" s="113"/>
      <c r="AD83" s="113"/>
    </row>
    <row r="84">
      <c r="A84" s="113"/>
      <c r="B84" s="113"/>
      <c r="C84" s="113"/>
      <c r="D84" s="113"/>
      <c r="E84" s="113"/>
      <c r="F84" s="113"/>
      <c r="G84" s="124"/>
      <c r="H84" s="124"/>
      <c r="I84" s="113"/>
      <c r="J84" s="113"/>
      <c r="K84" s="113"/>
      <c r="L84" s="113"/>
      <c r="M84" s="113"/>
      <c r="N84" s="113"/>
      <c r="O84" s="113"/>
      <c r="P84" s="113"/>
      <c r="Q84" s="113"/>
      <c r="R84" s="113"/>
      <c r="S84" s="113"/>
      <c r="T84" s="113"/>
      <c r="U84" s="113"/>
      <c r="V84" s="113"/>
      <c r="W84" s="113"/>
      <c r="X84" s="113"/>
      <c r="Y84" s="113"/>
      <c r="Z84" s="113"/>
      <c r="AA84" s="113"/>
      <c r="AB84" s="113"/>
      <c r="AC84" s="113"/>
      <c r="AD84" s="113"/>
    </row>
    <row r="85">
      <c r="A85" s="113"/>
      <c r="B85" s="113"/>
      <c r="C85" s="113"/>
      <c r="D85" s="113"/>
      <c r="E85" s="113"/>
      <c r="F85" s="113"/>
      <c r="G85" s="124"/>
      <c r="H85" s="124"/>
      <c r="I85" s="113"/>
      <c r="J85" s="113"/>
      <c r="K85" s="113"/>
      <c r="L85" s="113"/>
      <c r="M85" s="113"/>
      <c r="N85" s="113"/>
      <c r="O85" s="113"/>
      <c r="P85" s="113"/>
      <c r="Q85" s="113"/>
      <c r="R85" s="113"/>
      <c r="S85" s="113"/>
      <c r="T85" s="113"/>
      <c r="U85" s="113"/>
      <c r="V85" s="113"/>
      <c r="W85" s="113"/>
      <c r="X85" s="113"/>
      <c r="Y85" s="113"/>
      <c r="Z85" s="113"/>
      <c r="AA85" s="113"/>
      <c r="AB85" s="113"/>
      <c r="AC85" s="113"/>
      <c r="AD85" s="113"/>
    </row>
    <row r="86">
      <c r="A86" s="113"/>
      <c r="B86" s="113"/>
      <c r="C86" s="113"/>
      <c r="D86" s="113"/>
      <c r="E86" s="113"/>
      <c r="F86" s="113"/>
      <c r="G86" s="124"/>
      <c r="H86" s="124"/>
      <c r="I86" s="113"/>
      <c r="J86" s="113"/>
      <c r="K86" s="113"/>
      <c r="L86" s="113"/>
      <c r="M86" s="113"/>
      <c r="N86" s="113"/>
      <c r="O86" s="113"/>
      <c r="P86" s="113"/>
      <c r="Q86" s="113"/>
      <c r="R86" s="113"/>
      <c r="S86" s="113"/>
      <c r="T86" s="113"/>
      <c r="U86" s="113"/>
      <c r="V86" s="113"/>
      <c r="W86" s="113"/>
      <c r="X86" s="113"/>
      <c r="Y86" s="113"/>
      <c r="Z86" s="113"/>
      <c r="AA86" s="113"/>
      <c r="AB86" s="113"/>
      <c r="AC86" s="113"/>
      <c r="AD86" s="113"/>
    </row>
    <row r="87">
      <c r="A87" s="113"/>
      <c r="B87" s="113"/>
      <c r="C87" s="113"/>
      <c r="D87" s="113"/>
      <c r="E87" s="113"/>
      <c r="F87" s="113"/>
      <c r="G87" s="124"/>
      <c r="H87" s="124"/>
      <c r="I87" s="113"/>
      <c r="J87" s="113"/>
      <c r="K87" s="113"/>
      <c r="L87" s="113"/>
      <c r="M87" s="113"/>
      <c r="N87" s="113"/>
      <c r="O87" s="113"/>
      <c r="P87" s="113"/>
      <c r="Q87" s="113"/>
      <c r="R87" s="113"/>
      <c r="S87" s="113"/>
      <c r="T87" s="113"/>
      <c r="U87" s="113"/>
      <c r="V87" s="113"/>
      <c r="W87" s="113"/>
      <c r="X87" s="113"/>
      <c r="Y87" s="113"/>
      <c r="Z87" s="113"/>
      <c r="AA87" s="113"/>
      <c r="AB87" s="113"/>
      <c r="AC87" s="113"/>
      <c r="AD87" s="113"/>
    </row>
    <row r="88">
      <c r="A88" s="113"/>
      <c r="B88" s="113"/>
      <c r="C88" s="113"/>
      <c r="D88" s="113"/>
      <c r="E88" s="113"/>
      <c r="F88" s="113"/>
      <c r="G88" s="124"/>
      <c r="H88" s="124"/>
      <c r="I88" s="113"/>
      <c r="J88" s="113"/>
      <c r="K88" s="113"/>
      <c r="L88" s="113"/>
      <c r="M88" s="113"/>
      <c r="N88" s="113"/>
      <c r="O88" s="113"/>
      <c r="P88" s="113"/>
      <c r="Q88" s="113"/>
      <c r="R88" s="113"/>
      <c r="S88" s="113"/>
      <c r="T88" s="113"/>
      <c r="U88" s="113"/>
      <c r="V88" s="113"/>
      <c r="W88" s="113"/>
      <c r="X88" s="113"/>
      <c r="Y88" s="113"/>
      <c r="Z88" s="113"/>
      <c r="AA88" s="113"/>
      <c r="AB88" s="113"/>
      <c r="AC88" s="113"/>
      <c r="AD88" s="113"/>
    </row>
    <row r="89">
      <c r="A89" s="113"/>
      <c r="B89" s="113"/>
      <c r="C89" s="113"/>
      <c r="D89" s="113"/>
      <c r="E89" s="113"/>
      <c r="F89" s="113"/>
      <c r="G89" s="124"/>
      <c r="H89" s="124"/>
      <c r="I89" s="113"/>
      <c r="J89" s="113"/>
      <c r="K89" s="113"/>
      <c r="L89" s="113"/>
      <c r="M89" s="113"/>
      <c r="N89" s="113"/>
      <c r="O89" s="113"/>
      <c r="P89" s="113"/>
      <c r="Q89" s="113"/>
      <c r="R89" s="113"/>
      <c r="S89" s="113"/>
      <c r="T89" s="113"/>
      <c r="U89" s="113"/>
      <c r="V89" s="113"/>
      <c r="W89" s="113"/>
      <c r="X89" s="113"/>
      <c r="Y89" s="113"/>
      <c r="Z89" s="113"/>
      <c r="AA89" s="113"/>
      <c r="AB89" s="113"/>
      <c r="AC89" s="113"/>
      <c r="AD89" s="113"/>
    </row>
    <row r="90">
      <c r="A90" s="113"/>
      <c r="B90" s="113"/>
      <c r="C90" s="113"/>
      <c r="D90" s="113"/>
      <c r="E90" s="113"/>
      <c r="F90" s="113"/>
      <c r="G90" s="124"/>
      <c r="H90" s="124"/>
      <c r="I90" s="113"/>
      <c r="J90" s="113"/>
      <c r="K90" s="113"/>
      <c r="L90" s="113"/>
      <c r="M90" s="113"/>
      <c r="N90" s="113"/>
      <c r="O90" s="113"/>
      <c r="P90" s="113"/>
      <c r="Q90" s="113"/>
      <c r="R90" s="113"/>
      <c r="S90" s="113"/>
      <c r="T90" s="113"/>
      <c r="U90" s="113"/>
      <c r="V90" s="113"/>
      <c r="W90" s="113"/>
      <c r="X90" s="113"/>
      <c r="Y90" s="113"/>
      <c r="Z90" s="113"/>
      <c r="AA90" s="113"/>
      <c r="AB90" s="113"/>
      <c r="AC90" s="113"/>
      <c r="AD90" s="113"/>
    </row>
    <row r="91">
      <c r="A91" s="113"/>
      <c r="B91" s="113"/>
      <c r="C91" s="113"/>
      <c r="D91" s="113"/>
      <c r="E91" s="113"/>
      <c r="F91" s="113"/>
      <c r="G91" s="124"/>
      <c r="H91" s="124"/>
      <c r="I91" s="113"/>
      <c r="J91" s="113"/>
      <c r="K91" s="113"/>
      <c r="L91" s="113"/>
      <c r="M91" s="113"/>
      <c r="N91" s="113"/>
      <c r="O91" s="113"/>
      <c r="P91" s="113"/>
      <c r="Q91" s="113"/>
      <c r="R91" s="113"/>
      <c r="S91" s="113"/>
      <c r="T91" s="113"/>
      <c r="U91" s="113"/>
      <c r="V91" s="113"/>
      <c r="W91" s="113"/>
      <c r="X91" s="113"/>
      <c r="Y91" s="113"/>
      <c r="Z91" s="113"/>
      <c r="AA91" s="113"/>
      <c r="AB91" s="113"/>
      <c r="AC91" s="113"/>
      <c r="AD91" s="113"/>
    </row>
    <row r="92">
      <c r="A92" s="113"/>
      <c r="B92" s="113"/>
      <c r="C92" s="113"/>
      <c r="D92" s="113"/>
      <c r="E92" s="113"/>
      <c r="F92" s="113"/>
      <c r="G92" s="124"/>
      <c r="H92" s="124"/>
      <c r="I92" s="113"/>
      <c r="J92" s="113"/>
      <c r="K92" s="113"/>
      <c r="L92" s="113"/>
      <c r="M92" s="113"/>
      <c r="N92" s="113"/>
      <c r="O92" s="113"/>
      <c r="P92" s="113"/>
      <c r="Q92" s="113"/>
      <c r="R92" s="113"/>
      <c r="S92" s="113"/>
      <c r="T92" s="113"/>
      <c r="U92" s="113"/>
      <c r="V92" s="113"/>
      <c r="W92" s="113"/>
      <c r="X92" s="113"/>
      <c r="Y92" s="113"/>
      <c r="Z92" s="113"/>
      <c r="AA92" s="113"/>
      <c r="AB92" s="113"/>
      <c r="AC92" s="113"/>
      <c r="AD92" s="113"/>
    </row>
    <row r="93">
      <c r="A93" s="113"/>
      <c r="B93" s="113"/>
      <c r="C93" s="113"/>
      <c r="D93" s="113"/>
      <c r="E93" s="113"/>
      <c r="F93" s="113"/>
      <c r="G93" s="124"/>
      <c r="H93" s="124"/>
      <c r="I93" s="113"/>
      <c r="J93" s="113"/>
      <c r="K93" s="113"/>
      <c r="L93" s="113"/>
      <c r="M93" s="113"/>
      <c r="N93" s="113"/>
      <c r="O93" s="113"/>
      <c r="P93" s="113"/>
      <c r="Q93" s="113"/>
      <c r="R93" s="113"/>
      <c r="S93" s="113"/>
      <c r="T93" s="113"/>
      <c r="U93" s="113"/>
      <c r="V93" s="113"/>
      <c r="W93" s="113"/>
      <c r="X93" s="113"/>
      <c r="Y93" s="113"/>
      <c r="Z93" s="113"/>
      <c r="AA93" s="113"/>
      <c r="AB93" s="113"/>
      <c r="AC93" s="113"/>
      <c r="AD93" s="113"/>
    </row>
    <row r="94">
      <c r="A94" s="113"/>
      <c r="B94" s="113"/>
      <c r="C94" s="113"/>
      <c r="D94" s="113"/>
      <c r="E94" s="113"/>
      <c r="F94" s="113"/>
      <c r="G94" s="124"/>
      <c r="H94" s="124"/>
      <c r="I94" s="113"/>
      <c r="J94" s="113"/>
      <c r="K94" s="113"/>
      <c r="L94" s="113"/>
      <c r="M94" s="113"/>
      <c r="N94" s="113"/>
      <c r="O94" s="113"/>
      <c r="P94" s="113"/>
      <c r="Q94" s="113"/>
      <c r="R94" s="113"/>
      <c r="S94" s="113"/>
      <c r="T94" s="113"/>
      <c r="U94" s="113"/>
      <c r="V94" s="113"/>
      <c r="W94" s="113"/>
      <c r="X94" s="113"/>
      <c r="Y94" s="113"/>
      <c r="Z94" s="113"/>
      <c r="AA94" s="113"/>
      <c r="AB94" s="113"/>
      <c r="AC94" s="113"/>
      <c r="AD94" s="113"/>
    </row>
    <row r="95">
      <c r="A95" s="113"/>
      <c r="B95" s="113"/>
      <c r="C95" s="113"/>
      <c r="D95" s="113"/>
      <c r="E95" s="113"/>
      <c r="F95" s="113"/>
      <c r="G95" s="124"/>
      <c r="H95" s="124"/>
      <c r="I95" s="113"/>
      <c r="J95" s="113"/>
      <c r="K95" s="113"/>
      <c r="L95" s="113"/>
      <c r="M95" s="113"/>
      <c r="N95" s="113"/>
      <c r="O95" s="113"/>
      <c r="P95" s="113"/>
      <c r="Q95" s="113"/>
      <c r="R95" s="113"/>
      <c r="S95" s="113"/>
      <c r="T95" s="113"/>
      <c r="U95" s="113"/>
      <c r="V95" s="113"/>
      <c r="W95" s="113"/>
      <c r="X95" s="113"/>
      <c r="Y95" s="113"/>
      <c r="Z95" s="113"/>
      <c r="AA95" s="113"/>
      <c r="AB95" s="113"/>
      <c r="AC95" s="113"/>
      <c r="AD95" s="113"/>
    </row>
    <row r="96">
      <c r="A96" s="113"/>
      <c r="B96" s="113"/>
      <c r="C96" s="113"/>
      <c r="D96" s="113"/>
      <c r="E96" s="113"/>
      <c r="F96" s="113"/>
      <c r="G96" s="124"/>
      <c r="H96" s="124"/>
      <c r="I96" s="113"/>
      <c r="J96" s="113"/>
      <c r="K96" s="113"/>
      <c r="L96" s="113"/>
      <c r="M96" s="113"/>
      <c r="N96" s="113"/>
      <c r="O96" s="113"/>
      <c r="P96" s="113"/>
      <c r="Q96" s="113"/>
      <c r="R96" s="113"/>
      <c r="S96" s="113"/>
      <c r="T96" s="113"/>
      <c r="U96" s="113"/>
      <c r="V96" s="113"/>
      <c r="W96" s="113"/>
      <c r="X96" s="113"/>
      <c r="Y96" s="113"/>
      <c r="Z96" s="113"/>
      <c r="AA96" s="113"/>
      <c r="AB96" s="113"/>
      <c r="AC96" s="113"/>
      <c r="AD96" s="113"/>
    </row>
    <row r="97">
      <c r="A97" s="113"/>
      <c r="B97" s="113"/>
      <c r="C97" s="113"/>
      <c r="D97" s="113"/>
      <c r="E97" s="113"/>
      <c r="F97" s="113"/>
      <c r="G97" s="124"/>
      <c r="H97" s="124"/>
      <c r="I97" s="113"/>
      <c r="J97" s="113"/>
      <c r="K97" s="113"/>
      <c r="L97" s="113"/>
      <c r="M97" s="113"/>
      <c r="N97" s="113"/>
      <c r="O97" s="113"/>
      <c r="P97" s="113"/>
      <c r="Q97" s="113"/>
      <c r="R97" s="113"/>
      <c r="S97" s="113"/>
      <c r="T97" s="113"/>
      <c r="U97" s="113"/>
      <c r="V97" s="113"/>
      <c r="W97" s="113"/>
      <c r="X97" s="113"/>
      <c r="Y97" s="113"/>
      <c r="Z97" s="113"/>
      <c r="AA97" s="113"/>
      <c r="AB97" s="113"/>
      <c r="AC97" s="113"/>
      <c r="AD97" s="113"/>
    </row>
    <row r="98">
      <c r="A98" s="113"/>
      <c r="B98" s="113"/>
      <c r="C98" s="113"/>
      <c r="D98" s="113"/>
      <c r="E98" s="113"/>
      <c r="F98" s="113"/>
      <c r="G98" s="124"/>
      <c r="H98" s="124"/>
      <c r="I98" s="113"/>
      <c r="J98" s="113"/>
      <c r="K98" s="113"/>
      <c r="L98" s="113"/>
      <c r="M98" s="113"/>
      <c r="N98" s="113"/>
      <c r="O98" s="113"/>
      <c r="P98" s="113"/>
      <c r="Q98" s="113"/>
      <c r="R98" s="113"/>
      <c r="S98" s="113"/>
      <c r="T98" s="113"/>
      <c r="U98" s="113"/>
      <c r="V98" s="113"/>
      <c r="W98" s="113"/>
      <c r="X98" s="113"/>
      <c r="Y98" s="113"/>
      <c r="Z98" s="113"/>
      <c r="AA98" s="113"/>
      <c r="AB98" s="113"/>
      <c r="AC98" s="113"/>
      <c r="AD98" s="113"/>
    </row>
    <row r="99">
      <c r="A99" s="113"/>
      <c r="B99" s="113"/>
      <c r="C99" s="113"/>
      <c r="D99" s="113"/>
      <c r="E99" s="113"/>
      <c r="F99" s="113"/>
      <c r="G99" s="124"/>
      <c r="H99" s="124"/>
      <c r="I99" s="113"/>
      <c r="J99" s="113"/>
      <c r="K99" s="113"/>
      <c r="L99" s="113"/>
      <c r="M99" s="113"/>
      <c r="N99" s="113"/>
      <c r="O99" s="113"/>
      <c r="P99" s="113"/>
      <c r="Q99" s="113"/>
      <c r="R99" s="113"/>
      <c r="S99" s="113"/>
      <c r="T99" s="113"/>
      <c r="U99" s="113"/>
      <c r="V99" s="113"/>
      <c r="W99" s="113"/>
      <c r="X99" s="113"/>
      <c r="Y99" s="113"/>
      <c r="Z99" s="113"/>
      <c r="AA99" s="113"/>
      <c r="AB99" s="113"/>
      <c r="AC99" s="113"/>
      <c r="AD99" s="113"/>
    </row>
    <row r="100">
      <c r="A100" s="113"/>
      <c r="B100" s="113"/>
      <c r="C100" s="113"/>
      <c r="D100" s="113"/>
      <c r="E100" s="113"/>
      <c r="F100" s="113"/>
      <c r="G100" s="124"/>
      <c r="H100" s="124"/>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row>
    <row r="101">
      <c r="A101" s="113"/>
      <c r="B101" s="113"/>
      <c r="C101" s="113"/>
      <c r="D101" s="113"/>
      <c r="E101" s="113"/>
      <c r="F101" s="113"/>
      <c r="G101" s="124"/>
      <c r="H101" s="124"/>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row>
    <row r="102">
      <c r="A102" s="113"/>
      <c r="B102" s="113"/>
      <c r="C102" s="113"/>
      <c r="D102" s="113"/>
      <c r="E102" s="113"/>
      <c r="F102" s="113"/>
      <c r="G102" s="124"/>
      <c r="H102" s="124"/>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row>
    <row r="103">
      <c r="A103" s="113"/>
      <c r="B103" s="113"/>
      <c r="C103" s="113"/>
      <c r="D103" s="113"/>
      <c r="E103" s="113"/>
      <c r="F103" s="113"/>
      <c r="G103" s="124"/>
      <c r="H103" s="124"/>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row>
    <row r="104">
      <c r="A104" s="113"/>
      <c r="B104" s="113"/>
      <c r="C104" s="113"/>
      <c r="D104" s="113"/>
      <c r="E104" s="113"/>
      <c r="F104" s="113"/>
      <c r="G104" s="124"/>
      <c r="H104" s="124"/>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row>
    <row r="105">
      <c r="A105" s="113"/>
      <c r="B105" s="113"/>
      <c r="C105" s="113"/>
      <c r="D105" s="113"/>
      <c r="E105" s="113"/>
      <c r="F105" s="113"/>
      <c r="G105" s="124"/>
      <c r="H105" s="124"/>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row>
    <row r="106">
      <c r="A106" s="113"/>
      <c r="B106" s="113"/>
      <c r="C106" s="113"/>
      <c r="D106" s="113"/>
      <c r="E106" s="113"/>
      <c r="F106" s="113"/>
      <c r="G106" s="124"/>
      <c r="H106" s="124"/>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row>
    <row r="107">
      <c r="A107" s="113"/>
      <c r="B107" s="113"/>
      <c r="C107" s="113"/>
      <c r="D107" s="113"/>
      <c r="E107" s="113"/>
      <c r="F107" s="113"/>
      <c r="G107" s="124"/>
      <c r="H107" s="124"/>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row>
    <row r="108">
      <c r="A108" s="113"/>
      <c r="B108" s="113"/>
      <c r="C108" s="113"/>
      <c r="D108" s="113"/>
      <c r="E108" s="113"/>
      <c r="F108" s="113"/>
      <c r="G108" s="124"/>
      <c r="H108" s="124"/>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row>
    <row r="109">
      <c r="A109" s="113"/>
      <c r="B109" s="113"/>
      <c r="C109" s="113"/>
      <c r="D109" s="113"/>
      <c r="E109" s="113"/>
      <c r="F109" s="113"/>
      <c r="G109" s="124"/>
      <c r="H109" s="124"/>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row>
    <row r="110">
      <c r="A110" s="113"/>
      <c r="B110" s="113"/>
      <c r="C110" s="113"/>
      <c r="D110" s="113"/>
      <c r="E110" s="113"/>
      <c r="F110" s="113"/>
      <c r="G110" s="124"/>
      <c r="H110" s="124"/>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row>
    <row r="111">
      <c r="A111" s="113"/>
      <c r="B111" s="113"/>
      <c r="C111" s="113"/>
      <c r="D111" s="113"/>
      <c r="E111" s="113"/>
      <c r="F111" s="113"/>
      <c r="G111" s="124"/>
      <c r="H111" s="124"/>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row>
    <row r="112">
      <c r="A112" s="113"/>
      <c r="B112" s="113"/>
      <c r="C112" s="113"/>
      <c r="D112" s="113"/>
      <c r="E112" s="113"/>
      <c r="F112" s="113"/>
      <c r="G112" s="124"/>
      <c r="H112" s="124"/>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row>
    <row r="113">
      <c r="A113" s="113"/>
      <c r="B113" s="113"/>
      <c r="C113" s="113"/>
      <c r="D113" s="113"/>
      <c r="E113" s="113"/>
      <c r="F113" s="113"/>
      <c r="G113" s="124"/>
      <c r="H113" s="124"/>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row>
    <row r="114">
      <c r="A114" s="113"/>
      <c r="B114" s="113"/>
      <c r="C114" s="113"/>
      <c r="D114" s="113"/>
      <c r="E114" s="113"/>
      <c r="F114" s="113"/>
      <c r="G114" s="124"/>
      <c r="H114" s="124"/>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row>
    <row r="115">
      <c r="A115" s="113"/>
      <c r="B115" s="113"/>
      <c r="C115" s="113"/>
      <c r="D115" s="113"/>
      <c r="E115" s="113"/>
      <c r="F115" s="113"/>
      <c r="G115" s="124"/>
      <c r="H115" s="124"/>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row>
    <row r="116">
      <c r="A116" s="113"/>
      <c r="B116" s="113"/>
      <c r="C116" s="113"/>
      <c r="D116" s="113"/>
      <c r="E116" s="113"/>
      <c r="F116" s="113"/>
      <c r="G116" s="124"/>
      <c r="H116" s="124"/>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row>
    <row r="117">
      <c r="A117" s="113"/>
      <c r="B117" s="113"/>
      <c r="C117" s="113"/>
      <c r="D117" s="113"/>
      <c r="E117" s="113"/>
      <c r="F117" s="113"/>
      <c r="G117" s="124"/>
      <c r="H117" s="124"/>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row>
    <row r="118">
      <c r="A118" s="113"/>
      <c r="B118" s="113"/>
      <c r="C118" s="113"/>
      <c r="D118" s="113"/>
      <c r="E118" s="113"/>
      <c r="F118" s="113"/>
      <c r="G118" s="124"/>
      <c r="H118" s="124"/>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row>
    <row r="119">
      <c r="A119" s="113"/>
      <c r="B119" s="113"/>
      <c r="C119" s="113"/>
      <c r="D119" s="113"/>
      <c r="E119" s="113"/>
      <c r="F119" s="113"/>
      <c r="G119" s="124"/>
      <c r="H119" s="124"/>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row>
    <row r="120">
      <c r="A120" s="113"/>
      <c r="B120" s="113"/>
      <c r="C120" s="113"/>
      <c r="D120" s="113"/>
      <c r="E120" s="113"/>
      <c r="F120" s="113"/>
      <c r="G120" s="124"/>
      <c r="H120" s="124"/>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row>
    <row r="121">
      <c r="A121" s="113"/>
      <c r="B121" s="113"/>
      <c r="C121" s="113"/>
      <c r="D121" s="113"/>
      <c r="E121" s="113"/>
      <c r="F121" s="113"/>
      <c r="G121" s="124"/>
      <c r="H121" s="124"/>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row>
    <row r="122">
      <c r="A122" s="113"/>
      <c r="B122" s="113"/>
      <c r="C122" s="113"/>
      <c r="D122" s="113"/>
      <c r="E122" s="113"/>
      <c r="F122" s="113"/>
      <c r="G122" s="124"/>
      <c r="H122" s="124"/>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row>
    <row r="123">
      <c r="A123" s="113"/>
      <c r="B123" s="113"/>
      <c r="C123" s="113"/>
      <c r="D123" s="113"/>
      <c r="E123" s="113"/>
      <c r="F123" s="113"/>
      <c r="G123" s="124"/>
      <c r="H123" s="124"/>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row>
    <row r="124">
      <c r="A124" s="113"/>
      <c r="B124" s="113"/>
      <c r="C124" s="113"/>
      <c r="D124" s="113"/>
      <c r="E124" s="113"/>
      <c r="F124" s="113"/>
      <c r="G124" s="124"/>
      <c r="H124" s="124"/>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row>
    <row r="125">
      <c r="A125" s="113"/>
      <c r="B125" s="113"/>
      <c r="C125" s="113"/>
      <c r="D125" s="113"/>
      <c r="E125" s="113"/>
      <c r="F125" s="113"/>
      <c r="G125" s="124"/>
      <c r="H125" s="124"/>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row>
    <row r="126">
      <c r="A126" s="113"/>
      <c r="B126" s="113"/>
      <c r="C126" s="113"/>
      <c r="D126" s="113"/>
      <c r="E126" s="113"/>
      <c r="F126" s="113"/>
      <c r="G126" s="124"/>
      <c r="H126" s="124"/>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row>
    <row r="127">
      <c r="A127" s="113"/>
      <c r="B127" s="113"/>
      <c r="C127" s="113"/>
      <c r="D127" s="113"/>
      <c r="E127" s="113"/>
      <c r="F127" s="113"/>
      <c r="G127" s="124"/>
      <c r="H127" s="124"/>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row>
    <row r="128">
      <c r="A128" s="113"/>
      <c r="B128" s="113"/>
      <c r="C128" s="113"/>
      <c r="D128" s="113"/>
      <c r="E128" s="113"/>
      <c r="F128" s="113"/>
      <c r="G128" s="124"/>
      <c r="H128" s="124"/>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row>
    <row r="129">
      <c r="A129" s="113"/>
      <c r="B129" s="113"/>
      <c r="C129" s="113"/>
      <c r="D129" s="113"/>
      <c r="E129" s="113"/>
      <c r="F129" s="113"/>
      <c r="G129" s="124"/>
      <c r="H129" s="124"/>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row>
    <row r="130">
      <c r="A130" s="113"/>
      <c r="B130" s="113"/>
      <c r="C130" s="113"/>
      <c r="D130" s="113"/>
      <c r="E130" s="113"/>
      <c r="F130" s="113"/>
      <c r="G130" s="124"/>
      <c r="H130" s="124"/>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row>
    <row r="131">
      <c r="A131" s="113"/>
      <c r="B131" s="113"/>
      <c r="C131" s="113"/>
      <c r="D131" s="113"/>
      <c r="E131" s="113"/>
      <c r="F131" s="113"/>
      <c r="G131" s="124"/>
      <c r="H131" s="124"/>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row>
    <row r="132">
      <c r="A132" s="113"/>
      <c r="B132" s="113"/>
      <c r="C132" s="113"/>
      <c r="D132" s="113"/>
      <c r="E132" s="113"/>
      <c r="F132" s="113"/>
      <c r="G132" s="124"/>
      <c r="H132" s="124"/>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row>
    <row r="133">
      <c r="A133" s="113"/>
      <c r="B133" s="113"/>
      <c r="C133" s="113"/>
      <c r="D133" s="113"/>
      <c r="E133" s="113"/>
      <c r="F133" s="113"/>
      <c r="G133" s="124"/>
      <c r="H133" s="124"/>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row>
    <row r="134">
      <c r="A134" s="113"/>
      <c r="B134" s="113"/>
      <c r="C134" s="113"/>
      <c r="D134" s="113"/>
      <c r="E134" s="113"/>
      <c r="F134" s="113"/>
      <c r="G134" s="124"/>
      <c r="H134" s="124"/>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row>
    <row r="135">
      <c r="A135" s="113"/>
      <c r="B135" s="113"/>
      <c r="C135" s="113"/>
      <c r="D135" s="113"/>
      <c r="E135" s="113"/>
      <c r="F135" s="113"/>
      <c r="G135" s="124"/>
      <c r="H135" s="124"/>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row>
    <row r="136">
      <c r="A136" s="113"/>
      <c r="B136" s="113"/>
      <c r="C136" s="113"/>
      <c r="D136" s="113"/>
      <c r="E136" s="113"/>
      <c r="F136" s="113"/>
      <c r="G136" s="124"/>
      <c r="H136" s="124"/>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row>
    <row r="137">
      <c r="A137" s="113"/>
      <c r="B137" s="113"/>
      <c r="C137" s="113"/>
      <c r="D137" s="113"/>
      <c r="E137" s="113"/>
      <c r="F137" s="113"/>
      <c r="G137" s="124"/>
      <c r="H137" s="124"/>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row>
    <row r="138">
      <c r="A138" s="113"/>
      <c r="B138" s="113"/>
      <c r="C138" s="113"/>
      <c r="D138" s="113"/>
      <c r="E138" s="113"/>
      <c r="F138" s="113"/>
      <c r="G138" s="124"/>
      <c r="H138" s="124"/>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row>
    <row r="139">
      <c r="A139" s="113"/>
      <c r="B139" s="113"/>
      <c r="C139" s="113"/>
      <c r="D139" s="113"/>
      <c r="E139" s="113"/>
      <c r="F139" s="113"/>
      <c r="G139" s="124"/>
      <c r="H139" s="124"/>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row>
    <row r="140">
      <c r="A140" s="113"/>
      <c r="B140" s="113"/>
      <c r="C140" s="113"/>
      <c r="D140" s="113"/>
      <c r="E140" s="113"/>
      <c r="F140" s="113"/>
      <c r="G140" s="124"/>
      <c r="H140" s="124"/>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row>
    <row r="141">
      <c r="A141" s="113"/>
      <c r="B141" s="113"/>
      <c r="C141" s="113"/>
      <c r="D141" s="113"/>
      <c r="E141" s="113"/>
      <c r="F141" s="113"/>
      <c r="G141" s="124"/>
      <c r="H141" s="124"/>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row>
    <row r="142">
      <c r="A142" s="113"/>
      <c r="B142" s="113"/>
      <c r="C142" s="113"/>
      <c r="D142" s="113"/>
      <c r="E142" s="113"/>
      <c r="F142" s="113"/>
      <c r="G142" s="124"/>
      <c r="H142" s="124"/>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row>
    <row r="143">
      <c r="A143" s="113"/>
      <c r="B143" s="113"/>
      <c r="C143" s="113"/>
      <c r="D143" s="113"/>
      <c r="E143" s="113"/>
      <c r="F143" s="113"/>
      <c r="G143" s="124"/>
      <c r="H143" s="124"/>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row>
    <row r="144">
      <c r="A144" s="113"/>
      <c r="B144" s="113"/>
      <c r="C144" s="113"/>
      <c r="D144" s="113"/>
      <c r="E144" s="113"/>
      <c r="F144" s="113"/>
      <c r="G144" s="124"/>
      <c r="H144" s="124"/>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row>
    <row r="145">
      <c r="A145" s="113"/>
      <c r="B145" s="113"/>
      <c r="C145" s="113"/>
      <c r="D145" s="113"/>
      <c r="E145" s="113"/>
      <c r="F145" s="113"/>
      <c r="G145" s="124"/>
      <c r="H145" s="124"/>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row>
    <row r="146">
      <c r="A146" s="113"/>
      <c r="B146" s="113"/>
      <c r="C146" s="113"/>
      <c r="D146" s="113"/>
      <c r="E146" s="113"/>
      <c r="F146" s="113"/>
      <c r="G146" s="124"/>
      <c r="H146" s="124"/>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row>
    <row r="147">
      <c r="A147" s="113"/>
      <c r="B147" s="113"/>
      <c r="C147" s="113"/>
      <c r="D147" s="113"/>
      <c r="E147" s="113"/>
      <c r="F147" s="113"/>
      <c r="G147" s="124"/>
      <c r="H147" s="124"/>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row>
    <row r="148">
      <c r="A148" s="113"/>
      <c r="B148" s="113"/>
      <c r="C148" s="113"/>
      <c r="D148" s="113"/>
      <c r="E148" s="113"/>
      <c r="F148" s="113"/>
      <c r="G148" s="124"/>
      <c r="H148" s="124"/>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row>
    <row r="149">
      <c r="A149" s="113"/>
      <c r="B149" s="113"/>
      <c r="C149" s="113"/>
      <c r="D149" s="113"/>
      <c r="E149" s="113"/>
      <c r="F149" s="113"/>
      <c r="G149" s="124"/>
      <c r="H149" s="124"/>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row>
    <row r="150">
      <c r="A150" s="113"/>
      <c r="B150" s="113"/>
      <c r="C150" s="113"/>
      <c r="D150" s="113"/>
      <c r="E150" s="113"/>
      <c r="F150" s="113"/>
      <c r="G150" s="124"/>
      <c r="H150" s="124"/>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row>
    <row r="151">
      <c r="A151" s="113"/>
      <c r="B151" s="113"/>
      <c r="C151" s="113"/>
      <c r="D151" s="113"/>
      <c r="E151" s="113"/>
      <c r="F151" s="113"/>
      <c r="G151" s="124"/>
      <c r="H151" s="124"/>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row>
    <row r="152">
      <c r="A152" s="113"/>
      <c r="B152" s="113"/>
      <c r="C152" s="113"/>
      <c r="D152" s="113"/>
      <c r="E152" s="113"/>
      <c r="F152" s="113"/>
      <c r="G152" s="124"/>
      <c r="H152" s="124"/>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row>
    <row r="153">
      <c r="A153" s="113"/>
      <c r="B153" s="113"/>
      <c r="C153" s="113"/>
      <c r="D153" s="113"/>
      <c r="E153" s="113"/>
      <c r="F153" s="113"/>
      <c r="G153" s="124"/>
      <c r="H153" s="124"/>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row>
    <row r="154">
      <c r="A154" s="113"/>
      <c r="B154" s="113"/>
      <c r="C154" s="113"/>
      <c r="D154" s="113"/>
      <c r="E154" s="113"/>
      <c r="F154" s="113"/>
      <c r="G154" s="124"/>
      <c r="H154" s="124"/>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row>
    <row r="155">
      <c r="A155" s="113"/>
      <c r="B155" s="113"/>
      <c r="C155" s="113"/>
      <c r="D155" s="113"/>
      <c r="E155" s="113"/>
      <c r="F155" s="113"/>
      <c r="G155" s="124"/>
      <c r="H155" s="124"/>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row>
    <row r="156">
      <c r="A156" s="113"/>
      <c r="B156" s="113"/>
      <c r="C156" s="113"/>
      <c r="D156" s="113"/>
      <c r="E156" s="113"/>
      <c r="F156" s="113"/>
      <c r="G156" s="124"/>
      <c r="H156" s="124"/>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row>
    <row r="157">
      <c r="A157" s="113"/>
      <c r="B157" s="113"/>
      <c r="C157" s="113"/>
      <c r="D157" s="113"/>
      <c r="E157" s="113"/>
      <c r="F157" s="113"/>
      <c r="G157" s="124"/>
      <c r="H157" s="124"/>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row>
    <row r="158">
      <c r="A158" s="113"/>
      <c r="B158" s="113"/>
      <c r="C158" s="113"/>
      <c r="D158" s="113"/>
      <c r="E158" s="113"/>
      <c r="F158" s="113"/>
      <c r="G158" s="124"/>
      <c r="H158" s="124"/>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row>
    <row r="159">
      <c r="A159" s="113"/>
      <c r="B159" s="113"/>
      <c r="C159" s="113"/>
      <c r="D159" s="113"/>
      <c r="E159" s="113"/>
      <c r="F159" s="113"/>
      <c r="G159" s="124"/>
      <c r="H159" s="124"/>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row>
    <row r="160">
      <c r="A160" s="113"/>
      <c r="B160" s="113"/>
      <c r="C160" s="113"/>
      <c r="D160" s="113"/>
      <c r="E160" s="113"/>
      <c r="F160" s="113"/>
      <c r="G160" s="124"/>
      <c r="H160" s="124"/>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row>
    <row r="161">
      <c r="A161" s="113"/>
      <c r="B161" s="113"/>
      <c r="C161" s="113"/>
      <c r="D161" s="113"/>
      <c r="E161" s="113"/>
      <c r="F161" s="113"/>
      <c r="G161" s="124"/>
      <c r="H161" s="124"/>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row>
    <row r="162">
      <c r="A162" s="113"/>
      <c r="B162" s="113"/>
      <c r="C162" s="113"/>
      <c r="D162" s="113"/>
      <c r="E162" s="113"/>
      <c r="F162" s="113"/>
      <c r="G162" s="124"/>
      <c r="H162" s="124"/>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row>
    <row r="163">
      <c r="A163" s="113"/>
      <c r="B163" s="113"/>
      <c r="C163" s="113"/>
      <c r="D163" s="113"/>
      <c r="E163" s="113"/>
      <c r="F163" s="113"/>
      <c r="G163" s="124"/>
      <c r="H163" s="124"/>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row>
    <row r="164">
      <c r="A164" s="113"/>
      <c r="B164" s="113"/>
      <c r="C164" s="113"/>
      <c r="D164" s="113"/>
      <c r="E164" s="113"/>
      <c r="F164" s="113"/>
      <c r="G164" s="124"/>
      <c r="H164" s="124"/>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row>
    <row r="165">
      <c r="A165" s="113"/>
      <c r="B165" s="113"/>
      <c r="C165" s="113"/>
      <c r="D165" s="113"/>
      <c r="E165" s="113"/>
      <c r="F165" s="113"/>
      <c r="G165" s="124"/>
      <c r="H165" s="124"/>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row>
    <row r="166">
      <c r="A166" s="113"/>
      <c r="B166" s="113"/>
      <c r="C166" s="113"/>
      <c r="D166" s="113"/>
      <c r="E166" s="113"/>
      <c r="F166" s="113"/>
      <c r="G166" s="124"/>
      <c r="H166" s="124"/>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row>
    <row r="167">
      <c r="A167" s="113"/>
      <c r="B167" s="113"/>
      <c r="C167" s="113"/>
      <c r="D167" s="113"/>
      <c r="E167" s="113"/>
      <c r="F167" s="113"/>
      <c r="G167" s="124"/>
      <c r="H167" s="124"/>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row>
    <row r="168">
      <c r="A168" s="113"/>
      <c r="B168" s="113"/>
      <c r="C168" s="113"/>
      <c r="D168" s="113"/>
      <c r="E168" s="113"/>
      <c r="F168" s="113"/>
      <c r="G168" s="124"/>
      <c r="H168" s="124"/>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row>
    <row r="169">
      <c r="A169" s="113"/>
      <c r="B169" s="113"/>
      <c r="C169" s="113"/>
      <c r="D169" s="113"/>
      <c r="E169" s="113"/>
      <c r="F169" s="113"/>
      <c r="G169" s="124"/>
      <c r="H169" s="124"/>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row>
    <row r="170">
      <c r="A170" s="113"/>
      <c r="B170" s="113"/>
      <c r="C170" s="113"/>
      <c r="D170" s="113"/>
      <c r="E170" s="113"/>
      <c r="F170" s="113"/>
      <c r="G170" s="124"/>
      <c r="H170" s="124"/>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row>
    <row r="171">
      <c r="A171" s="113"/>
      <c r="B171" s="113"/>
      <c r="C171" s="113"/>
      <c r="D171" s="113"/>
      <c r="E171" s="113"/>
      <c r="F171" s="113"/>
      <c r="G171" s="124"/>
      <c r="H171" s="124"/>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row>
    <row r="172">
      <c r="A172" s="113"/>
      <c r="B172" s="113"/>
      <c r="C172" s="113"/>
      <c r="D172" s="113"/>
      <c r="E172" s="113"/>
      <c r="F172" s="113"/>
      <c r="G172" s="124"/>
      <c r="H172" s="124"/>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row>
    <row r="173">
      <c r="A173" s="113"/>
      <c r="B173" s="113"/>
      <c r="C173" s="113"/>
      <c r="D173" s="113"/>
      <c r="E173" s="113"/>
      <c r="F173" s="113"/>
      <c r="G173" s="124"/>
      <c r="H173" s="124"/>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row>
    <row r="174">
      <c r="A174" s="113"/>
      <c r="B174" s="113"/>
      <c r="C174" s="113"/>
      <c r="D174" s="113"/>
      <c r="E174" s="113"/>
      <c r="F174" s="113"/>
      <c r="G174" s="124"/>
      <c r="H174" s="124"/>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row>
    <row r="175">
      <c r="A175" s="113"/>
      <c r="B175" s="113"/>
      <c r="C175" s="113"/>
      <c r="D175" s="113"/>
      <c r="E175" s="113"/>
      <c r="F175" s="113"/>
      <c r="G175" s="124"/>
      <c r="H175" s="124"/>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row>
    <row r="176">
      <c r="A176" s="113"/>
      <c r="B176" s="113"/>
      <c r="C176" s="113"/>
      <c r="D176" s="113"/>
      <c r="E176" s="113"/>
      <c r="F176" s="113"/>
      <c r="G176" s="124"/>
      <c r="H176" s="124"/>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row>
    <row r="177">
      <c r="A177" s="113"/>
      <c r="B177" s="113"/>
      <c r="C177" s="113"/>
      <c r="D177" s="113"/>
      <c r="E177" s="113"/>
      <c r="F177" s="113"/>
      <c r="G177" s="124"/>
      <c r="H177" s="124"/>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row>
    <row r="178">
      <c r="A178" s="113"/>
      <c r="B178" s="113"/>
      <c r="C178" s="113"/>
      <c r="D178" s="113"/>
      <c r="E178" s="113"/>
      <c r="F178" s="113"/>
      <c r="G178" s="124"/>
      <c r="H178" s="124"/>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row>
    <row r="179">
      <c r="A179" s="113"/>
      <c r="B179" s="113"/>
      <c r="C179" s="113"/>
      <c r="D179" s="113"/>
      <c r="E179" s="113"/>
      <c r="F179" s="113"/>
      <c r="G179" s="124"/>
      <c r="H179" s="124"/>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row>
    <row r="180">
      <c r="A180" s="113"/>
      <c r="B180" s="113"/>
      <c r="C180" s="113"/>
      <c r="D180" s="113"/>
      <c r="E180" s="113"/>
      <c r="F180" s="113"/>
      <c r="G180" s="124"/>
      <c r="H180" s="124"/>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row>
    <row r="181">
      <c r="A181" s="113"/>
      <c r="B181" s="113"/>
      <c r="C181" s="113"/>
      <c r="D181" s="113"/>
      <c r="E181" s="113"/>
      <c r="F181" s="113"/>
      <c r="G181" s="124"/>
      <c r="H181" s="124"/>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row>
    <row r="182">
      <c r="A182" s="113"/>
      <c r="B182" s="113"/>
      <c r="C182" s="113"/>
      <c r="D182" s="113"/>
      <c r="E182" s="113"/>
      <c r="F182" s="113"/>
      <c r="G182" s="124"/>
      <c r="H182" s="124"/>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row>
    <row r="183">
      <c r="A183" s="113"/>
      <c r="B183" s="113"/>
      <c r="C183" s="113"/>
      <c r="D183" s="113"/>
      <c r="E183" s="113"/>
      <c r="F183" s="113"/>
      <c r="G183" s="124"/>
      <c r="H183" s="124"/>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row>
    <row r="184">
      <c r="A184" s="113"/>
      <c r="B184" s="113"/>
      <c r="C184" s="113"/>
      <c r="D184" s="113"/>
      <c r="E184" s="113"/>
      <c r="F184" s="113"/>
      <c r="G184" s="124"/>
      <c r="H184" s="124"/>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row>
    <row r="185">
      <c r="A185" s="113"/>
      <c r="B185" s="113"/>
      <c r="C185" s="113"/>
      <c r="D185" s="113"/>
      <c r="E185" s="113"/>
      <c r="F185" s="113"/>
      <c r="G185" s="124"/>
      <c r="H185" s="124"/>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row>
    <row r="186">
      <c r="A186" s="113"/>
      <c r="B186" s="113"/>
      <c r="C186" s="113"/>
      <c r="D186" s="113"/>
      <c r="E186" s="113"/>
      <c r="F186" s="113"/>
      <c r="G186" s="124"/>
      <c r="H186" s="124"/>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row>
    <row r="187">
      <c r="A187" s="113"/>
      <c r="B187" s="113"/>
      <c r="C187" s="113"/>
      <c r="D187" s="113"/>
      <c r="E187" s="113"/>
      <c r="F187" s="113"/>
      <c r="G187" s="124"/>
      <c r="H187" s="124"/>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row>
    <row r="188">
      <c r="A188" s="113"/>
      <c r="B188" s="113"/>
      <c r="C188" s="113"/>
      <c r="D188" s="113"/>
      <c r="E188" s="113"/>
      <c r="F188" s="113"/>
      <c r="G188" s="124"/>
      <c r="H188" s="124"/>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row>
    <row r="189">
      <c r="A189" s="113"/>
      <c r="B189" s="113"/>
      <c r="C189" s="113"/>
      <c r="D189" s="113"/>
      <c r="E189" s="113"/>
      <c r="F189" s="113"/>
      <c r="G189" s="124"/>
      <c r="H189" s="124"/>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row>
    <row r="190">
      <c r="A190" s="113"/>
      <c r="B190" s="113"/>
      <c r="C190" s="113"/>
      <c r="D190" s="113"/>
      <c r="E190" s="113"/>
      <c r="F190" s="113"/>
      <c r="G190" s="124"/>
      <c r="H190" s="124"/>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row>
    <row r="191">
      <c r="A191" s="113"/>
      <c r="B191" s="113"/>
      <c r="C191" s="113"/>
      <c r="D191" s="113"/>
      <c r="E191" s="113"/>
      <c r="F191" s="113"/>
      <c r="G191" s="124"/>
      <c r="H191" s="124"/>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row>
    <row r="192">
      <c r="A192" s="113"/>
      <c r="B192" s="113"/>
      <c r="C192" s="113"/>
      <c r="D192" s="113"/>
      <c r="E192" s="113"/>
      <c r="F192" s="113"/>
      <c r="G192" s="124"/>
      <c r="H192" s="124"/>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row>
    <row r="193">
      <c r="A193" s="113"/>
      <c r="B193" s="113"/>
      <c r="C193" s="113"/>
      <c r="D193" s="113"/>
      <c r="E193" s="113"/>
      <c r="F193" s="113"/>
      <c r="G193" s="124"/>
      <c r="H193" s="124"/>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row>
    <row r="194">
      <c r="A194" s="113"/>
      <c r="B194" s="113"/>
      <c r="C194" s="113"/>
      <c r="D194" s="113"/>
      <c r="E194" s="113"/>
      <c r="F194" s="113"/>
      <c r="G194" s="124"/>
      <c r="H194" s="124"/>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row>
    <row r="195">
      <c r="A195" s="113"/>
      <c r="B195" s="113"/>
      <c r="C195" s="113"/>
      <c r="D195" s="113"/>
      <c r="E195" s="113"/>
      <c r="F195" s="113"/>
      <c r="G195" s="124"/>
      <c r="H195" s="124"/>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row>
    <row r="196">
      <c r="A196" s="113"/>
      <c r="B196" s="113"/>
      <c r="C196" s="113"/>
      <c r="D196" s="113"/>
      <c r="E196" s="113"/>
      <c r="F196" s="113"/>
      <c r="G196" s="124"/>
      <c r="H196" s="124"/>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row>
    <row r="197">
      <c r="A197" s="113"/>
      <c r="B197" s="113"/>
      <c r="C197" s="113"/>
      <c r="D197" s="113"/>
      <c r="E197" s="113"/>
      <c r="F197" s="113"/>
      <c r="G197" s="124"/>
      <c r="H197" s="124"/>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row>
    <row r="198">
      <c r="A198" s="113"/>
      <c r="B198" s="113"/>
      <c r="C198" s="113"/>
      <c r="D198" s="113"/>
      <c r="E198" s="113"/>
      <c r="F198" s="113"/>
      <c r="G198" s="124"/>
      <c r="H198" s="124"/>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row>
    <row r="199">
      <c r="A199" s="113"/>
      <c r="B199" s="113"/>
      <c r="C199" s="113"/>
      <c r="D199" s="113"/>
      <c r="E199" s="113"/>
      <c r="F199" s="113"/>
      <c r="G199" s="124"/>
      <c r="H199" s="124"/>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row>
    <row r="200">
      <c r="A200" s="113"/>
      <c r="B200" s="113"/>
      <c r="C200" s="113"/>
      <c r="D200" s="113"/>
      <c r="E200" s="113"/>
      <c r="F200" s="113"/>
      <c r="G200" s="124"/>
      <c r="H200" s="124"/>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row>
    <row r="201">
      <c r="A201" s="113"/>
      <c r="B201" s="113"/>
      <c r="C201" s="113"/>
      <c r="D201" s="113"/>
      <c r="E201" s="113"/>
      <c r="F201" s="113"/>
      <c r="G201" s="124"/>
      <c r="H201" s="124"/>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row>
    <row r="202">
      <c r="A202" s="113"/>
      <c r="B202" s="113"/>
      <c r="C202" s="113"/>
      <c r="D202" s="113"/>
      <c r="E202" s="113"/>
      <c r="F202" s="113"/>
      <c r="G202" s="124"/>
      <c r="H202" s="124"/>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row>
    <row r="203">
      <c r="A203" s="113"/>
      <c r="B203" s="113"/>
      <c r="C203" s="113"/>
      <c r="D203" s="113"/>
      <c r="E203" s="113"/>
      <c r="F203" s="113"/>
      <c r="G203" s="124"/>
      <c r="H203" s="124"/>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row>
    <row r="204">
      <c r="A204" s="113"/>
      <c r="B204" s="113"/>
      <c r="C204" s="113"/>
      <c r="D204" s="113"/>
      <c r="E204" s="113"/>
      <c r="F204" s="113"/>
      <c r="G204" s="124"/>
      <c r="H204" s="124"/>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row>
    <row r="205">
      <c r="A205" s="113"/>
      <c r="B205" s="113"/>
      <c r="C205" s="113"/>
      <c r="D205" s="113"/>
      <c r="E205" s="113"/>
      <c r="F205" s="113"/>
      <c r="G205" s="124"/>
      <c r="H205" s="124"/>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row>
    <row r="206">
      <c r="A206" s="113"/>
      <c r="B206" s="113"/>
      <c r="C206" s="113"/>
      <c r="D206" s="113"/>
      <c r="E206" s="113"/>
      <c r="F206" s="113"/>
      <c r="G206" s="124"/>
      <c r="H206" s="124"/>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row>
    <row r="207">
      <c r="A207" s="113"/>
      <c r="B207" s="113"/>
      <c r="C207" s="113"/>
      <c r="D207" s="113"/>
      <c r="E207" s="113"/>
      <c r="F207" s="113"/>
      <c r="G207" s="124"/>
      <c r="H207" s="124"/>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row>
    <row r="208">
      <c r="A208" s="113"/>
      <c r="B208" s="113"/>
      <c r="C208" s="113"/>
      <c r="D208" s="113"/>
      <c r="E208" s="113"/>
      <c r="F208" s="113"/>
      <c r="G208" s="124"/>
      <c r="H208" s="124"/>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row>
    <row r="209">
      <c r="A209" s="113"/>
      <c r="B209" s="113"/>
      <c r="C209" s="113"/>
      <c r="D209" s="113"/>
      <c r="E209" s="113"/>
      <c r="F209" s="113"/>
      <c r="G209" s="124"/>
      <c r="H209" s="124"/>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row>
    <row r="210">
      <c r="A210" s="113"/>
      <c r="B210" s="113"/>
      <c r="C210" s="113"/>
      <c r="D210" s="113"/>
      <c r="E210" s="113"/>
      <c r="F210" s="113"/>
      <c r="G210" s="124"/>
      <c r="H210" s="124"/>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row>
    <row r="211">
      <c r="A211" s="113"/>
      <c r="B211" s="113"/>
      <c r="C211" s="113"/>
      <c r="D211" s="113"/>
      <c r="E211" s="113"/>
      <c r="F211" s="113"/>
      <c r="G211" s="124"/>
      <c r="H211" s="124"/>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row>
    <row r="212">
      <c r="A212" s="113"/>
      <c r="B212" s="113"/>
      <c r="C212" s="113"/>
      <c r="D212" s="113"/>
      <c r="E212" s="113"/>
      <c r="F212" s="113"/>
      <c r="G212" s="124"/>
      <c r="H212" s="124"/>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row>
    <row r="213">
      <c r="A213" s="113"/>
      <c r="B213" s="113"/>
      <c r="C213" s="113"/>
      <c r="D213" s="113"/>
      <c r="E213" s="113"/>
      <c r="F213" s="113"/>
      <c r="G213" s="124"/>
      <c r="H213" s="124"/>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row>
    <row r="214">
      <c r="A214" s="113"/>
      <c r="B214" s="113"/>
      <c r="C214" s="113"/>
      <c r="D214" s="113"/>
      <c r="E214" s="113"/>
      <c r="F214" s="113"/>
      <c r="G214" s="124"/>
      <c r="H214" s="124"/>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row>
    <row r="215">
      <c r="A215" s="113"/>
      <c r="B215" s="113"/>
      <c r="C215" s="113"/>
      <c r="D215" s="113"/>
      <c r="E215" s="113"/>
      <c r="F215" s="113"/>
      <c r="G215" s="124"/>
      <c r="H215" s="124"/>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row>
    <row r="216">
      <c r="A216" s="113"/>
      <c r="B216" s="113"/>
      <c r="C216" s="113"/>
      <c r="D216" s="113"/>
      <c r="E216" s="113"/>
      <c r="F216" s="113"/>
      <c r="G216" s="124"/>
      <c r="H216" s="124"/>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row>
    <row r="217">
      <c r="A217" s="113"/>
      <c r="B217" s="113"/>
      <c r="C217" s="113"/>
      <c r="D217" s="113"/>
      <c r="E217" s="113"/>
      <c r="F217" s="113"/>
      <c r="G217" s="124"/>
      <c r="H217" s="124"/>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row>
    <row r="218">
      <c r="A218" s="113"/>
      <c r="B218" s="113"/>
      <c r="C218" s="113"/>
      <c r="D218" s="113"/>
      <c r="E218" s="113"/>
      <c r="F218" s="113"/>
      <c r="G218" s="124"/>
      <c r="H218" s="124"/>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row>
    <row r="219">
      <c r="A219" s="113"/>
      <c r="B219" s="113"/>
      <c r="C219" s="113"/>
      <c r="D219" s="113"/>
      <c r="E219" s="113"/>
      <c r="F219" s="113"/>
      <c r="G219" s="124"/>
      <c r="H219" s="124"/>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row>
    <row r="220">
      <c r="A220" s="113"/>
      <c r="B220" s="113"/>
      <c r="C220" s="113"/>
      <c r="D220" s="113"/>
      <c r="E220" s="113"/>
      <c r="F220" s="113"/>
      <c r="G220" s="124"/>
      <c r="H220" s="124"/>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row>
    <row r="221">
      <c r="A221" s="113"/>
      <c r="B221" s="113"/>
      <c r="C221" s="113"/>
      <c r="D221" s="113"/>
      <c r="E221" s="113"/>
      <c r="F221" s="113"/>
      <c r="G221" s="124"/>
      <c r="H221" s="124"/>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row>
    <row r="222">
      <c r="A222" s="113"/>
      <c r="B222" s="113"/>
      <c r="C222" s="113"/>
      <c r="D222" s="113"/>
      <c r="E222" s="113"/>
      <c r="F222" s="113"/>
      <c r="G222" s="124"/>
      <c r="H222" s="124"/>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row>
    <row r="223">
      <c r="A223" s="113"/>
      <c r="B223" s="113"/>
      <c r="C223" s="113"/>
      <c r="D223" s="113"/>
      <c r="E223" s="113"/>
      <c r="F223" s="113"/>
      <c r="G223" s="124"/>
      <c r="H223" s="124"/>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row>
    <row r="224">
      <c r="A224" s="113"/>
      <c r="B224" s="113"/>
      <c r="C224" s="113"/>
      <c r="D224" s="113"/>
      <c r="E224" s="113"/>
      <c r="F224" s="113"/>
      <c r="G224" s="124"/>
      <c r="H224" s="124"/>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row>
    <row r="225">
      <c r="A225" s="113"/>
      <c r="B225" s="113"/>
      <c r="C225" s="113"/>
      <c r="D225" s="113"/>
      <c r="E225" s="113"/>
      <c r="F225" s="113"/>
      <c r="G225" s="124"/>
      <c r="H225" s="124"/>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row>
    <row r="226">
      <c r="A226" s="113"/>
      <c r="B226" s="113"/>
      <c r="C226" s="113"/>
      <c r="D226" s="113"/>
      <c r="E226" s="113"/>
      <c r="F226" s="113"/>
      <c r="G226" s="124"/>
      <c r="H226" s="124"/>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row>
    <row r="227">
      <c r="A227" s="113"/>
      <c r="B227" s="113"/>
      <c r="C227" s="113"/>
      <c r="D227" s="113"/>
      <c r="E227" s="113"/>
      <c r="F227" s="113"/>
      <c r="G227" s="124"/>
      <c r="H227" s="124"/>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row>
    <row r="228">
      <c r="A228" s="113"/>
      <c r="B228" s="113"/>
      <c r="C228" s="113"/>
      <c r="D228" s="113"/>
      <c r="E228" s="113"/>
      <c r="F228" s="113"/>
      <c r="G228" s="124"/>
      <c r="H228" s="124"/>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row>
    <row r="229">
      <c r="A229" s="113"/>
      <c r="B229" s="113"/>
      <c r="C229" s="113"/>
      <c r="D229" s="113"/>
      <c r="E229" s="113"/>
      <c r="F229" s="113"/>
      <c r="G229" s="124"/>
      <c r="H229" s="124"/>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row>
    <row r="230">
      <c r="A230" s="113"/>
      <c r="B230" s="113"/>
      <c r="C230" s="113"/>
      <c r="D230" s="113"/>
      <c r="E230" s="113"/>
      <c r="F230" s="113"/>
      <c r="G230" s="124"/>
      <c r="H230" s="124"/>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row>
    <row r="231">
      <c r="A231" s="113"/>
      <c r="B231" s="113"/>
      <c r="C231" s="113"/>
      <c r="D231" s="113"/>
      <c r="E231" s="113"/>
      <c r="F231" s="113"/>
      <c r="G231" s="124"/>
      <c r="H231" s="124"/>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row>
    <row r="232">
      <c r="A232" s="113"/>
      <c r="B232" s="113"/>
      <c r="C232" s="113"/>
      <c r="D232" s="113"/>
      <c r="E232" s="113"/>
      <c r="F232" s="113"/>
      <c r="G232" s="124"/>
      <c r="H232" s="124"/>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row>
    <row r="233">
      <c r="A233" s="113"/>
      <c r="B233" s="113"/>
      <c r="C233" s="113"/>
      <c r="D233" s="113"/>
      <c r="E233" s="113"/>
      <c r="F233" s="113"/>
      <c r="G233" s="124"/>
      <c r="H233" s="124"/>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row>
    <row r="234">
      <c r="A234" s="113"/>
      <c r="B234" s="113"/>
      <c r="C234" s="113"/>
      <c r="D234" s="113"/>
      <c r="E234" s="113"/>
      <c r="F234" s="113"/>
      <c r="G234" s="124"/>
      <c r="H234" s="124"/>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row>
    <row r="235">
      <c r="A235" s="113"/>
      <c r="B235" s="113"/>
      <c r="C235" s="113"/>
      <c r="D235" s="113"/>
      <c r="E235" s="113"/>
      <c r="F235" s="113"/>
      <c r="G235" s="124"/>
      <c r="H235" s="124"/>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row>
    <row r="236">
      <c r="A236" s="113"/>
      <c r="B236" s="113"/>
      <c r="C236" s="113"/>
      <c r="D236" s="113"/>
      <c r="E236" s="113"/>
      <c r="F236" s="113"/>
      <c r="G236" s="124"/>
      <c r="H236" s="124"/>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row>
    <row r="237">
      <c r="A237" s="113"/>
      <c r="B237" s="113"/>
      <c r="C237" s="113"/>
      <c r="D237" s="113"/>
      <c r="E237" s="113"/>
      <c r="F237" s="113"/>
      <c r="G237" s="124"/>
      <c r="H237" s="124"/>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row>
    <row r="238">
      <c r="A238" s="113"/>
      <c r="B238" s="113"/>
      <c r="C238" s="113"/>
      <c r="D238" s="113"/>
      <c r="E238" s="113"/>
      <c r="F238" s="113"/>
      <c r="G238" s="124"/>
      <c r="H238" s="124"/>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row>
    <row r="239">
      <c r="A239" s="113"/>
      <c r="B239" s="113"/>
      <c r="C239" s="113"/>
      <c r="D239" s="113"/>
      <c r="E239" s="113"/>
      <c r="F239" s="113"/>
      <c r="G239" s="124"/>
      <c r="H239" s="124"/>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row>
    <row r="240">
      <c r="A240" s="113"/>
      <c r="B240" s="113"/>
      <c r="C240" s="113"/>
      <c r="D240" s="113"/>
      <c r="E240" s="113"/>
      <c r="F240" s="113"/>
      <c r="G240" s="124"/>
      <c r="H240" s="124"/>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row>
    <row r="241">
      <c r="A241" s="113"/>
      <c r="B241" s="113"/>
      <c r="C241" s="113"/>
      <c r="D241" s="113"/>
      <c r="E241" s="113"/>
      <c r="F241" s="113"/>
      <c r="G241" s="124"/>
      <c r="H241" s="124"/>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row>
    <row r="242">
      <c r="A242" s="113"/>
      <c r="B242" s="113"/>
      <c r="C242" s="113"/>
      <c r="D242" s="113"/>
      <c r="E242" s="113"/>
      <c r="F242" s="113"/>
      <c r="G242" s="124"/>
      <c r="H242" s="124"/>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row>
    <row r="243">
      <c r="A243" s="113"/>
      <c r="B243" s="113"/>
      <c r="C243" s="113"/>
      <c r="D243" s="113"/>
      <c r="E243" s="113"/>
      <c r="F243" s="113"/>
      <c r="G243" s="124"/>
      <c r="H243" s="124"/>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row>
    <row r="244">
      <c r="A244" s="113"/>
      <c r="B244" s="113"/>
      <c r="C244" s="113"/>
      <c r="D244" s="113"/>
      <c r="E244" s="113"/>
      <c r="F244" s="113"/>
      <c r="G244" s="124"/>
      <c r="H244" s="124"/>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row>
    <row r="245">
      <c r="A245" s="113"/>
      <c r="B245" s="113"/>
      <c r="C245" s="113"/>
      <c r="D245" s="113"/>
      <c r="E245" s="113"/>
      <c r="F245" s="113"/>
      <c r="G245" s="124"/>
      <c r="H245" s="124"/>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row>
    <row r="246">
      <c r="A246" s="113"/>
      <c r="B246" s="113"/>
      <c r="C246" s="113"/>
      <c r="D246" s="113"/>
      <c r="E246" s="113"/>
      <c r="F246" s="113"/>
      <c r="G246" s="124"/>
      <c r="H246" s="124"/>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row>
    <row r="247">
      <c r="A247" s="113"/>
      <c r="B247" s="113"/>
      <c r="C247" s="113"/>
      <c r="D247" s="113"/>
      <c r="E247" s="113"/>
      <c r="F247" s="113"/>
      <c r="G247" s="124"/>
      <c r="H247" s="124"/>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row>
    <row r="248">
      <c r="A248" s="113"/>
      <c r="B248" s="113"/>
      <c r="C248" s="113"/>
      <c r="D248" s="113"/>
      <c r="E248" s="113"/>
      <c r="F248" s="113"/>
      <c r="G248" s="124"/>
      <c r="H248" s="124"/>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row>
    <row r="249">
      <c r="A249" s="113"/>
      <c r="B249" s="113"/>
      <c r="C249" s="113"/>
      <c r="D249" s="113"/>
      <c r="E249" s="113"/>
      <c r="F249" s="113"/>
      <c r="G249" s="124"/>
      <c r="H249" s="124"/>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row>
    <row r="250">
      <c r="A250" s="113"/>
      <c r="B250" s="113"/>
      <c r="C250" s="113"/>
      <c r="D250" s="113"/>
      <c r="E250" s="113"/>
      <c r="F250" s="113"/>
      <c r="G250" s="124"/>
      <c r="H250" s="124"/>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row>
    <row r="251">
      <c r="A251" s="113"/>
      <c r="B251" s="113"/>
      <c r="C251" s="113"/>
      <c r="D251" s="113"/>
      <c r="E251" s="113"/>
      <c r="F251" s="113"/>
      <c r="G251" s="124"/>
      <c r="H251" s="124"/>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row>
    <row r="252">
      <c r="A252" s="113"/>
      <c r="B252" s="113"/>
      <c r="C252" s="113"/>
      <c r="D252" s="113"/>
      <c r="E252" s="113"/>
      <c r="F252" s="113"/>
      <c r="G252" s="124"/>
      <c r="H252" s="124"/>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row>
    <row r="253">
      <c r="A253" s="113"/>
      <c r="B253" s="113"/>
      <c r="C253" s="113"/>
      <c r="D253" s="113"/>
      <c r="E253" s="113"/>
      <c r="F253" s="113"/>
      <c r="G253" s="124"/>
      <c r="H253" s="124"/>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row>
    <row r="254">
      <c r="A254" s="113"/>
      <c r="B254" s="113"/>
      <c r="C254" s="113"/>
      <c r="D254" s="113"/>
      <c r="E254" s="113"/>
      <c r="F254" s="113"/>
      <c r="G254" s="124"/>
      <c r="H254" s="124"/>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row>
    <row r="255">
      <c r="A255" s="113"/>
      <c r="B255" s="113"/>
      <c r="C255" s="113"/>
      <c r="D255" s="113"/>
      <c r="E255" s="113"/>
      <c r="F255" s="113"/>
      <c r="G255" s="124"/>
      <c r="H255" s="124"/>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row>
    <row r="256">
      <c r="A256" s="113"/>
      <c r="B256" s="113"/>
      <c r="C256" s="113"/>
      <c r="D256" s="113"/>
      <c r="E256" s="113"/>
      <c r="F256" s="113"/>
      <c r="G256" s="124"/>
      <c r="H256" s="124"/>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row>
    <row r="257">
      <c r="A257" s="113"/>
      <c r="B257" s="113"/>
      <c r="C257" s="113"/>
      <c r="D257" s="113"/>
      <c r="E257" s="113"/>
      <c r="F257" s="113"/>
      <c r="G257" s="124"/>
      <c r="H257" s="124"/>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row>
    <row r="258">
      <c r="A258" s="113"/>
      <c r="B258" s="113"/>
      <c r="C258" s="113"/>
      <c r="D258" s="113"/>
      <c r="E258" s="113"/>
      <c r="F258" s="113"/>
      <c r="G258" s="124"/>
      <c r="H258" s="124"/>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row>
    <row r="259">
      <c r="A259" s="113"/>
      <c r="B259" s="113"/>
      <c r="C259" s="113"/>
      <c r="D259" s="113"/>
      <c r="E259" s="113"/>
      <c r="F259" s="113"/>
      <c r="G259" s="124"/>
      <c r="H259" s="124"/>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row>
    <row r="260">
      <c r="A260" s="113"/>
      <c r="B260" s="113"/>
      <c r="C260" s="113"/>
      <c r="D260" s="113"/>
      <c r="E260" s="113"/>
      <c r="F260" s="113"/>
      <c r="G260" s="124"/>
      <c r="H260" s="124"/>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row>
    <row r="261">
      <c r="A261" s="113"/>
      <c r="B261" s="113"/>
      <c r="C261" s="113"/>
      <c r="D261" s="113"/>
      <c r="E261" s="113"/>
      <c r="F261" s="113"/>
      <c r="G261" s="124"/>
      <c r="H261" s="124"/>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row>
    <row r="262">
      <c r="A262" s="113"/>
      <c r="B262" s="113"/>
      <c r="C262" s="113"/>
      <c r="D262" s="113"/>
      <c r="E262" s="113"/>
      <c r="F262" s="113"/>
      <c r="G262" s="124"/>
      <c r="H262" s="124"/>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row>
    <row r="263">
      <c r="A263" s="113"/>
      <c r="B263" s="113"/>
      <c r="C263" s="113"/>
      <c r="D263" s="113"/>
      <c r="E263" s="113"/>
      <c r="F263" s="113"/>
      <c r="G263" s="124"/>
      <c r="H263" s="124"/>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row>
    <row r="264">
      <c r="A264" s="113"/>
      <c r="B264" s="113"/>
      <c r="C264" s="113"/>
      <c r="D264" s="113"/>
      <c r="E264" s="113"/>
      <c r="F264" s="113"/>
      <c r="G264" s="124"/>
      <c r="H264" s="124"/>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row>
    <row r="265">
      <c r="A265" s="113"/>
      <c r="B265" s="113"/>
      <c r="C265" s="113"/>
      <c r="D265" s="113"/>
      <c r="E265" s="113"/>
      <c r="F265" s="113"/>
      <c r="G265" s="124"/>
      <c r="H265" s="124"/>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row>
    <row r="266">
      <c r="A266" s="113"/>
      <c r="B266" s="113"/>
      <c r="C266" s="113"/>
      <c r="D266" s="113"/>
      <c r="E266" s="113"/>
      <c r="F266" s="113"/>
      <c r="G266" s="124"/>
      <c r="H266" s="124"/>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row>
    <row r="267">
      <c r="A267" s="113"/>
      <c r="B267" s="113"/>
      <c r="C267" s="113"/>
      <c r="D267" s="113"/>
      <c r="E267" s="113"/>
      <c r="F267" s="113"/>
      <c r="G267" s="124"/>
      <c r="H267" s="124"/>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row>
    <row r="268">
      <c r="A268" s="113"/>
      <c r="B268" s="113"/>
      <c r="C268" s="113"/>
      <c r="D268" s="113"/>
      <c r="E268" s="113"/>
      <c r="F268" s="113"/>
      <c r="G268" s="124"/>
      <c r="H268" s="124"/>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row>
    <row r="269">
      <c r="A269" s="113"/>
      <c r="B269" s="113"/>
      <c r="C269" s="113"/>
      <c r="D269" s="113"/>
      <c r="E269" s="113"/>
      <c r="F269" s="113"/>
      <c r="G269" s="124"/>
      <c r="H269" s="124"/>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row>
    <row r="270">
      <c r="A270" s="113"/>
      <c r="B270" s="113"/>
      <c r="C270" s="113"/>
      <c r="D270" s="113"/>
      <c r="E270" s="113"/>
      <c r="F270" s="113"/>
      <c r="G270" s="124"/>
      <c r="H270" s="124"/>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row>
    <row r="271">
      <c r="A271" s="113"/>
      <c r="B271" s="113"/>
      <c r="C271" s="113"/>
      <c r="D271" s="113"/>
      <c r="E271" s="113"/>
      <c r="F271" s="113"/>
      <c r="G271" s="124"/>
      <c r="H271" s="124"/>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row>
    <row r="272">
      <c r="A272" s="113"/>
      <c r="B272" s="113"/>
      <c r="C272" s="113"/>
      <c r="D272" s="113"/>
      <c r="E272" s="113"/>
      <c r="F272" s="113"/>
      <c r="G272" s="124"/>
      <c r="H272" s="124"/>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row>
    <row r="273">
      <c r="A273" s="113"/>
      <c r="B273" s="113"/>
      <c r="C273" s="113"/>
      <c r="D273" s="113"/>
      <c r="E273" s="113"/>
      <c r="F273" s="113"/>
      <c r="G273" s="124"/>
      <c r="H273" s="124"/>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row>
    <row r="274">
      <c r="A274" s="113"/>
      <c r="B274" s="113"/>
      <c r="C274" s="113"/>
      <c r="D274" s="113"/>
      <c r="E274" s="113"/>
      <c r="F274" s="113"/>
      <c r="G274" s="124"/>
      <c r="H274" s="124"/>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row>
    <row r="275">
      <c r="A275" s="113"/>
      <c r="B275" s="113"/>
      <c r="C275" s="113"/>
      <c r="D275" s="113"/>
      <c r="E275" s="113"/>
      <c r="F275" s="113"/>
      <c r="G275" s="124"/>
      <c r="H275" s="124"/>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row>
    <row r="276">
      <c r="A276" s="113"/>
      <c r="B276" s="113"/>
      <c r="C276" s="113"/>
      <c r="D276" s="113"/>
      <c r="E276" s="113"/>
      <c r="F276" s="113"/>
      <c r="G276" s="124"/>
      <c r="H276" s="124"/>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row>
    <row r="277">
      <c r="A277" s="113"/>
      <c r="B277" s="113"/>
      <c r="C277" s="113"/>
      <c r="D277" s="113"/>
      <c r="E277" s="113"/>
      <c r="F277" s="113"/>
      <c r="G277" s="124"/>
      <c r="H277" s="124"/>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row>
    <row r="278">
      <c r="A278" s="113"/>
      <c r="B278" s="113"/>
      <c r="C278" s="113"/>
      <c r="D278" s="113"/>
      <c r="E278" s="113"/>
      <c r="F278" s="113"/>
      <c r="G278" s="124"/>
      <c r="H278" s="124"/>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row>
    <row r="279">
      <c r="A279" s="113"/>
      <c r="B279" s="113"/>
      <c r="C279" s="113"/>
      <c r="D279" s="113"/>
      <c r="E279" s="113"/>
      <c r="F279" s="113"/>
      <c r="G279" s="124"/>
      <c r="H279" s="124"/>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row>
    <row r="280">
      <c r="A280" s="113"/>
      <c r="B280" s="113"/>
      <c r="C280" s="113"/>
      <c r="D280" s="113"/>
      <c r="E280" s="113"/>
      <c r="F280" s="113"/>
      <c r="G280" s="124"/>
      <c r="H280" s="124"/>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row>
    <row r="281">
      <c r="A281" s="113"/>
      <c r="B281" s="113"/>
      <c r="C281" s="113"/>
      <c r="D281" s="113"/>
      <c r="E281" s="113"/>
      <c r="F281" s="113"/>
      <c r="G281" s="124"/>
      <c r="H281" s="124"/>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row>
    <row r="282">
      <c r="A282" s="113"/>
      <c r="B282" s="113"/>
      <c r="C282" s="113"/>
      <c r="D282" s="113"/>
      <c r="E282" s="113"/>
      <c r="F282" s="113"/>
      <c r="G282" s="124"/>
      <c r="H282" s="124"/>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row>
    <row r="283">
      <c r="A283" s="113"/>
      <c r="B283" s="113"/>
      <c r="C283" s="113"/>
      <c r="D283" s="113"/>
      <c r="E283" s="113"/>
      <c r="F283" s="113"/>
      <c r="G283" s="124"/>
      <c r="H283" s="124"/>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row>
    <row r="284">
      <c r="A284" s="113"/>
      <c r="B284" s="113"/>
      <c r="C284" s="113"/>
      <c r="D284" s="113"/>
      <c r="E284" s="113"/>
      <c r="F284" s="113"/>
      <c r="G284" s="124"/>
      <c r="H284" s="124"/>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row>
    <row r="285">
      <c r="A285" s="113"/>
      <c r="B285" s="113"/>
      <c r="C285" s="113"/>
      <c r="D285" s="113"/>
      <c r="E285" s="113"/>
      <c r="F285" s="113"/>
      <c r="G285" s="124"/>
      <c r="H285" s="124"/>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row>
    <row r="286">
      <c r="A286" s="113"/>
      <c r="B286" s="113"/>
      <c r="C286" s="113"/>
      <c r="D286" s="113"/>
      <c r="E286" s="113"/>
      <c r="F286" s="113"/>
      <c r="G286" s="124"/>
      <c r="H286" s="124"/>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row>
    <row r="287">
      <c r="A287" s="113"/>
      <c r="B287" s="113"/>
      <c r="C287" s="113"/>
      <c r="D287" s="113"/>
      <c r="E287" s="113"/>
      <c r="F287" s="113"/>
      <c r="G287" s="124"/>
      <c r="H287" s="124"/>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row>
    <row r="288">
      <c r="A288" s="113"/>
      <c r="B288" s="113"/>
      <c r="C288" s="113"/>
      <c r="D288" s="113"/>
      <c r="E288" s="113"/>
      <c r="F288" s="113"/>
      <c r="G288" s="124"/>
      <c r="H288" s="124"/>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row>
    <row r="289">
      <c r="A289" s="113"/>
      <c r="B289" s="113"/>
      <c r="C289" s="113"/>
      <c r="D289" s="113"/>
      <c r="E289" s="113"/>
      <c r="F289" s="113"/>
      <c r="G289" s="124"/>
      <c r="H289" s="124"/>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row>
    <row r="290">
      <c r="A290" s="113"/>
      <c r="B290" s="113"/>
      <c r="C290" s="113"/>
      <c r="D290" s="113"/>
      <c r="E290" s="113"/>
      <c r="F290" s="113"/>
      <c r="G290" s="124"/>
      <c r="H290" s="124"/>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row>
    <row r="291">
      <c r="A291" s="113"/>
      <c r="B291" s="113"/>
      <c r="C291" s="113"/>
      <c r="D291" s="113"/>
      <c r="E291" s="113"/>
      <c r="F291" s="113"/>
      <c r="G291" s="124"/>
      <c r="H291" s="124"/>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row>
    <row r="292">
      <c r="A292" s="113"/>
      <c r="B292" s="113"/>
      <c r="C292" s="113"/>
      <c r="D292" s="113"/>
      <c r="E292" s="113"/>
      <c r="F292" s="113"/>
      <c r="G292" s="124"/>
      <c r="H292" s="124"/>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row>
    <row r="293">
      <c r="A293" s="113"/>
      <c r="B293" s="113"/>
      <c r="C293" s="113"/>
      <c r="D293" s="113"/>
      <c r="E293" s="113"/>
      <c r="F293" s="113"/>
      <c r="G293" s="124"/>
      <c r="H293" s="124"/>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row>
    <row r="294">
      <c r="A294" s="113"/>
      <c r="B294" s="113"/>
      <c r="C294" s="113"/>
      <c r="D294" s="113"/>
      <c r="E294" s="113"/>
      <c r="F294" s="113"/>
      <c r="G294" s="124"/>
      <c r="H294" s="124"/>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row>
    <row r="295">
      <c r="A295" s="113"/>
      <c r="B295" s="113"/>
      <c r="C295" s="113"/>
      <c r="D295" s="113"/>
      <c r="E295" s="113"/>
      <c r="F295" s="113"/>
      <c r="G295" s="124"/>
      <c r="H295" s="124"/>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row>
    <row r="296">
      <c r="A296" s="113"/>
      <c r="B296" s="113"/>
      <c r="C296" s="113"/>
      <c r="D296" s="113"/>
      <c r="E296" s="113"/>
      <c r="F296" s="113"/>
      <c r="G296" s="124"/>
      <c r="H296" s="124"/>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row>
    <row r="297">
      <c r="A297" s="113"/>
      <c r="B297" s="113"/>
      <c r="C297" s="113"/>
      <c r="D297" s="113"/>
      <c r="E297" s="113"/>
      <c r="F297" s="113"/>
      <c r="G297" s="124"/>
      <c r="H297" s="124"/>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row>
    <row r="298">
      <c r="A298" s="113"/>
      <c r="B298" s="113"/>
      <c r="C298" s="113"/>
      <c r="D298" s="113"/>
      <c r="E298" s="113"/>
      <c r="F298" s="113"/>
      <c r="G298" s="124"/>
      <c r="H298" s="124"/>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row>
    <row r="299">
      <c r="A299" s="113"/>
      <c r="B299" s="113"/>
      <c r="C299" s="113"/>
      <c r="D299" s="113"/>
      <c r="E299" s="113"/>
      <c r="F299" s="113"/>
      <c r="G299" s="124"/>
      <c r="H299" s="124"/>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row>
    <row r="300">
      <c r="A300" s="113"/>
      <c r="B300" s="113"/>
      <c r="C300" s="113"/>
      <c r="D300" s="113"/>
      <c r="E300" s="113"/>
      <c r="F300" s="113"/>
      <c r="G300" s="124"/>
      <c r="H300" s="124"/>
      <c r="I300" s="113"/>
      <c r="J300" s="113"/>
      <c r="K300" s="113"/>
      <c r="L300" s="113"/>
      <c r="M300" s="113"/>
      <c r="N300" s="113"/>
      <c r="O300" s="113"/>
      <c r="P300" s="113"/>
      <c r="Q300" s="113"/>
      <c r="R300" s="113"/>
      <c r="S300" s="113"/>
      <c r="T300" s="113"/>
      <c r="U300" s="113"/>
      <c r="V300" s="113"/>
      <c r="W300" s="113"/>
      <c r="X300" s="113"/>
      <c r="Y300" s="113"/>
      <c r="Z300" s="113"/>
      <c r="AA300" s="113"/>
      <c r="AB300" s="113"/>
      <c r="AC300" s="113"/>
      <c r="AD300" s="113"/>
    </row>
    <row r="301">
      <c r="A301" s="113"/>
      <c r="B301" s="113"/>
      <c r="C301" s="113"/>
      <c r="D301" s="113"/>
      <c r="E301" s="113"/>
      <c r="F301" s="113"/>
      <c r="G301" s="124"/>
      <c r="H301" s="124"/>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row>
    <row r="302">
      <c r="A302" s="113"/>
      <c r="B302" s="113"/>
      <c r="C302" s="113"/>
      <c r="D302" s="113"/>
      <c r="E302" s="113"/>
      <c r="F302" s="113"/>
      <c r="G302" s="124"/>
      <c r="H302" s="124"/>
      <c r="I302" s="113"/>
      <c r="J302" s="113"/>
      <c r="K302" s="113"/>
      <c r="L302" s="113"/>
      <c r="M302" s="113"/>
      <c r="N302" s="113"/>
      <c r="O302" s="113"/>
      <c r="P302" s="113"/>
      <c r="Q302" s="113"/>
      <c r="R302" s="113"/>
      <c r="S302" s="113"/>
      <c r="T302" s="113"/>
      <c r="U302" s="113"/>
      <c r="V302" s="113"/>
      <c r="W302" s="113"/>
      <c r="X302" s="113"/>
      <c r="Y302" s="113"/>
      <c r="Z302" s="113"/>
      <c r="AA302" s="113"/>
      <c r="AB302" s="113"/>
      <c r="AC302" s="113"/>
      <c r="AD302" s="113"/>
    </row>
    <row r="303">
      <c r="A303" s="113"/>
      <c r="B303" s="113"/>
      <c r="C303" s="113"/>
      <c r="D303" s="113"/>
      <c r="E303" s="113"/>
      <c r="F303" s="113"/>
      <c r="G303" s="124"/>
      <c r="H303" s="124"/>
      <c r="I303" s="113"/>
      <c r="J303" s="113"/>
      <c r="K303" s="113"/>
      <c r="L303" s="113"/>
      <c r="M303" s="113"/>
      <c r="N303" s="113"/>
      <c r="O303" s="113"/>
      <c r="P303" s="113"/>
      <c r="Q303" s="113"/>
      <c r="R303" s="113"/>
      <c r="S303" s="113"/>
      <c r="T303" s="113"/>
      <c r="U303" s="113"/>
      <c r="V303" s="113"/>
      <c r="W303" s="113"/>
      <c r="X303" s="113"/>
      <c r="Y303" s="113"/>
      <c r="Z303" s="113"/>
      <c r="AA303" s="113"/>
      <c r="AB303" s="113"/>
      <c r="AC303" s="113"/>
      <c r="AD303" s="113"/>
    </row>
    <row r="304">
      <c r="A304" s="113"/>
      <c r="B304" s="113"/>
      <c r="C304" s="113"/>
      <c r="D304" s="113"/>
      <c r="E304" s="113"/>
      <c r="F304" s="113"/>
      <c r="G304" s="124"/>
      <c r="H304" s="124"/>
      <c r="I304" s="113"/>
      <c r="J304" s="113"/>
      <c r="K304" s="113"/>
      <c r="L304" s="113"/>
      <c r="M304" s="113"/>
      <c r="N304" s="113"/>
      <c r="O304" s="113"/>
      <c r="P304" s="113"/>
      <c r="Q304" s="113"/>
      <c r="R304" s="113"/>
      <c r="S304" s="113"/>
      <c r="T304" s="113"/>
      <c r="U304" s="113"/>
      <c r="V304" s="113"/>
      <c r="W304" s="113"/>
      <c r="X304" s="113"/>
      <c r="Y304" s="113"/>
      <c r="Z304" s="113"/>
      <c r="AA304" s="113"/>
      <c r="AB304" s="113"/>
      <c r="AC304" s="113"/>
      <c r="AD304" s="113"/>
    </row>
    <row r="305">
      <c r="A305" s="113"/>
      <c r="B305" s="113"/>
      <c r="C305" s="113"/>
      <c r="D305" s="113"/>
      <c r="E305" s="113"/>
      <c r="F305" s="113"/>
      <c r="G305" s="124"/>
      <c r="H305" s="124"/>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row>
    <row r="306">
      <c r="A306" s="113"/>
      <c r="B306" s="113"/>
      <c r="C306" s="113"/>
      <c r="D306" s="113"/>
      <c r="E306" s="113"/>
      <c r="F306" s="113"/>
      <c r="G306" s="124"/>
      <c r="H306" s="124"/>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row>
    <row r="307">
      <c r="A307" s="113"/>
      <c r="B307" s="113"/>
      <c r="C307" s="113"/>
      <c r="D307" s="113"/>
      <c r="E307" s="113"/>
      <c r="F307" s="113"/>
      <c r="G307" s="124"/>
      <c r="H307" s="124"/>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row>
    <row r="308">
      <c r="A308" s="113"/>
      <c r="B308" s="113"/>
      <c r="C308" s="113"/>
      <c r="D308" s="113"/>
      <c r="E308" s="113"/>
      <c r="F308" s="113"/>
      <c r="G308" s="124"/>
      <c r="H308" s="124"/>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row>
    <row r="309">
      <c r="A309" s="113"/>
      <c r="B309" s="113"/>
      <c r="C309" s="113"/>
      <c r="D309" s="113"/>
      <c r="E309" s="113"/>
      <c r="F309" s="113"/>
      <c r="G309" s="124"/>
      <c r="H309" s="124"/>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row>
    <row r="310">
      <c r="A310" s="113"/>
      <c r="B310" s="113"/>
      <c r="C310" s="113"/>
      <c r="D310" s="113"/>
      <c r="E310" s="113"/>
      <c r="F310" s="113"/>
      <c r="G310" s="124"/>
      <c r="H310" s="124"/>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row>
    <row r="311">
      <c r="A311" s="113"/>
      <c r="B311" s="113"/>
      <c r="C311" s="113"/>
      <c r="D311" s="113"/>
      <c r="E311" s="113"/>
      <c r="F311" s="113"/>
      <c r="G311" s="124"/>
      <c r="H311" s="124"/>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row>
    <row r="312">
      <c r="A312" s="113"/>
      <c r="B312" s="113"/>
      <c r="C312" s="113"/>
      <c r="D312" s="113"/>
      <c r="E312" s="113"/>
      <c r="F312" s="113"/>
      <c r="G312" s="124"/>
      <c r="H312" s="124"/>
      <c r="I312" s="113"/>
      <c r="J312" s="113"/>
      <c r="K312" s="113"/>
      <c r="L312" s="113"/>
      <c r="M312" s="113"/>
      <c r="N312" s="113"/>
      <c r="O312" s="113"/>
      <c r="P312" s="113"/>
      <c r="Q312" s="113"/>
      <c r="R312" s="113"/>
      <c r="S312" s="113"/>
      <c r="T312" s="113"/>
      <c r="U312" s="113"/>
      <c r="V312" s="113"/>
      <c r="W312" s="113"/>
      <c r="X312" s="113"/>
      <c r="Y312" s="113"/>
      <c r="Z312" s="113"/>
      <c r="AA312" s="113"/>
      <c r="AB312" s="113"/>
      <c r="AC312" s="113"/>
      <c r="AD312" s="113"/>
    </row>
    <row r="313">
      <c r="A313" s="113"/>
      <c r="B313" s="113"/>
      <c r="C313" s="113"/>
      <c r="D313" s="113"/>
      <c r="E313" s="113"/>
      <c r="F313" s="113"/>
      <c r="G313" s="124"/>
      <c r="H313" s="124"/>
      <c r="I313" s="113"/>
      <c r="J313" s="113"/>
      <c r="K313" s="113"/>
      <c r="L313" s="113"/>
      <c r="M313" s="113"/>
      <c r="N313" s="113"/>
      <c r="O313" s="113"/>
      <c r="P313" s="113"/>
      <c r="Q313" s="113"/>
      <c r="R313" s="113"/>
      <c r="S313" s="113"/>
      <c r="T313" s="113"/>
      <c r="U313" s="113"/>
      <c r="V313" s="113"/>
      <c r="W313" s="113"/>
      <c r="X313" s="113"/>
      <c r="Y313" s="113"/>
      <c r="Z313" s="113"/>
      <c r="AA313" s="113"/>
      <c r="AB313" s="113"/>
      <c r="AC313" s="113"/>
      <c r="AD313" s="113"/>
    </row>
    <row r="314">
      <c r="A314" s="113"/>
      <c r="B314" s="113"/>
      <c r="C314" s="113"/>
      <c r="D314" s="113"/>
      <c r="E314" s="113"/>
      <c r="F314" s="113"/>
      <c r="G314" s="124"/>
      <c r="H314" s="124"/>
      <c r="I314" s="113"/>
      <c r="J314" s="113"/>
      <c r="K314" s="113"/>
      <c r="L314" s="113"/>
      <c r="M314" s="113"/>
      <c r="N314" s="113"/>
      <c r="O314" s="113"/>
      <c r="P314" s="113"/>
      <c r="Q314" s="113"/>
      <c r="R314" s="113"/>
      <c r="S314" s="113"/>
      <c r="T314" s="113"/>
      <c r="U314" s="113"/>
      <c r="V314" s="113"/>
      <c r="W314" s="113"/>
      <c r="X314" s="113"/>
      <c r="Y314" s="113"/>
      <c r="Z314" s="113"/>
      <c r="AA314" s="113"/>
      <c r="AB314" s="113"/>
      <c r="AC314" s="113"/>
      <c r="AD314" s="113"/>
    </row>
    <row r="315">
      <c r="A315" s="113"/>
      <c r="B315" s="113"/>
      <c r="C315" s="113"/>
      <c r="D315" s="113"/>
      <c r="E315" s="113"/>
      <c r="F315" s="113"/>
      <c r="G315" s="124"/>
      <c r="H315" s="124"/>
      <c r="I315" s="113"/>
      <c r="J315" s="113"/>
      <c r="K315" s="113"/>
      <c r="L315" s="113"/>
      <c r="M315" s="113"/>
      <c r="N315" s="113"/>
      <c r="O315" s="113"/>
      <c r="P315" s="113"/>
      <c r="Q315" s="113"/>
      <c r="R315" s="113"/>
      <c r="S315" s="113"/>
      <c r="T315" s="113"/>
      <c r="U315" s="113"/>
      <c r="V315" s="113"/>
      <c r="W315" s="113"/>
      <c r="X315" s="113"/>
      <c r="Y315" s="113"/>
      <c r="Z315" s="113"/>
      <c r="AA315" s="113"/>
      <c r="AB315" s="113"/>
      <c r="AC315" s="113"/>
      <c r="AD315" s="113"/>
    </row>
    <row r="316">
      <c r="A316" s="113"/>
      <c r="B316" s="113"/>
      <c r="C316" s="113"/>
      <c r="D316" s="113"/>
      <c r="E316" s="113"/>
      <c r="F316" s="113"/>
      <c r="G316" s="124"/>
      <c r="H316" s="124"/>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row>
    <row r="317">
      <c r="A317" s="113"/>
      <c r="B317" s="113"/>
      <c r="C317" s="113"/>
      <c r="D317" s="113"/>
      <c r="E317" s="113"/>
      <c r="F317" s="113"/>
      <c r="G317" s="124"/>
      <c r="H317" s="124"/>
      <c r="I317" s="113"/>
      <c r="J317" s="113"/>
      <c r="K317" s="113"/>
      <c r="L317" s="113"/>
      <c r="M317" s="113"/>
      <c r="N317" s="113"/>
      <c r="O317" s="113"/>
      <c r="P317" s="113"/>
      <c r="Q317" s="113"/>
      <c r="R317" s="113"/>
      <c r="S317" s="113"/>
      <c r="T317" s="113"/>
      <c r="U317" s="113"/>
      <c r="V317" s="113"/>
      <c r="W317" s="113"/>
      <c r="X317" s="113"/>
      <c r="Y317" s="113"/>
      <c r="Z317" s="113"/>
      <c r="AA317" s="113"/>
      <c r="AB317" s="113"/>
      <c r="AC317" s="113"/>
      <c r="AD317" s="113"/>
    </row>
    <row r="318">
      <c r="A318" s="113"/>
      <c r="B318" s="113"/>
      <c r="C318" s="113"/>
      <c r="D318" s="113"/>
      <c r="E318" s="113"/>
      <c r="F318" s="113"/>
      <c r="G318" s="124"/>
      <c r="H318" s="124"/>
      <c r="I318" s="113"/>
      <c r="J318" s="113"/>
      <c r="K318" s="113"/>
      <c r="L318" s="113"/>
      <c r="M318" s="113"/>
      <c r="N318" s="113"/>
      <c r="O318" s="113"/>
      <c r="P318" s="113"/>
      <c r="Q318" s="113"/>
      <c r="R318" s="113"/>
      <c r="S318" s="113"/>
      <c r="T318" s="113"/>
      <c r="U318" s="113"/>
      <c r="V318" s="113"/>
      <c r="W318" s="113"/>
      <c r="X318" s="113"/>
      <c r="Y318" s="113"/>
      <c r="Z318" s="113"/>
      <c r="AA318" s="113"/>
      <c r="AB318" s="113"/>
      <c r="AC318" s="113"/>
      <c r="AD318" s="113"/>
    </row>
    <row r="319">
      <c r="A319" s="113"/>
      <c r="B319" s="113"/>
      <c r="C319" s="113"/>
      <c r="D319" s="113"/>
      <c r="E319" s="113"/>
      <c r="F319" s="113"/>
      <c r="G319" s="124"/>
      <c r="H319" s="124"/>
      <c r="I319" s="113"/>
      <c r="J319" s="113"/>
      <c r="K319" s="113"/>
      <c r="L319" s="113"/>
      <c r="M319" s="113"/>
      <c r="N319" s="113"/>
      <c r="O319" s="113"/>
      <c r="P319" s="113"/>
      <c r="Q319" s="113"/>
      <c r="R319" s="113"/>
      <c r="S319" s="113"/>
      <c r="T319" s="113"/>
      <c r="U319" s="113"/>
      <c r="V319" s="113"/>
      <c r="W319" s="113"/>
      <c r="X319" s="113"/>
      <c r="Y319" s="113"/>
      <c r="Z319" s="113"/>
      <c r="AA319" s="113"/>
      <c r="AB319" s="113"/>
      <c r="AC319" s="113"/>
      <c r="AD319" s="113"/>
    </row>
    <row r="320">
      <c r="A320" s="113"/>
      <c r="B320" s="113"/>
      <c r="C320" s="113"/>
      <c r="D320" s="113"/>
      <c r="E320" s="113"/>
      <c r="F320" s="113"/>
      <c r="G320" s="124"/>
      <c r="H320" s="124"/>
      <c r="I320" s="113"/>
      <c r="J320" s="113"/>
      <c r="K320" s="113"/>
      <c r="L320" s="113"/>
      <c r="M320" s="113"/>
      <c r="N320" s="113"/>
      <c r="O320" s="113"/>
      <c r="P320" s="113"/>
      <c r="Q320" s="113"/>
      <c r="R320" s="113"/>
      <c r="S320" s="113"/>
      <c r="T320" s="113"/>
      <c r="U320" s="113"/>
      <c r="V320" s="113"/>
      <c r="W320" s="113"/>
      <c r="X320" s="113"/>
      <c r="Y320" s="113"/>
      <c r="Z320" s="113"/>
      <c r="AA320" s="113"/>
      <c r="AB320" s="113"/>
      <c r="AC320" s="113"/>
      <c r="AD320" s="113"/>
    </row>
    <row r="321">
      <c r="A321" s="113"/>
      <c r="B321" s="113"/>
      <c r="C321" s="113"/>
      <c r="D321" s="113"/>
      <c r="E321" s="113"/>
      <c r="F321" s="113"/>
      <c r="G321" s="124"/>
      <c r="H321" s="124"/>
      <c r="I321" s="113"/>
      <c r="J321" s="113"/>
      <c r="K321" s="113"/>
      <c r="L321" s="113"/>
      <c r="M321" s="113"/>
      <c r="N321" s="113"/>
      <c r="O321" s="113"/>
      <c r="P321" s="113"/>
      <c r="Q321" s="113"/>
      <c r="R321" s="113"/>
      <c r="S321" s="113"/>
      <c r="T321" s="113"/>
      <c r="U321" s="113"/>
      <c r="V321" s="113"/>
      <c r="W321" s="113"/>
      <c r="X321" s="113"/>
      <c r="Y321" s="113"/>
      <c r="Z321" s="113"/>
      <c r="AA321" s="113"/>
      <c r="AB321" s="113"/>
      <c r="AC321" s="113"/>
      <c r="AD321" s="113"/>
    </row>
    <row r="322">
      <c r="A322" s="113"/>
      <c r="B322" s="113"/>
      <c r="C322" s="113"/>
      <c r="D322" s="113"/>
      <c r="E322" s="113"/>
      <c r="F322" s="113"/>
      <c r="G322" s="124"/>
      <c r="H322" s="124"/>
      <c r="I322" s="113"/>
      <c r="J322" s="113"/>
      <c r="K322" s="113"/>
      <c r="L322" s="113"/>
      <c r="M322" s="113"/>
      <c r="N322" s="113"/>
      <c r="O322" s="113"/>
      <c r="P322" s="113"/>
      <c r="Q322" s="113"/>
      <c r="R322" s="113"/>
      <c r="S322" s="113"/>
      <c r="T322" s="113"/>
      <c r="U322" s="113"/>
      <c r="V322" s="113"/>
      <c r="W322" s="113"/>
      <c r="X322" s="113"/>
      <c r="Y322" s="113"/>
      <c r="Z322" s="113"/>
      <c r="AA322" s="113"/>
      <c r="AB322" s="113"/>
      <c r="AC322" s="113"/>
      <c r="AD322" s="113"/>
    </row>
    <row r="323">
      <c r="A323" s="113"/>
      <c r="B323" s="113"/>
      <c r="C323" s="113"/>
      <c r="D323" s="113"/>
      <c r="E323" s="113"/>
      <c r="F323" s="113"/>
      <c r="G323" s="124"/>
      <c r="H323" s="124"/>
      <c r="I323" s="113"/>
      <c r="J323" s="113"/>
      <c r="K323" s="113"/>
      <c r="L323" s="113"/>
      <c r="M323" s="113"/>
      <c r="N323" s="113"/>
      <c r="O323" s="113"/>
      <c r="P323" s="113"/>
      <c r="Q323" s="113"/>
      <c r="R323" s="113"/>
      <c r="S323" s="113"/>
      <c r="T323" s="113"/>
      <c r="U323" s="113"/>
      <c r="V323" s="113"/>
      <c r="W323" s="113"/>
      <c r="X323" s="113"/>
      <c r="Y323" s="113"/>
      <c r="Z323" s="113"/>
      <c r="AA323" s="113"/>
      <c r="AB323" s="113"/>
      <c r="AC323" s="113"/>
      <c r="AD323" s="113"/>
    </row>
    <row r="324">
      <c r="A324" s="113"/>
      <c r="B324" s="113"/>
      <c r="C324" s="113"/>
      <c r="D324" s="113"/>
      <c r="E324" s="113"/>
      <c r="F324" s="113"/>
      <c r="G324" s="124"/>
      <c r="H324" s="124"/>
      <c r="I324" s="113"/>
      <c r="J324" s="113"/>
      <c r="K324" s="113"/>
      <c r="L324" s="113"/>
      <c r="M324" s="113"/>
      <c r="N324" s="113"/>
      <c r="O324" s="113"/>
      <c r="P324" s="113"/>
      <c r="Q324" s="113"/>
      <c r="R324" s="113"/>
      <c r="S324" s="113"/>
      <c r="T324" s="113"/>
      <c r="U324" s="113"/>
      <c r="V324" s="113"/>
      <c r="W324" s="113"/>
      <c r="X324" s="113"/>
      <c r="Y324" s="113"/>
      <c r="Z324" s="113"/>
      <c r="AA324" s="113"/>
      <c r="AB324" s="113"/>
      <c r="AC324" s="113"/>
      <c r="AD324" s="113"/>
    </row>
    <row r="325">
      <c r="A325" s="113"/>
      <c r="B325" s="113"/>
      <c r="C325" s="113"/>
      <c r="D325" s="113"/>
      <c r="E325" s="113"/>
      <c r="F325" s="113"/>
      <c r="G325" s="124"/>
      <c r="H325" s="124"/>
      <c r="I325" s="113"/>
      <c r="J325" s="113"/>
      <c r="K325" s="113"/>
      <c r="L325" s="113"/>
      <c r="M325" s="113"/>
      <c r="N325" s="113"/>
      <c r="O325" s="113"/>
      <c r="P325" s="113"/>
      <c r="Q325" s="113"/>
      <c r="R325" s="113"/>
      <c r="S325" s="113"/>
      <c r="T325" s="113"/>
      <c r="U325" s="113"/>
      <c r="V325" s="113"/>
      <c r="W325" s="113"/>
      <c r="X325" s="113"/>
      <c r="Y325" s="113"/>
      <c r="Z325" s="113"/>
      <c r="AA325" s="113"/>
      <c r="AB325" s="113"/>
      <c r="AC325" s="113"/>
      <c r="AD325" s="113"/>
    </row>
    <row r="326">
      <c r="A326" s="113"/>
      <c r="B326" s="113"/>
      <c r="C326" s="113"/>
      <c r="D326" s="113"/>
      <c r="E326" s="113"/>
      <c r="F326" s="113"/>
      <c r="G326" s="124"/>
      <c r="H326" s="124"/>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row>
    <row r="327">
      <c r="A327" s="113"/>
      <c r="B327" s="113"/>
      <c r="C327" s="113"/>
      <c r="D327" s="113"/>
      <c r="E327" s="113"/>
      <c r="F327" s="113"/>
      <c r="G327" s="124"/>
      <c r="H327" s="124"/>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row>
    <row r="328">
      <c r="A328" s="113"/>
      <c r="B328" s="113"/>
      <c r="C328" s="113"/>
      <c r="D328" s="113"/>
      <c r="E328" s="113"/>
      <c r="F328" s="113"/>
      <c r="G328" s="124"/>
      <c r="H328" s="124"/>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row>
    <row r="329">
      <c r="A329" s="113"/>
      <c r="B329" s="113"/>
      <c r="C329" s="113"/>
      <c r="D329" s="113"/>
      <c r="E329" s="113"/>
      <c r="F329" s="113"/>
      <c r="G329" s="124"/>
      <c r="H329" s="124"/>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row>
    <row r="330">
      <c r="A330" s="113"/>
      <c r="B330" s="113"/>
      <c r="C330" s="113"/>
      <c r="D330" s="113"/>
      <c r="E330" s="113"/>
      <c r="F330" s="113"/>
      <c r="G330" s="124"/>
      <c r="H330" s="124"/>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row>
    <row r="331">
      <c r="A331" s="113"/>
      <c r="B331" s="113"/>
      <c r="C331" s="113"/>
      <c r="D331" s="113"/>
      <c r="E331" s="113"/>
      <c r="F331" s="113"/>
      <c r="G331" s="124"/>
      <c r="H331" s="124"/>
      <c r="I331" s="113"/>
      <c r="J331" s="113"/>
      <c r="K331" s="113"/>
      <c r="L331" s="113"/>
      <c r="M331" s="113"/>
      <c r="N331" s="113"/>
      <c r="O331" s="113"/>
      <c r="P331" s="113"/>
      <c r="Q331" s="113"/>
      <c r="R331" s="113"/>
      <c r="S331" s="113"/>
      <c r="T331" s="113"/>
      <c r="U331" s="113"/>
      <c r="V331" s="113"/>
      <c r="W331" s="113"/>
      <c r="X331" s="113"/>
      <c r="Y331" s="113"/>
      <c r="Z331" s="113"/>
      <c r="AA331" s="113"/>
      <c r="AB331" s="113"/>
      <c r="AC331" s="113"/>
      <c r="AD331" s="113"/>
    </row>
    <row r="332">
      <c r="A332" s="113"/>
      <c r="B332" s="113"/>
      <c r="C332" s="113"/>
      <c r="D332" s="113"/>
      <c r="E332" s="113"/>
      <c r="F332" s="113"/>
      <c r="G332" s="124"/>
      <c r="H332" s="124"/>
      <c r="I332" s="113"/>
      <c r="J332" s="113"/>
      <c r="K332" s="113"/>
      <c r="L332" s="113"/>
      <c r="M332" s="113"/>
      <c r="N332" s="113"/>
      <c r="O332" s="113"/>
      <c r="P332" s="113"/>
      <c r="Q332" s="113"/>
      <c r="R332" s="113"/>
      <c r="S332" s="113"/>
      <c r="T332" s="113"/>
      <c r="U332" s="113"/>
      <c r="V332" s="113"/>
      <c r="W332" s="113"/>
      <c r="X332" s="113"/>
      <c r="Y332" s="113"/>
      <c r="Z332" s="113"/>
      <c r="AA332" s="113"/>
      <c r="AB332" s="113"/>
      <c r="AC332" s="113"/>
      <c r="AD332" s="113"/>
    </row>
    <row r="333">
      <c r="A333" s="113"/>
      <c r="B333" s="113"/>
      <c r="C333" s="113"/>
      <c r="D333" s="113"/>
      <c r="E333" s="113"/>
      <c r="F333" s="113"/>
      <c r="G333" s="124"/>
      <c r="H333" s="124"/>
      <c r="I333" s="113"/>
      <c r="J333" s="113"/>
      <c r="K333" s="113"/>
      <c r="L333" s="113"/>
      <c r="M333" s="113"/>
      <c r="N333" s="113"/>
      <c r="O333" s="113"/>
      <c r="P333" s="113"/>
      <c r="Q333" s="113"/>
      <c r="R333" s="113"/>
      <c r="S333" s="113"/>
      <c r="T333" s="113"/>
      <c r="U333" s="113"/>
      <c r="V333" s="113"/>
      <c r="W333" s="113"/>
      <c r="X333" s="113"/>
      <c r="Y333" s="113"/>
      <c r="Z333" s="113"/>
      <c r="AA333" s="113"/>
      <c r="AB333" s="113"/>
      <c r="AC333" s="113"/>
      <c r="AD333" s="113"/>
    </row>
    <row r="334">
      <c r="A334" s="113"/>
      <c r="B334" s="113"/>
      <c r="C334" s="113"/>
      <c r="D334" s="113"/>
      <c r="E334" s="113"/>
      <c r="F334" s="113"/>
      <c r="G334" s="124"/>
      <c r="H334" s="124"/>
      <c r="I334" s="113"/>
      <c r="J334" s="113"/>
      <c r="K334" s="113"/>
      <c r="L334" s="113"/>
      <c r="M334" s="113"/>
      <c r="N334" s="113"/>
      <c r="O334" s="113"/>
      <c r="P334" s="113"/>
      <c r="Q334" s="113"/>
      <c r="R334" s="113"/>
      <c r="S334" s="113"/>
      <c r="T334" s="113"/>
      <c r="U334" s="113"/>
      <c r="V334" s="113"/>
      <c r="W334" s="113"/>
      <c r="X334" s="113"/>
      <c r="Y334" s="113"/>
      <c r="Z334" s="113"/>
      <c r="AA334" s="113"/>
      <c r="AB334" s="113"/>
      <c r="AC334" s="113"/>
      <c r="AD334" s="113"/>
    </row>
    <row r="335">
      <c r="A335" s="113"/>
      <c r="B335" s="113"/>
      <c r="C335" s="113"/>
      <c r="D335" s="113"/>
      <c r="E335" s="113"/>
      <c r="F335" s="113"/>
      <c r="G335" s="124"/>
      <c r="H335" s="124"/>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row>
    <row r="336">
      <c r="A336" s="113"/>
      <c r="B336" s="113"/>
      <c r="C336" s="113"/>
      <c r="D336" s="113"/>
      <c r="E336" s="113"/>
      <c r="F336" s="113"/>
      <c r="G336" s="124"/>
      <c r="H336" s="124"/>
      <c r="I336" s="113"/>
      <c r="J336" s="113"/>
      <c r="K336" s="113"/>
      <c r="L336" s="113"/>
      <c r="M336" s="113"/>
      <c r="N336" s="113"/>
      <c r="O336" s="113"/>
      <c r="P336" s="113"/>
      <c r="Q336" s="113"/>
      <c r="R336" s="113"/>
      <c r="S336" s="113"/>
      <c r="T336" s="113"/>
      <c r="U336" s="113"/>
      <c r="V336" s="113"/>
      <c r="W336" s="113"/>
      <c r="X336" s="113"/>
      <c r="Y336" s="113"/>
      <c r="Z336" s="113"/>
      <c r="AA336" s="113"/>
      <c r="AB336" s="113"/>
      <c r="AC336" s="113"/>
      <c r="AD336" s="113"/>
    </row>
    <row r="337">
      <c r="A337" s="113"/>
      <c r="B337" s="113"/>
      <c r="C337" s="113"/>
      <c r="D337" s="113"/>
      <c r="E337" s="113"/>
      <c r="F337" s="113"/>
      <c r="G337" s="124"/>
      <c r="H337" s="124"/>
      <c r="I337" s="113"/>
      <c r="J337" s="113"/>
      <c r="K337" s="113"/>
      <c r="L337" s="113"/>
      <c r="M337" s="113"/>
      <c r="N337" s="113"/>
      <c r="O337" s="113"/>
      <c r="P337" s="113"/>
      <c r="Q337" s="113"/>
      <c r="R337" s="113"/>
      <c r="S337" s="113"/>
      <c r="T337" s="113"/>
      <c r="U337" s="113"/>
      <c r="V337" s="113"/>
      <c r="W337" s="113"/>
      <c r="X337" s="113"/>
      <c r="Y337" s="113"/>
      <c r="Z337" s="113"/>
      <c r="AA337" s="113"/>
      <c r="AB337" s="113"/>
      <c r="AC337" s="113"/>
      <c r="AD337" s="113"/>
    </row>
    <row r="338">
      <c r="A338" s="113"/>
      <c r="B338" s="113"/>
      <c r="C338" s="113"/>
      <c r="D338" s="113"/>
      <c r="E338" s="113"/>
      <c r="F338" s="113"/>
      <c r="G338" s="124"/>
      <c r="H338" s="124"/>
      <c r="I338" s="113"/>
      <c r="J338" s="113"/>
      <c r="K338" s="113"/>
      <c r="L338" s="113"/>
      <c r="M338" s="113"/>
      <c r="N338" s="113"/>
      <c r="O338" s="113"/>
      <c r="P338" s="113"/>
      <c r="Q338" s="113"/>
      <c r="R338" s="113"/>
      <c r="S338" s="113"/>
      <c r="T338" s="113"/>
      <c r="U338" s="113"/>
      <c r="V338" s="113"/>
      <c r="W338" s="113"/>
      <c r="X338" s="113"/>
      <c r="Y338" s="113"/>
      <c r="Z338" s="113"/>
      <c r="AA338" s="113"/>
      <c r="AB338" s="113"/>
      <c r="AC338" s="113"/>
      <c r="AD338" s="113"/>
    </row>
    <row r="339">
      <c r="A339" s="113"/>
      <c r="B339" s="113"/>
      <c r="C339" s="113"/>
      <c r="D339" s="113"/>
      <c r="E339" s="113"/>
      <c r="F339" s="113"/>
      <c r="G339" s="124"/>
      <c r="H339" s="124"/>
      <c r="I339" s="113"/>
      <c r="J339" s="113"/>
      <c r="K339" s="113"/>
      <c r="L339" s="113"/>
      <c r="M339" s="113"/>
      <c r="N339" s="113"/>
      <c r="O339" s="113"/>
      <c r="P339" s="113"/>
      <c r="Q339" s="113"/>
      <c r="R339" s="113"/>
      <c r="S339" s="113"/>
      <c r="T339" s="113"/>
      <c r="U339" s="113"/>
      <c r="V339" s="113"/>
      <c r="W339" s="113"/>
      <c r="X339" s="113"/>
      <c r="Y339" s="113"/>
      <c r="Z339" s="113"/>
      <c r="AA339" s="113"/>
      <c r="AB339" s="113"/>
      <c r="AC339" s="113"/>
      <c r="AD339" s="113"/>
    </row>
    <row r="340">
      <c r="A340" s="113"/>
      <c r="B340" s="113"/>
      <c r="C340" s="113"/>
      <c r="D340" s="113"/>
      <c r="E340" s="113"/>
      <c r="F340" s="113"/>
      <c r="G340" s="124"/>
      <c r="H340" s="124"/>
      <c r="I340" s="113"/>
      <c r="J340" s="113"/>
      <c r="K340" s="113"/>
      <c r="L340" s="113"/>
      <c r="M340" s="113"/>
      <c r="N340" s="113"/>
      <c r="O340" s="113"/>
      <c r="P340" s="113"/>
      <c r="Q340" s="113"/>
      <c r="R340" s="113"/>
      <c r="S340" s="113"/>
      <c r="T340" s="113"/>
      <c r="U340" s="113"/>
      <c r="V340" s="113"/>
      <c r="W340" s="113"/>
      <c r="X340" s="113"/>
      <c r="Y340" s="113"/>
      <c r="Z340" s="113"/>
      <c r="AA340" s="113"/>
      <c r="AB340" s="113"/>
      <c r="AC340" s="113"/>
      <c r="AD340" s="113"/>
    </row>
    <row r="341">
      <c r="A341" s="113"/>
      <c r="B341" s="113"/>
      <c r="C341" s="113"/>
      <c r="D341" s="113"/>
      <c r="E341" s="113"/>
      <c r="F341" s="113"/>
      <c r="G341" s="124"/>
      <c r="H341" s="124"/>
      <c r="I341" s="113"/>
      <c r="J341" s="113"/>
      <c r="K341" s="113"/>
      <c r="L341" s="113"/>
      <c r="M341" s="113"/>
      <c r="N341" s="113"/>
      <c r="O341" s="113"/>
      <c r="P341" s="113"/>
      <c r="Q341" s="113"/>
      <c r="R341" s="113"/>
      <c r="S341" s="113"/>
      <c r="T341" s="113"/>
      <c r="U341" s="113"/>
      <c r="V341" s="113"/>
      <c r="W341" s="113"/>
      <c r="X341" s="113"/>
      <c r="Y341" s="113"/>
      <c r="Z341" s="113"/>
      <c r="AA341" s="113"/>
      <c r="AB341" s="113"/>
      <c r="AC341" s="113"/>
      <c r="AD341" s="113"/>
    </row>
    <row r="342">
      <c r="A342" s="113"/>
      <c r="B342" s="113"/>
      <c r="C342" s="113"/>
      <c r="D342" s="113"/>
      <c r="E342" s="113"/>
      <c r="F342" s="113"/>
      <c r="G342" s="124"/>
      <c r="H342" s="124"/>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row>
    <row r="343">
      <c r="A343" s="113"/>
      <c r="B343" s="113"/>
      <c r="C343" s="113"/>
      <c r="D343" s="113"/>
      <c r="E343" s="113"/>
      <c r="F343" s="113"/>
      <c r="G343" s="124"/>
      <c r="H343" s="124"/>
      <c r="I343" s="113"/>
      <c r="J343" s="113"/>
      <c r="K343" s="113"/>
      <c r="L343" s="113"/>
      <c r="M343" s="113"/>
      <c r="N343" s="113"/>
      <c r="O343" s="113"/>
      <c r="P343" s="113"/>
      <c r="Q343" s="113"/>
      <c r="R343" s="113"/>
      <c r="S343" s="113"/>
      <c r="T343" s="113"/>
      <c r="U343" s="113"/>
      <c r="V343" s="113"/>
      <c r="W343" s="113"/>
      <c r="X343" s="113"/>
      <c r="Y343" s="113"/>
      <c r="Z343" s="113"/>
      <c r="AA343" s="113"/>
      <c r="AB343" s="113"/>
      <c r="AC343" s="113"/>
      <c r="AD343" s="113"/>
    </row>
    <row r="344">
      <c r="A344" s="113"/>
      <c r="B344" s="113"/>
      <c r="C344" s="113"/>
      <c r="D344" s="113"/>
      <c r="E344" s="113"/>
      <c r="F344" s="113"/>
      <c r="G344" s="124"/>
      <c r="H344" s="124"/>
      <c r="I344" s="113"/>
      <c r="J344" s="113"/>
      <c r="K344" s="113"/>
      <c r="L344" s="113"/>
      <c r="M344" s="113"/>
      <c r="N344" s="113"/>
      <c r="O344" s="113"/>
      <c r="P344" s="113"/>
      <c r="Q344" s="113"/>
      <c r="R344" s="113"/>
      <c r="S344" s="113"/>
      <c r="T344" s="113"/>
      <c r="U344" s="113"/>
      <c r="V344" s="113"/>
      <c r="W344" s="113"/>
      <c r="X344" s="113"/>
      <c r="Y344" s="113"/>
      <c r="Z344" s="113"/>
      <c r="AA344" s="113"/>
      <c r="AB344" s="113"/>
      <c r="AC344" s="113"/>
      <c r="AD344" s="113"/>
    </row>
    <row r="345">
      <c r="A345" s="113"/>
      <c r="B345" s="113"/>
      <c r="C345" s="113"/>
      <c r="D345" s="113"/>
      <c r="E345" s="113"/>
      <c r="F345" s="113"/>
      <c r="G345" s="124"/>
      <c r="H345" s="124"/>
      <c r="I345" s="113"/>
      <c r="J345" s="113"/>
      <c r="K345" s="113"/>
      <c r="L345" s="113"/>
      <c r="M345" s="113"/>
      <c r="N345" s="113"/>
      <c r="O345" s="113"/>
      <c r="P345" s="113"/>
      <c r="Q345" s="113"/>
      <c r="R345" s="113"/>
      <c r="S345" s="113"/>
      <c r="T345" s="113"/>
      <c r="U345" s="113"/>
      <c r="V345" s="113"/>
      <c r="W345" s="113"/>
      <c r="X345" s="113"/>
      <c r="Y345" s="113"/>
      <c r="Z345" s="113"/>
      <c r="AA345" s="113"/>
      <c r="AB345" s="113"/>
      <c r="AC345" s="113"/>
      <c r="AD345" s="113"/>
    </row>
    <row r="346">
      <c r="A346" s="113"/>
      <c r="B346" s="113"/>
      <c r="C346" s="113"/>
      <c r="D346" s="113"/>
      <c r="E346" s="113"/>
      <c r="F346" s="113"/>
      <c r="G346" s="124"/>
      <c r="H346" s="124"/>
      <c r="I346" s="113"/>
      <c r="J346" s="113"/>
      <c r="K346" s="113"/>
      <c r="L346" s="113"/>
      <c r="M346" s="113"/>
      <c r="N346" s="113"/>
      <c r="O346" s="113"/>
      <c r="P346" s="113"/>
      <c r="Q346" s="113"/>
      <c r="R346" s="113"/>
      <c r="S346" s="113"/>
      <c r="T346" s="113"/>
      <c r="U346" s="113"/>
      <c r="V346" s="113"/>
      <c r="W346" s="113"/>
      <c r="X346" s="113"/>
      <c r="Y346" s="113"/>
      <c r="Z346" s="113"/>
      <c r="AA346" s="113"/>
      <c r="AB346" s="113"/>
      <c r="AC346" s="113"/>
      <c r="AD346" s="113"/>
    </row>
    <row r="347">
      <c r="A347" s="113"/>
      <c r="B347" s="113"/>
      <c r="C347" s="113"/>
      <c r="D347" s="113"/>
      <c r="E347" s="113"/>
      <c r="F347" s="113"/>
      <c r="G347" s="124"/>
      <c r="H347" s="124"/>
      <c r="I347" s="113"/>
      <c r="J347" s="113"/>
      <c r="K347" s="113"/>
      <c r="L347" s="113"/>
      <c r="M347" s="113"/>
      <c r="N347" s="113"/>
      <c r="O347" s="113"/>
      <c r="P347" s="113"/>
      <c r="Q347" s="113"/>
      <c r="R347" s="113"/>
      <c r="S347" s="113"/>
      <c r="T347" s="113"/>
      <c r="U347" s="113"/>
      <c r="V347" s="113"/>
      <c r="W347" s="113"/>
      <c r="X347" s="113"/>
      <c r="Y347" s="113"/>
      <c r="Z347" s="113"/>
      <c r="AA347" s="113"/>
      <c r="AB347" s="113"/>
      <c r="AC347" s="113"/>
      <c r="AD347" s="113"/>
    </row>
    <row r="348">
      <c r="A348" s="113"/>
      <c r="B348" s="113"/>
      <c r="C348" s="113"/>
      <c r="D348" s="113"/>
      <c r="E348" s="113"/>
      <c r="F348" s="113"/>
      <c r="G348" s="124"/>
      <c r="H348" s="124"/>
      <c r="I348" s="113"/>
      <c r="J348" s="113"/>
      <c r="K348" s="113"/>
      <c r="L348" s="113"/>
      <c r="M348" s="113"/>
      <c r="N348" s="113"/>
      <c r="O348" s="113"/>
      <c r="P348" s="113"/>
      <c r="Q348" s="113"/>
      <c r="R348" s="113"/>
      <c r="S348" s="113"/>
      <c r="T348" s="113"/>
      <c r="U348" s="113"/>
      <c r="V348" s="113"/>
      <c r="W348" s="113"/>
      <c r="X348" s="113"/>
      <c r="Y348" s="113"/>
      <c r="Z348" s="113"/>
      <c r="AA348" s="113"/>
      <c r="AB348" s="113"/>
      <c r="AC348" s="113"/>
      <c r="AD348" s="113"/>
    </row>
    <row r="349">
      <c r="A349" s="113"/>
      <c r="B349" s="113"/>
      <c r="C349" s="113"/>
      <c r="D349" s="113"/>
      <c r="E349" s="113"/>
      <c r="F349" s="113"/>
      <c r="G349" s="124"/>
      <c r="H349" s="124"/>
      <c r="I349" s="113"/>
      <c r="J349" s="113"/>
      <c r="K349" s="113"/>
      <c r="L349" s="113"/>
      <c r="M349" s="113"/>
      <c r="N349" s="113"/>
      <c r="O349" s="113"/>
      <c r="P349" s="113"/>
      <c r="Q349" s="113"/>
      <c r="R349" s="113"/>
      <c r="S349" s="113"/>
      <c r="T349" s="113"/>
      <c r="U349" s="113"/>
      <c r="V349" s="113"/>
      <c r="W349" s="113"/>
      <c r="X349" s="113"/>
      <c r="Y349" s="113"/>
      <c r="Z349" s="113"/>
      <c r="AA349" s="113"/>
      <c r="AB349" s="113"/>
      <c r="AC349" s="113"/>
      <c r="AD349" s="113"/>
    </row>
    <row r="350">
      <c r="A350" s="113"/>
      <c r="B350" s="113"/>
      <c r="C350" s="113"/>
      <c r="D350" s="113"/>
      <c r="E350" s="113"/>
      <c r="F350" s="113"/>
      <c r="G350" s="124"/>
      <c r="H350" s="124"/>
      <c r="I350" s="113"/>
      <c r="J350" s="113"/>
      <c r="K350" s="113"/>
      <c r="L350" s="113"/>
      <c r="M350" s="113"/>
      <c r="N350" s="113"/>
      <c r="O350" s="113"/>
      <c r="P350" s="113"/>
      <c r="Q350" s="113"/>
      <c r="R350" s="113"/>
      <c r="S350" s="113"/>
      <c r="T350" s="113"/>
      <c r="U350" s="113"/>
      <c r="V350" s="113"/>
      <c r="W350" s="113"/>
      <c r="X350" s="113"/>
      <c r="Y350" s="113"/>
      <c r="Z350" s="113"/>
      <c r="AA350" s="113"/>
      <c r="AB350" s="113"/>
      <c r="AC350" s="113"/>
      <c r="AD350" s="113"/>
    </row>
    <row r="351">
      <c r="A351" s="113"/>
      <c r="B351" s="113"/>
      <c r="C351" s="113"/>
      <c r="D351" s="113"/>
      <c r="E351" s="113"/>
      <c r="F351" s="113"/>
      <c r="G351" s="124"/>
      <c r="H351" s="124"/>
      <c r="I351" s="113"/>
      <c r="J351" s="113"/>
      <c r="K351" s="113"/>
      <c r="L351" s="113"/>
      <c r="M351" s="113"/>
      <c r="N351" s="113"/>
      <c r="O351" s="113"/>
      <c r="P351" s="113"/>
      <c r="Q351" s="113"/>
      <c r="R351" s="113"/>
      <c r="S351" s="113"/>
      <c r="T351" s="113"/>
      <c r="U351" s="113"/>
      <c r="V351" s="113"/>
      <c r="W351" s="113"/>
      <c r="X351" s="113"/>
      <c r="Y351" s="113"/>
      <c r="Z351" s="113"/>
      <c r="AA351" s="113"/>
      <c r="AB351" s="113"/>
      <c r="AC351" s="113"/>
      <c r="AD351" s="113"/>
    </row>
    <row r="352">
      <c r="A352" s="113"/>
      <c r="B352" s="113"/>
      <c r="C352" s="113"/>
      <c r="D352" s="113"/>
      <c r="E352" s="113"/>
      <c r="F352" s="113"/>
      <c r="G352" s="124"/>
      <c r="H352" s="124"/>
      <c r="I352" s="113"/>
      <c r="J352" s="113"/>
      <c r="K352" s="113"/>
      <c r="L352" s="113"/>
      <c r="M352" s="113"/>
      <c r="N352" s="113"/>
      <c r="O352" s="113"/>
      <c r="P352" s="113"/>
      <c r="Q352" s="113"/>
      <c r="R352" s="113"/>
      <c r="S352" s="113"/>
      <c r="T352" s="113"/>
      <c r="U352" s="113"/>
      <c r="V352" s="113"/>
      <c r="W352" s="113"/>
      <c r="X352" s="113"/>
      <c r="Y352" s="113"/>
      <c r="Z352" s="113"/>
      <c r="AA352" s="113"/>
      <c r="AB352" s="113"/>
      <c r="AC352" s="113"/>
      <c r="AD352" s="113"/>
    </row>
    <row r="353">
      <c r="A353" s="113"/>
      <c r="B353" s="113"/>
      <c r="C353" s="113"/>
      <c r="D353" s="113"/>
      <c r="E353" s="113"/>
      <c r="F353" s="113"/>
      <c r="G353" s="124"/>
      <c r="H353" s="124"/>
      <c r="I353" s="113"/>
      <c r="J353" s="113"/>
      <c r="K353" s="113"/>
      <c r="L353" s="113"/>
      <c r="M353" s="113"/>
      <c r="N353" s="113"/>
      <c r="O353" s="113"/>
      <c r="P353" s="113"/>
      <c r="Q353" s="113"/>
      <c r="R353" s="113"/>
      <c r="S353" s="113"/>
      <c r="T353" s="113"/>
      <c r="U353" s="113"/>
      <c r="V353" s="113"/>
      <c r="W353" s="113"/>
      <c r="X353" s="113"/>
      <c r="Y353" s="113"/>
      <c r="Z353" s="113"/>
      <c r="AA353" s="113"/>
      <c r="AB353" s="113"/>
      <c r="AC353" s="113"/>
      <c r="AD353" s="113"/>
    </row>
    <row r="354">
      <c r="A354" s="113"/>
      <c r="B354" s="113"/>
      <c r="C354" s="113"/>
      <c r="D354" s="113"/>
      <c r="E354" s="113"/>
      <c r="F354" s="113"/>
      <c r="G354" s="124"/>
      <c r="H354" s="124"/>
      <c r="I354" s="113"/>
      <c r="J354" s="113"/>
      <c r="K354" s="113"/>
      <c r="L354" s="113"/>
      <c r="M354" s="113"/>
      <c r="N354" s="113"/>
      <c r="O354" s="113"/>
      <c r="P354" s="113"/>
      <c r="Q354" s="113"/>
      <c r="R354" s="113"/>
      <c r="S354" s="113"/>
      <c r="T354" s="113"/>
      <c r="U354" s="113"/>
      <c r="V354" s="113"/>
      <c r="W354" s="113"/>
      <c r="X354" s="113"/>
      <c r="Y354" s="113"/>
      <c r="Z354" s="113"/>
      <c r="AA354" s="113"/>
      <c r="AB354" s="113"/>
      <c r="AC354" s="113"/>
      <c r="AD354" s="113"/>
    </row>
    <row r="355">
      <c r="A355" s="113"/>
      <c r="B355" s="113"/>
      <c r="C355" s="113"/>
      <c r="D355" s="113"/>
      <c r="E355" s="113"/>
      <c r="F355" s="113"/>
      <c r="G355" s="124"/>
      <c r="H355" s="124"/>
      <c r="I355" s="113"/>
      <c r="J355" s="113"/>
      <c r="K355" s="113"/>
      <c r="L355" s="113"/>
      <c r="M355" s="113"/>
      <c r="N355" s="113"/>
      <c r="O355" s="113"/>
      <c r="P355" s="113"/>
      <c r="Q355" s="113"/>
      <c r="R355" s="113"/>
      <c r="S355" s="113"/>
      <c r="T355" s="113"/>
      <c r="U355" s="113"/>
      <c r="V355" s="113"/>
      <c r="W355" s="113"/>
      <c r="X355" s="113"/>
      <c r="Y355" s="113"/>
      <c r="Z355" s="113"/>
      <c r="AA355" s="113"/>
      <c r="AB355" s="113"/>
      <c r="AC355" s="113"/>
      <c r="AD355" s="113"/>
    </row>
    <row r="356">
      <c r="A356" s="113"/>
      <c r="B356" s="113"/>
      <c r="C356" s="113"/>
      <c r="D356" s="113"/>
      <c r="E356" s="113"/>
      <c r="F356" s="113"/>
      <c r="G356" s="124"/>
      <c r="H356" s="124"/>
      <c r="I356" s="113"/>
      <c r="J356" s="113"/>
      <c r="K356" s="113"/>
      <c r="L356" s="113"/>
      <c r="M356" s="113"/>
      <c r="N356" s="113"/>
      <c r="O356" s="113"/>
      <c r="P356" s="113"/>
      <c r="Q356" s="113"/>
      <c r="R356" s="113"/>
      <c r="S356" s="113"/>
      <c r="T356" s="113"/>
      <c r="U356" s="113"/>
      <c r="V356" s="113"/>
      <c r="W356" s="113"/>
      <c r="X356" s="113"/>
      <c r="Y356" s="113"/>
      <c r="Z356" s="113"/>
      <c r="AA356" s="113"/>
      <c r="AB356" s="113"/>
      <c r="AC356" s="113"/>
      <c r="AD356" s="113"/>
    </row>
    <row r="357">
      <c r="A357" s="113"/>
      <c r="B357" s="113"/>
      <c r="C357" s="113"/>
      <c r="D357" s="113"/>
      <c r="E357" s="113"/>
      <c r="F357" s="113"/>
      <c r="G357" s="124"/>
      <c r="H357" s="124"/>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row>
    <row r="358">
      <c r="A358" s="113"/>
      <c r="B358" s="113"/>
      <c r="C358" s="113"/>
      <c r="D358" s="113"/>
      <c r="E358" s="113"/>
      <c r="F358" s="113"/>
      <c r="G358" s="124"/>
      <c r="H358" s="124"/>
      <c r="I358" s="113"/>
      <c r="J358" s="113"/>
      <c r="K358" s="113"/>
      <c r="L358" s="113"/>
      <c r="M358" s="113"/>
      <c r="N358" s="113"/>
      <c r="O358" s="113"/>
      <c r="P358" s="113"/>
      <c r="Q358" s="113"/>
      <c r="R358" s="113"/>
      <c r="S358" s="113"/>
      <c r="T358" s="113"/>
      <c r="U358" s="113"/>
      <c r="V358" s="113"/>
      <c r="W358" s="113"/>
      <c r="X358" s="113"/>
      <c r="Y358" s="113"/>
      <c r="Z358" s="113"/>
      <c r="AA358" s="113"/>
      <c r="AB358" s="113"/>
      <c r="AC358" s="113"/>
      <c r="AD358" s="113"/>
    </row>
    <row r="359">
      <c r="A359" s="113"/>
      <c r="B359" s="113"/>
      <c r="C359" s="113"/>
      <c r="D359" s="113"/>
      <c r="E359" s="113"/>
      <c r="F359" s="113"/>
      <c r="G359" s="124"/>
      <c r="H359" s="124"/>
      <c r="I359" s="113"/>
      <c r="J359" s="113"/>
      <c r="K359" s="113"/>
      <c r="L359" s="113"/>
      <c r="M359" s="113"/>
      <c r="N359" s="113"/>
      <c r="O359" s="113"/>
      <c r="P359" s="113"/>
      <c r="Q359" s="113"/>
      <c r="R359" s="113"/>
      <c r="S359" s="113"/>
      <c r="T359" s="113"/>
      <c r="U359" s="113"/>
      <c r="V359" s="113"/>
      <c r="W359" s="113"/>
      <c r="X359" s="113"/>
      <c r="Y359" s="113"/>
      <c r="Z359" s="113"/>
      <c r="AA359" s="113"/>
      <c r="AB359" s="113"/>
      <c r="AC359" s="113"/>
      <c r="AD359" s="113"/>
    </row>
    <row r="360">
      <c r="A360" s="113"/>
      <c r="B360" s="113"/>
      <c r="C360" s="113"/>
      <c r="D360" s="113"/>
      <c r="E360" s="113"/>
      <c r="F360" s="113"/>
      <c r="G360" s="124"/>
      <c r="H360" s="124"/>
      <c r="I360" s="113"/>
      <c r="J360" s="113"/>
      <c r="K360" s="113"/>
      <c r="L360" s="113"/>
      <c r="M360" s="113"/>
      <c r="N360" s="113"/>
      <c r="O360" s="113"/>
      <c r="P360" s="113"/>
      <c r="Q360" s="113"/>
      <c r="R360" s="113"/>
      <c r="S360" s="113"/>
      <c r="T360" s="113"/>
      <c r="U360" s="113"/>
      <c r="V360" s="113"/>
      <c r="W360" s="113"/>
      <c r="X360" s="113"/>
      <c r="Y360" s="113"/>
      <c r="Z360" s="113"/>
      <c r="AA360" s="113"/>
      <c r="AB360" s="113"/>
      <c r="AC360" s="113"/>
      <c r="AD360" s="113"/>
    </row>
    <row r="361">
      <c r="A361" s="113"/>
      <c r="B361" s="113"/>
      <c r="C361" s="113"/>
      <c r="D361" s="113"/>
      <c r="E361" s="113"/>
      <c r="F361" s="113"/>
      <c r="G361" s="124"/>
      <c r="H361" s="124"/>
      <c r="I361" s="113"/>
      <c r="J361" s="113"/>
      <c r="K361" s="113"/>
      <c r="L361" s="113"/>
      <c r="M361" s="113"/>
      <c r="N361" s="113"/>
      <c r="O361" s="113"/>
      <c r="P361" s="113"/>
      <c r="Q361" s="113"/>
      <c r="R361" s="113"/>
      <c r="S361" s="113"/>
      <c r="T361" s="113"/>
      <c r="U361" s="113"/>
      <c r="V361" s="113"/>
      <c r="W361" s="113"/>
      <c r="X361" s="113"/>
      <c r="Y361" s="113"/>
      <c r="Z361" s="113"/>
      <c r="AA361" s="113"/>
      <c r="AB361" s="113"/>
      <c r="AC361" s="113"/>
      <c r="AD361" s="113"/>
    </row>
    <row r="362">
      <c r="A362" s="113"/>
      <c r="B362" s="113"/>
      <c r="C362" s="113"/>
      <c r="D362" s="113"/>
      <c r="E362" s="113"/>
      <c r="F362" s="113"/>
      <c r="G362" s="124"/>
      <c r="H362" s="124"/>
      <c r="I362" s="113"/>
      <c r="J362" s="113"/>
      <c r="K362" s="113"/>
      <c r="L362" s="113"/>
      <c r="M362" s="113"/>
      <c r="N362" s="113"/>
      <c r="O362" s="113"/>
      <c r="P362" s="113"/>
      <c r="Q362" s="113"/>
      <c r="R362" s="113"/>
      <c r="S362" s="113"/>
      <c r="T362" s="113"/>
      <c r="U362" s="113"/>
      <c r="V362" s="113"/>
      <c r="W362" s="113"/>
      <c r="X362" s="113"/>
      <c r="Y362" s="113"/>
      <c r="Z362" s="113"/>
      <c r="AA362" s="113"/>
      <c r="AB362" s="113"/>
      <c r="AC362" s="113"/>
      <c r="AD362" s="113"/>
    </row>
    <row r="363">
      <c r="A363" s="113"/>
      <c r="B363" s="113"/>
      <c r="C363" s="113"/>
      <c r="D363" s="113"/>
      <c r="E363" s="113"/>
      <c r="F363" s="113"/>
      <c r="G363" s="124"/>
      <c r="H363" s="124"/>
      <c r="I363" s="113"/>
      <c r="J363" s="113"/>
      <c r="K363" s="113"/>
      <c r="L363" s="113"/>
      <c r="M363" s="113"/>
      <c r="N363" s="113"/>
      <c r="O363" s="113"/>
      <c r="P363" s="113"/>
      <c r="Q363" s="113"/>
      <c r="R363" s="113"/>
      <c r="S363" s="113"/>
      <c r="T363" s="113"/>
      <c r="U363" s="113"/>
      <c r="V363" s="113"/>
      <c r="W363" s="113"/>
      <c r="X363" s="113"/>
      <c r="Y363" s="113"/>
      <c r="Z363" s="113"/>
      <c r="AA363" s="113"/>
      <c r="AB363" s="113"/>
      <c r="AC363" s="113"/>
      <c r="AD363" s="113"/>
    </row>
    <row r="364">
      <c r="A364" s="113"/>
      <c r="B364" s="113"/>
      <c r="C364" s="113"/>
      <c r="D364" s="113"/>
      <c r="E364" s="113"/>
      <c r="F364" s="113"/>
      <c r="G364" s="124"/>
      <c r="H364" s="124"/>
      <c r="I364" s="113"/>
      <c r="J364" s="113"/>
      <c r="K364" s="113"/>
      <c r="L364" s="113"/>
      <c r="M364" s="113"/>
      <c r="N364" s="113"/>
      <c r="O364" s="113"/>
      <c r="P364" s="113"/>
      <c r="Q364" s="113"/>
      <c r="R364" s="113"/>
      <c r="S364" s="113"/>
      <c r="T364" s="113"/>
      <c r="U364" s="113"/>
      <c r="V364" s="113"/>
      <c r="W364" s="113"/>
      <c r="X364" s="113"/>
      <c r="Y364" s="113"/>
      <c r="Z364" s="113"/>
      <c r="AA364" s="113"/>
      <c r="AB364" s="113"/>
      <c r="AC364" s="113"/>
      <c r="AD364" s="113"/>
    </row>
    <row r="365">
      <c r="A365" s="113"/>
      <c r="B365" s="113"/>
      <c r="C365" s="113"/>
      <c r="D365" s="113"/>
      <c r="E365" s="113"/>
      <c r="F365" s="113"/>
      <c r="G365" s="124"/>
      <c r="H365" s="124"/>
      <c r="I365" s="113"/>
      <c r="J365" s="113"/>
      <c r="K365" s="113"/>
      <c r="L365" s="113"/>
      <c r="M365" s="113"/>
      <c r="N365" s="113"/>
      <c r="O365" s="113"/>
      <c r="P365" s="113"/>
      <c r="Q365" s="113"/>
      <c r="R365" s="113"/>
      <c r="S365" s="113"/>
      <c r="T365" s="113"/>
      <c r="U365" s="113"/>
      <c r="V365" s="113"/>
      <c r="W365" s="113"/>
      <c r="X365" s="113"/>
      <c r="Y365" s="113"/>
      <c r="Z365" s="113"/>
      <c r="AA365" s="113"/>
      <c r="AB365" s="113"/>
      <c r="AC365" s="113"/>
      <c r="AD365" s="113"/>
    </row>
    <row r="366">
      <c r="A366" s="113"/>
      <c r="B366" s="113"/>
      <c r="C366" s="113"/>
      <c r="D366" s="113"/>
      <c r="E366" s="113"/>
      <c r="F366" s="113"/>
      <c r="G366" s="124"/>
      <c r="H366" s="124"/>
      <c r="I366" s="113"/>
      <c r="J366" s="113"/>
      <c r="K366" s="113"/>
      <c r="L366" s="113"/>
      <c r="M366" s="113"/>
      <c r="N366" s="113"/>
      <c r="O366" s="113"/>
      <c r="P366" s="113"/>
      <c r="Q366" s="113"/>
      <c r="R366" s="113"/>
      <c r="S366" s="113"/>
      <c r="T366" s="113"/>
      <c r="U366" s="113"/>
      <c r="V366" s="113"/>
      <c r="W366" s="113"/>
      <c r="X366" s="113"/>
      <c r="Y366" s="113"/>
      <c r="Z366" s="113"/>
      <c r="AA366" s="113"/>
      <c r="AB366" s="113"/>
      <c r="AC366" s="113"/>
      <c r="AD366" s="113"/>
    </row>
    <row r="367">
      <c r="A367" s="113"/>
      <c r="B367" s="113"/>
      <c r="C367" s="113"/>
      <c r="D367" s="113"/>
      <c r="E367" s="113"/>
      <c r="F367" s="113"/>
      <c r="G367" s="124"/>
      <c r="H367" s="124"/>
      <c r="I367" s="113"/>
      <c r="J367" s="113"/>
      <c r="K367" s="113"/>
      <c r="L367" s="113"/>
      <c r="M367" s="113"/>
      <c r="N367" s="113"/>
      <c r="O367" s="113"/>
      <c r="P367" s="113"/>
      <c r="Q367" s="113"/>
      <c r="R367" s="113"/>
      <c r="S367" s="113"/>
      <c r="T367" s="113"/>
      <c r="U367" s="113"/>
      <c r="V367" s="113"/>
      <c r="W367" s="113"/>
      <c r="X367" s="113"/>
      <c r="Y367" s="113"/>
      <c r="Z367" s="113"/>
      <c r="AA367" s="113"/>
      <c r="AB367" s="113"/>
      <c r="AC367" s="113"/>
      <c r="AD367" s="113"/>
    </row>
    <row r="368">
      <c r="A368" s="113"/>
      <c r="B368" s="113"/>
      <c r="C368" s="113"/>
      <c r="D368" s="113"/>
      <c r="E368" s="113"/>
      <c r="F368" s="113"/>
      <c r="G368" s="124"/>
      <c r="H368" s="124"/>
      <c r="I368" s="113"/>
      <c r="J368" s="113"/>
      <c r="K368" s="113"/>
      <c r="L368" s="113"/>
      <c r="M368" s="113"/>
      <c r="N368" s="113"/>
      <c r="O368" s="113"/>
      <c r="P368" s="113"/>
      <c r="Q368" s="113"/>
      <c r="R368" s="113"/>
      <c r="S368" s="113"/>
      <c r="T368" s="113"/>
      <c r="U368" s="113"/>
      <c r="V368" s="113"/>
      <c r="W368" s="113"/>
      <c r="X368" s="113"/>
      <c r="Y368" s="113"/>
      <c r="Z368" s="113"/>
      <c r="AA368" s="113"/>
      <c r="AB368" s="113"/>
      <c r="AC368" s="113"/>
      <c r="AD368" s="113"/>
    </row>
    <row r="369">
      <c r="A369" s="113"/>
      <c r="B369" s="113"/>
      <c r="C369" s="113"/>
      <c r="D369" s="113"/>
      <c r="E369" s="113"/>
      <c r="F369" s="113"/>
      <c r="G369" s="124"/>
      <c r="H369" s="124"/>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row>
    <row r="370">
      <c r="A370" s="113"/>
      <c r="B370" s="113"/>
      <c r="C370" s="113"/>
      <c r="D370" s="113"/>
      <c r="E370" s="113"/>
      <c r="F370" s="113"/>
      <c r="G370" s="124"/>
      <c r="H370" s="124"/>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row>
    <row r="371">
      <c r="A371" s="113"/>
      <c r="B371" s="113"/>
      <c r="C371" s="113"/>
      <c r="D371" s="113"/>
      <c r="E371" s="113"/>
      <c r="F371" s="113"/>
      <c r="G371" s="124"/>
      <c r="H371" s="124"/>
      <c r="I371" s="113"/>
      <c r="J371" s="113"/>
      <c r="K371" s="113"/>
      <c r="L371" s="113"/>
      <c r="M371" s="113"/>
      <c r="N371" s="113"/>
      <c r="O371" s="113"/>
      <c r="P371" s="113"/>
      <c r="Q371" s="113"/>
      <c r="R371" s="113"/>
      <c r="S371" s="113"/>
      <c r="T371" s="113"/>
      <c r="U371" s="113"/>
      <c r="V371" s="113"/>
      <c r="W371" s="113"/>
      <c r="X371" s="113"/>
      <c r="Y371" s="113"/>
      <c r="Z371" s="113"/>
      <c r="AA371" s="113"/>
      <c r="AB371" s="113"/>
      <c r="AC371" s="113"/>
      <c r="AD371" s="113"/>
    </row>
    <row r="372">
      <c r="A372" s="113"/>
      <c r="B372" s="113"/>
      <c r="C372" s="113"/>
      <c r="D372" s="113"/>
      <c r="E372" s="113"/>
      <c r="F372" s="113"/>
      <c r="G372" s="124"/>
      <c r="H372" s="124"/>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row>
    <row r="373">
      <c r="A373" s="113"/>
      <c r="B373" s="113"/>
      <c r="C373" s="113"/>
      <c r="D373" s="113"/>
      <c r="E373" s="113"/>
      <c r="F373" s="113"/>
      <c r="G373" s="124"/>
      <c r="H373" s="124"/>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row>
    <row r="374">
      <c r="A374" s="113"/>
      <c r="B374" s="113"/>
      <c r="C374" s="113"/>
      <c r="D374" s="113"/>
      <c r="E374" s="113"/>
      <c r="F374" s="113"/>
      <c r="G374" s="124"/>
      <c r="H374" s="124"/>
      <c r="I374" s="113"/>
      <c r="J374" s="113"/>
      <c r="K374" s="113"/>
      <c r="L374" s="113"/>
      <c r="M374" s="113"/>
      <c r="N374" s="113"/>
      <c r="O374" s="113"/>
      <c r="P374" s="113"/>
      <c r="Q374" s="113"/>
      <c r="R374" s="113"/>
      <c r="S374" s="113"/>
      <c r="T374" s="113"/>
      <c r="U374" s="113"/>
      <c r="V374" s="113"/>
      <c r="W374" s="113"/>
      <c r="X374" s="113"/>
      <c r="Y374" s="113"/>
      <c r="Z374" s="113"/>
      <c r="AA374" s="113"/>
      <c r="AB374" s="113"/>
      <c r="AC374" s="113"/>
      <c r="AD374" s="113"/>
    </row>
    <row r="375">
      <c r="A375" s="113"/>
      <c r="B375" s="113"/>
      <c r="C375" s="113"/>
      <c r="D375" s="113"/>
      <c r="E375" s="113"/>
      <c r="F375" s="113"/>
      <c r="G375" s="124"/>
      <c r="H375" s="124"/>
      <c r="I375" s="113"/>
      <c r="J375" s="113"/>
      <c r="K375" s="113"/>
      <c r="L375" s="113"/>
      <c r="M375" s="113"/>
      <c r="N375" s="113"/>
      <c r="O375" s="113"/>
      <c r="P375" s="113"/>
      <c r="Q375" s="113"/>
      <c r="R375" s="113"/>
      <c r="S375" s="113"/>
      <c r="T375" s="113"/>
      <c r="U375" s="113"/>
      <c r="V375" s="113"/>
      <c r="W375" s="113"/>
      <c r="X375" s="113"/>
      <c r="Y375" s="113"/>
      <c r="Z375" s="113"/>
      <c r="AA375" s="113"/>
      <c r="AB375" s="113"/>
      <c r="AC375" s="113"/>
      <c r="AD375" s="113"/>
    </row>
    <row r="376">
      <c r="A376" s="113"/>
      <c r="B376" s="113"/>
      <c r="C376" s="113"/>
      <c r="D376" s="113"/>
      <c r="E376" s="113"/>
      <c r="F376" s="113"/>
      <c r="G376" s="124"/>
      <c r="H376" s="124"/>
      <c r="I376" s="113"/>
      <c r="J376" s="113"/>
      <c r="K376" s="113"/>
      <c r="L376" s="113"/>
      <c r="M376" s="113"/>
      <c r="N376" s="113"/>
      <c r="O376" s="113"/>
      <c r="P376" s="113"/>
      <c r="Q376" s="113"/>
      <c r="R376" s="113"/>
      <c r="S376" s="113"/>
      <c r="T376" s="113"/>
      <c r="U376" s="113"/>
      <c r="V376" s="113"/>
      <c r="W376" s="113"/>
      <c r="X376" s="113"/>
      <c r="Y376" s="113"/>
      <c r="Z376" s="113"/>
      <c r="AA376" s="113"/>
      <c r="AB376" s="113"/>
      <c r="AC376" s="113"/>
      <c r="AD376" s="113"/>
    </row>
    <row r="377">
      <c r="A377" s="113"/>
      <c r="B377" s="113"/>
      <c r="C377" s="113"/>
      <c r="D377" s="113"/>
      <c r="E377" s="113"/>
      <c r="F377" s="113"/>
      <c r="G377" s="124"/>
      <c r="H377" s="124"/>
      <c r="I377" s="113"/>
      <c r="J377" s="113"/>
      <c r="K377" s="113"/>
      <c r="L377" s="113"/>
      <c r="M377" s="113"/>
      <c r="N377" s="113"/>
      <c r="O377" s="113"/>
      <c r="P377" s="113"/>
      <c r="Q377" s="113"/>
      <c r="R377" s="113"/>
      <c r="S377" s="113"/>
      <c r="T377" s="113"/>
      <c r="U377" s="113"/>
      <c r="V377" s="113"/>
      <c r="W377" s="113"/>
      <c r="X377" s="113"/>
      <c r="Y377" s="113"/>
      <c r="Z377" s="113"/>
      <c r="AA377" s="113"/>
      <c r="AB377" s="113"/>
      <c r="AC377" s="113"/>
      <c r="AD377" s="113"/>
    </row>
    <row r="378">
      <c r="A378" s="113"/>
      <c r="B378" s="113"/>
      <c r="C378" s="113"/>
      <c r="D378" s="113"/>
      <c r="E378" s="113"/>
      <c r="F378" s="113"/>
      <c r="G378" s="124"/>
      <c r="H378" s="124"/>
      <c r="I378" s="113"/>
      <c r="J378" s="113"/>
      <c r="K378" s="113"/>
      <c r="L378" s="113"/>
      <c r="M378" s="113"/>
      <c r="N378" s="113"/>
      <c r="O378" s="113"/>
      <c r="P378" s="113"/>
      <c r="Q378" s="113"/>
      <c r="R378" s="113"/>
      <c r="S378" s="113"/>
      <c r="T378" s="113"/>
      <c r="U378" s="113"/>
      <c r="V378" s="113"/>
      <c r="W378" s="113"/>
      <c r="X378" s="113"/>
      <c r="Y378" s="113"/>
      <c r="Z378" s="113"/>
      <c r="AA378" s="113"/>
      <c r="AB378" s="113"/>
      <c r="AC378" s="113"/>
      <c r="AD378" s="113"/>
    </row>
    <row r="379">
      <c r="A379" s="113"/>
      <c r="B379" s="113"/>
      <c r="C379" s="113"/>
      <c r="D379" s="113"/>
      <c r="E379" s="113"/>
      <c r="F379" s="113"/>
      <c r="G379" s="124"/>
      <c r="H379" s="124"/>
      <c r="I379" s="113"/>
      <c r="J379" s="113"/>
      <c r="K379" s="113"/>
      <c r="L379" s="113"/>
      <c r="M379" s="113"/>
      <c r="N379" s="113"/>
      <c r="O379" s="113"/>
      <c r="P379" s="113"/>
      <c r="Q379" s="113"/>
      <c r="R379" s="113"/>
      <c r="S379" s="113"/>
      <c r="T379" s="113"/>
      <c r="U379" s="113"/>
      <c r="V379" s="113"/>
      <c r="W379" s="113"/>
      <c r="X379" s="113"/>
      <c r="Y379" s="113"/>
      <c r="Z379" s="113"/>
      <c r="AA379" s="113"/>
      <c r="AB379" s="113"/>
      <c r="AC379" s="113"/>
      <c r="AD379" s="113"/>
    </row>
    <row r="380">
      <c r="A380" s="113"/>
      <c r="B380" s="113"/>
      <c r="C380" s="113"/>
      <c r="D380" s="113"/>
      <c r="E380" s="113"/>
      <c r="F380" s="113"/>
      <c r="G380" s="124"/>
      <c r="H380" s="124"/>
      <c r="I380" s="113"/>
      <c r="J380" s="113"/>
      <c r="K380" s="113"/>
      <c r="L380" s="113"/>
      <c r="M380" s="113"/>
      <c r="N380" s="113"/>
      <c r="O380" s="113"/>
      <c r="P380" s="113"/>
      <c r="Q380" s="113"/>
      <c r="R380" s="113"/>
      <c r="S380" s="113"/>
      <c r="T380" s="113"/>
      <c r="U380" s="113"/>
      <c r="V380" s="113"/>
      <c r="W380" s="113"/>
      <c r="X380" s="113"/>
      <c r="Y380" s="113"/>
      <c r="Z380" s="113"/>
      <c r="AA380" s="113"/>
      <c r="AB380" s="113"/>
      <c r="AC380" s="113"/>
      <c r="AD380" s="113"/>
    </row>
    <row r="381">
      <c r="A381" s="113"/>
      <c r="B381" s="113"/>
      <c r="C381" s="113"/>
      <c r="D381" s="113"/>
      <c r="E381" s="113"/>
      <c r="F381" s="113"/>
      <c r="G381" s="124"/>
      <c r="H381" s="124"/>
      <c r="I381" s="113"/>
      <c r="J381" s="113"/>
      <c r="K381" s="113"/>
      <c r="L381" s="113"/>
      <c r="M381" s="113"/>
      <c r="N381" s="113"/>
      <c r="O381" s="113"/>
      <c r="P381" s="113"/>
      <c r="Q381" s="113"/>
      <c r="R381" s="113"/>
      <c r="S381" s="113"/>
      <c r="T381" s="113"/>
      <c r="U381" s="113"/>
      <c r="V381" s="113"/>
      <c r="W381" s="113"/>
      <c r="X381" s="113"/>
      <c r="Y381" s="113"/>
      <c r="Z381" s="113"/>
      <c r="AA381" s="113"/>
      <c r="AB381" s="113"/>
      <c r="AC381" s="113"/>
      <c r="AD381" s="113"/>
    </row>
    <row r="382">
      <c r="A382" s="113"/>
      <c r="B382" s="113"/>
      <c r="C382" s="113"/>
      <c r="D382" s="113"/>
      <c r="E382" s="113"/>
      <c r="F382" s="113"/>
      <c r="G382" s="124"/>
      <c r="H382" s="124"/>
      <c r="I382" s="113"/>
      <c r="J382" s="113"/>
      <c r="K382" s="113"/>
      <c r="L382" s="113"/>
      <c r="M382" s="113"/>
      <c r="N382" s="113"/>
      <c r="O382" s="113"/>
      <c r="P382" s="113"/>
      <c r="Q382" s="113"/>
      <c r="R382" s="113"/>
      <c r="S382" s="113"/>
      <c r="T382" s="113"/>
      <c r="U382" s="113"/>
      <c r="V382" s="113"/>
      <c r="W382" s="113"/>
      <c r="X382" s="113"/>
      <c r="Y382" s="113"/>
      <c r="Z382" s="113"/>
      <c r="AA382" s="113"/>
      <c r="AB382" s="113"/>
      <c r="AC382" s="113"/>
      <c r="AD382" s="113"/>
    </row>
    <row r="383">
      <c r="A383" s="113"/>
      <c r="B383" s="113"/>
      <c r="C383" s="113"/>
      <c r="D383" s="113"/>
      <c r="E383" s="113"/>
      <c r="F383" s="113"/>
      <c r="G383" s="124"/>
      <c r="H383" s="124"/>
      <c r="I383" s="113"/>
      <c r="J383" s="113"/>
      <c r="K383" s="113"/>
      <c r="L383" s="113"/>
      <c r="M383" s="113"/>
      <c r="N383" s="113"/>
      <c r="O383" s="113"/>
      <c r="P383" s="113"/>
      <c r="Q383" s="113"/>
      <c r="R383" s="113"/>
      <c r="S383" s="113"/>
      <c r="T383" s="113"/>
      <c r="U383" s="113"/>
      <c r="V383" s="113"/>
      <c r="W383" s="113"/>
      <c r="X383" s="113"/>
      <c r="Y383" s="113"/>
      <c r="Z383" s="113"/>
      <c r="AA383" s="113"/>
      <c r="AB383" s="113"/>
      <c r="AC383" s="113"/>
      <c r="AD383" s="113"/>
    </row>
    <row r="384">
      <c r="A384" s="113"/>
      <c r="B384" s="113"/>
      <c r="C384" s="113"/>
      <c r="D384" s="113"/>
      <c r="E384" s="113"/>
      <c r="F384" s="113"/>
      <c r="G384" s="124"/>
      <c r="H384" s="124"/>
      <c r="I384" s="113"/>
      <c r="J384" s="113"/>
      <c r="K384" s="113"/>
      <c r="L384" s="113"/>
      <c r="M384" s="113"/>
      <c r="N384" s="113"/>
      <c r="O384" s="113"/>
      <c r="P384" s="113"/>
      <c r="Q384" s="113"/>
      <c r="R384" s="113"/>
      <c r="S384" s="113"/>
      <c r="T384" s="113"/>
      <c r="U384" s="113"/>
      <c r="V384" s="113"/>
      <c r="W384" s="113"/>
      <c r="X384" s="113"/>
      <c r="Y384" s="113"/>
      <c r="Z384" s="113"/>
      <c r="AA384" s="113"/>
      <c r="AB384" s="113"/>
      <c r="AC384" s="113"/>
      <c r="AD384" s="113"/>
    </row>
    <row r="385">
      <c r="A385" s="113"/>
      <c r="B385" s="113"/>
      <c r="C385" s="113"/>
      <c r="D385" s="113"/>
      <c r="E385" s="113"/>
      <c r="F385" s="113"/>
      <c r="G385" s="124"/>
      <c r="H385" s="124"/>
      <c r="I385" s="113"/>
      <c r="J385" s="113"/>
      <c r="K385" s="113"/>
      <c r="L385" s="113"/>
      <c r="M385" s="113"/>
      <c r="N385" s="113"/>
      <c r="O385" s="113"/>
      <c r="P385" s="113"/>
      <c r="Q385" s="113"/>
      <c r="R385" s="113"/>
      <c r="S385" s="113"/>
      <c r="T385" s="113"/>
      <c r="U385" s="113"/>
      <c r="V385" s="113"/>
      <c r="W385" s="113"/>
      <c r="X385" s="113"/>
      <c r="Y385" s="113"/>
      <c r="Z385" s="113"/>
      <c r="AA385" s="113"/>
      <c r="AB385" s="113"/>
      <c r="AC385" s="113"/>
      <c r="AD385" s="113"/>
    </row>
    <row r="386">
      <c r="A386" s="113"/>
      <c r="B386" s="113"/>
      <c r="C386" s="113"/>
      <c r="D386" s="113"/>
      <c r="E386" s="113"/>
      <c r="F386" s="113"/>
      <c r="G386" s="124"/>
      <c r="H386" s="124"/>
      <c r="I386" s="113"/>
      <c r="J386" s="113"/>
      <c r="K386" s="113"/>
      <c r="L386" s="113"/>
      <c r="M386" s="113"/>
      <c r="N386" s="113"/>
      <c r="O386" s="113"/>
      <c r="P386" s="113"/>
      <c r="Q386" s="113"/>
      <c r="R386" s="113"/>
      <c r="S386" s="113"/>
      <c r="T386" s="113"/>
      <c r="U386" s="113"/>
      <c r="V386" s="113"/>
      <c r="W386" s="113"/>
      <c r="X386" s="113"/>
      <c r="Y386" s="113"/>
      <c r="Z386" s="113"/>
      <c r="AA386" s="113"/>
      <c r="AB386" s="113"/>
      <c r="AC386" s="113"/>
      <c r="AD386" s="113"/>
    </row>
    <row r="387">
      <c r="A387" s="113"/>
      <c r="B387" s="113"/>
      <c r="C387" s="113"/>
      <c r="D387" s="113"/>
      <c r="E387" s="113"/>
      <c r="F387" s="113"/>
      <c r="G387" s="124"/>
      <c r="H387" s="124"/>
      <c r="I387" s="113"/>
      <c r="J387" s="113"/>
      <c r="K387" s="113"/>
      <c r="L387" s="113"/>
      <c r="M387" s="113"/>
      <c r="N387" s="113"/>
      <c r="O387" s="113"/>
      <c r="P387" s="113"/>
      <c r="Q387" s="113"/>
      <c r="R387" s="113"/>
      <c r="S387" s="113"/>
      <c r="T387" s="113"/>
      <c r="U387" s="113"/>
      <c r="V387" s="113"/>
      <c r="W387" s="113"/>
      <c r="X387" s="113"/>
      <c r="Y387" s="113"/>
      <c r="Z387" s="113"/>
      <c r="AA387" s="113"/>
      <c r="AB387" s="113"/>
      <c r="AC387" s="113"/>
      <c r="AD387" s="113"/>
    </row>
    <row r="388">
      <c r="A388" s="113"/>
      <c r="B388" s="113"/>
      <c r="C388" s="113"/>
      <c r="D388" s="113"/>
      <c r="E388" s="113"/>
      <c r="F388" s="113"/>
      <c r="G388" s="124"/>
      <c r="H388" s="124"/>
      <c r="I388" s="113"/>
      <c r="J388" s="113"/>
      <c r="K388" s="113"/>
      <c r="L388" s="113"/>
      <c r="M388" s="113"/>
      <c r="N388" s="113"/>
      <c r="O388" s="113"/>
      <c r="P388" s="113"/>
      <c r="Q388" s="113"/>
      <c r="R388" s="113"/>
      <c r="S388" s="113"/>
      <c r="T388" s="113"/>
      <c r="U388" s="113"/>
      <c r="V388" s="113"/>
      <c r="W388" s="113"/>
      <c r="X388" s="113"/>
      <c r="Y388" s="113"/>
      <c r="Z388" s="113"/>
      <c r="AA388" s="113"/>
      <c r="AB388" s="113"/>
      <c r="AC388" s="113"/>
      <c r="AD388" s="113"/>
    </row>
    <row r="389">
      <c r="A389" s="113"/>
      <c r="B389" s="113"/>
      <c r="C389" s="113"/>
      <c r="D389" s="113"/>
      <c r="E389" s="113"/>
      <c r="F389" s="113"/>
      <c r="G389" s="124"/>
      <c r="H389" s="124"/>
      <c r="I389" s="113"/>
      <c r="J389" s="113"/>
      <c r="K389" s="113"/>
      <c r="L389" s="113"/>
      <c r="M389" s="113"/>
      <c r="N389" s="113"/>
      <c r="O389" s="113"/>
      <c r="P389" s="113"/>
      <c r="Q389" s="113"/>
      <c r="R389" s="113"/>
      <c r="S389" s="113"/>
      <c r="T389" s="113"/>
      <c r="U389" s="113"/>
      <c r="V389" s="113"/>
      <c r="W389" s="113"/>
      <c r="X389" s="113"/>
      <c r="Y389" s="113"/>
      <c r="Z389" s="113"/>
      <c r="AA389" s="113"/>
      <c r="AB389" s="113"/>
      <c r="AC389" s="113"/>
      <c r="AD389" s="113"/>
    </row>
    <row r="390">
      <c r="A390" s="113"/>
      <c r="B390" s="113"/>
      <c r="C390" s="113"/>
      <c r="D390" s="113"/>
      <c r="E390" s="113"/>
      <c r="F390" s="113"/>
      <c r="G390" s="124"/>
      <c r="H390" s="124"/>
      <c r="I390" s="113"/>
      <c r="J390" s="113"/>
      <c r="K390" s="113"/>
      <c r="L390" s="113"/>
      <c r="M390" s="113"/>
      <c r="N390" s="113"/>
      <c r="O390" s="113"/>
      <c r="P390" s="113"/>
      <c r="Q390" s="113"/>
      <c r="R390" s="113"/>
      <c r="S390" s="113"/>
      <c r="T390" s="113"/>
      <c r="U390" s="113"/>
      <c r="V390" s="113"/>
      <c r="W390" s="113"/>
      <c r="X390" s="113"/>
      <c r="Y390" s="113"/>
      <c r="Z390" s="113"/>
      <c r="AA390" s="113"/>
      <c r="AB390" s="113"/>
      <c r="AC390" s="113"/>
      <c r="AD390" s="113"/>
    </row>
    <row r="391">
      <c r="A391" s="113"/>
      <c r="B391" s="113"/>
      <c r="C391" s="113"/>
      <c r="D391" s="113"/>
      <c r="E391" s="113"/>
      <c r="F391" s="113"/>
      <c r="G391" s="124"/>
      <c r="H391" s="124"/>
      <c r="I391" s="113"/>
      <c r="J391" s="113"/>
      <c r="K391" s="113"/>
      <c r="L391" s="113"/>
      <c r="M391" s="113"/>
      <c r="N391" s="113"/>
      <c r="O391" s="113"/>
      <c r="P391" s="113"/>
      <c r="Q391" s="113"/>
      <c r="R391" s="113"/>
      <c r="S391" s="113"/>
      <c r="T391" s="113"/>
      <c r="U391" s="113"/>
      <c r="V391" s="113"/>
      <c r="W391" s="113"/>
      <c r="X391" s="113"/>
      <c r="Y391" s="113"/>
      <c r="Z391" s="113"/>
      <c r="AA391" s="113"/>
      <c r="AB391" s="113"/>
      <c r="AC391" s="113"/>
      <c r="AD391" s="113"/>
    </row>
    <row r="392">
      <c r="A392" s="113"/>
      <c r="B392" s="113"/>
      <c r="C392" s="113"/>
      <c r="D392" s="113"/>
      <c r="E392" s="113"/>
      <c r="F392" s="113"/>
      <c r="G392" s="124"/>
      <c r="H392" s="124"/>
      <c r="I392" s="113"/>
      <c r="J392" s="113"/>
      <c r="K392" s="113"/>
      <c r="L392" s="113"/>
      <c r="M392" s="113"/>
      <c r="N392" s="113"/>
      <c r="O392" s="113"/>
      <c r="P392" s="113"/>
      <c r="Q392" s="113"/>
      <c r="R392" s="113"/>
      <c r="S392" s="113"/>
      <c r="T392" s="113"/>
      <c r="U392" s="113"/>
      <c r="V392" s="113"/>
      <c r="W392" s="113"/>
      <c r="X392" s="113"/>
      <c r="Y392" s="113"/>
      <c r="Z392" s="113"/>
      <c r="AA392" s="113"/>
      <c r="AB392" s="113"/>
      <c r="AC392" s="113"/>
      <c r="AD392" s="113"/>
    </row>
    <row r="393">
      <c r="A393" s="113"/>
      <c r="B393" s="113"/>
      <c r="C393" s="113"/>
      <c r="D393" s="113"/>
      <c r="E393" s="113"/>
      <c r="F393" s="113"/>
      <c r="G393" s="124"/>
      <c r="H393" s="124"/>
      <c r="I393" s="113"/>
      <c r="J393" s="113"/>
      <c r="K393" s="113"/>
      <c r="L393" s="113"/>
      <c r="M393" s="113"/>
      <c r="N393" s="113"/>
      <c r="O393" s="113"/>
      <c r="P393" s="113"/>
      <c r="Q393" s="113"/>
      <c r="R393" s="113"/>
      <c r="S393" s="113"/>
      <c r="T393" s="113"/>
      <c r="U393" s="113"/>
      <c r="V393" s="113"/>
      <c r="W393" s="113"/>
      <c r="X393" s="113"/>
      <c r="Y393" s="113"/>
      <c r="Z393" s="113"/>
      <c r="AA393" s="113"/>
      <c r="AB393" s="113"/>
      <c r="AC393" s="113"/>
      <c r="AD393" s="113"/>
    </row>
    <row r="394">
      <c r="A394" s="113"/>
      <c r="B394" s="113"/>
      <c r="C394" s="113"/>
      <c r="D394" s="113"/>
      <c r="E394" s="113"/>
      <c r="F394" s="113"/>
      <c r="G394" s="124"/>
      <c r="H394" s="124"/>
      <c r="I394" s="113"/>
      <c r="J394" s="113"/>
      <c r="K394" s="113"/>
      <c r="L394" s="113"/>
      <c r="M394" s="113"/>
      <c r="N394" s="113"/>
      <c r="O394" s="113"/>
      <c r="P394" s="113"/>
      <c r="Q394" s="113"/>
      <c r="R394" s="113"/>
      <c r="S394" s="113"/>
      <c r="T394" s="113"/>
      <c r="U394" s="113"/>
      <c r="V394" s="113"/>
      <c r="W394" s="113"/>
      <c r="X394" s="113"/>
      <c r="Y394" s="113"/>
      <c r="Z394" s="113"/>
      <c r="AA394" s="113"/>
      <c r="AB394" s="113"/>
      <c r="AC394" s="113"/>
      <c r="AD394" s="113"/>
    </row>
    <row r="395">
      <c r="A395" s="113"/>
      <c r="B395" s="113"/>
      <c r="C395" s="113"/>
      <c r="D395" s="113"/>
      <c r="E395" s="113"/>
      <c r="F395" s="113"/>
      <c r="G395" s="124"/>
      <c r="H395" s="124"/>
      <c r="I395" s="113"/>
      <c r="J395" s="113"/>
      <c r="K395" s="113"/>
      <c r="L395" s="113"/>
      <c r="M395" s="113"/>
      <c r="N395" s="113"/>
      <c r="O395" s="113"/>
      <c r="P395" s="113"/>
      <c r="Q395" s="113"/>
      <c r="R395" s="113"/>
      <c r="S395" s="113"/>
      <c r="T395" s="113"/>
      <c r="U395" s="113"/>
      <c r="V395" s="113"/>
      <c r="W395" s="113"/>
      <c r="X395" s="113"/>
      <c r="Y395" s="113"/>
      <c r="Z395" s="113"/>
      <c r="AA395" s="113"/>
      <c r="AB395" s="113"/>
      <c r="AC395" s="113"/>
      <c r="AD395" s="113"/>
    </row>
    <row r="396">
      <c r="A396" s="113"/>
      <c r="B396" s="113"/>
      <c r="C396" s="113"/>
      <c r="D396" s="113"/>
      <c r="E396" s="113"/>
      <c r="F396" s="113"/>
      <c r="G396" s="124"/>
      <c r="H396" s="124"/>
      <c r="I396" s="113"/>
      <c r="J396" s="113"/>
      <c r="K396" s="113"/>
      <c r="L396" s="113"/>
      <c r="M396" s="113"/>
      <c r="N396" s="113"/>
      <c r="O396" s="113"/>
      <c r="P396" s="113"/>
      <c r="Q396" s="113"/>
      <c r="R396" s="113"/>
      <c r="S396" s="113"/>
      <c r="T396" s="113"/>
      <c r="U396" s="113"/>
      <c r="V396" s="113"/>
      <c r="W396" s="113"/>
      <c r="X396" s="113"/>
      <c r="Y396" s="113"/>
      <c r="Z396" s="113"/>
      <c r="AA396" s="113"/>
      <c r="AB396" s="113"/>
      <c r="AC396" s="113"/>
      <c r="AD396" s="113"/>
    </row>
    <row r="397">
      <c r="A397" s="113"/>
      <c r="B397" s="113"/>
      <c r="C397" s="113"/>
      <c r="D397" s="113"/>
      <c r="E397" s="113"/>
      <c r="F397" s="113"/>
      <c r="G397" s="124"/>
      <c r="H397" s="124"/>
      <c r="I397" s="113"/>
      <c r="J397" s="113"/>
      <c r="K397" s="113"/>
      <c r="L397" s="113"/>
      <c r="M397" s="113"/>
      <c r="N397" s="113"/>
      <c r="O397" s="113"/>
      <c r="P397" s="113"/>
      <c r="Q397" s="113"/>
      <c r="R397" s="113"/>
      <c r="S397" s="113"/>
      <c r="T397" s="113"/>
      <c r="U397" s="113"/>
      <c r="V397" s="113"/>
      <c r="W397" s="113"/>
      <c r="X397" s="113"/>
      <c r="Y397" s="113"/>
      <c r="Z397" s="113"/>
      <c r="AA397" s="113"/>
      <c r="AB397" s="113"/>
      <c r="AC397" s="113"/>
      <c r="AD397" s="113"/>
    </row>
    <row r="398">
      <c r="A398" s="113"/>
      <c r="B398" s="113"/>
      <c r="C398" s="113"/>
      <c r="D398" s="113"/>
      <c r="E398" s="113"/>
      <c r="F398" s="113"/>
      <c r="G398" s="124"/>
      <c r="H398" s="124"/>
      <c r="I398" s="113"/>
      <c r="J398" s="113"/>
      <c r="K398" s="113"/>
      <c r="L398" s="113"/>
      <c r="M398" s="113"/>
      <c r="N398" s="113"/>
      <c r="O398" s="113"/>
      <c r="P398" s="113"/>
      <c r="Q398" s="113"/>
      <c r="R398" s="113"/>
      <c r="S398" s="113"/>
      <c r="T398" s="113"/>
      <c r="U398" s="113"/>
      <c r="V398" s="113"/>
      <c r="W398" s="113"/>
      <c r="X398" s="113"/>
      <c r="Y398" s="113"/>
      <c r="Z398" s="113"/>
      <c r="AA398" s="113"/>
      <c r="AB398" s="113"/>
      <c r="AC398" s="113"/>
      <c r="AD398" s="113"/>
    </row>
    <row r="399">
      <c r="A399" s="113"/>
      <c r="B399" s="113"/>
      <c r="C399" s="113"/>
      <c r="D399" s="113"/>
      <c r="E399" s="113"/>
      <c r="F399" s="113"/>
      <c r="G399" s="124"/>
      <c r="H399" s="124"/>
      <c r="I399" s="113"/>
      <c r="J399" s="113"/>
      <c r="K399" s="113"/>
      <c r="L399" s="113"/>
      <c r="M399" s="113"/>
      <c r="N399" s="113"/>
      <c r="O399" s="113"/>
      <c r="P399" s="113"/>
      <c r="Q399" s="113"/>
      <c r="R399" s="113"/>
      <c r="S399" s="113"/>
      <c r="T399" s="113"/>
      <c r="U399" s="113"/>
      <c r="V399" s="113"/>
      <c r="W399" s="113"/>
      <c r="X399" s="113"/>
      <c r="Y399" s="113"/>
      <c r="Z399" s="113"/>
      <c r="AA399" s="113"/>
      <c r="AB399" s="113"/>
      <c r="AC399" s="113"/>
      <c r="AD399" s="113"/>
    </row>
    <row r="400">
      <c r="A400" s="113"/>
      <c r="B400" s="113"/>
      <c r="C400" s="113"/>
      <c r="D400" s="113"/>
      <c r="E400" s="113"/>
      <c r="F400" s="113"/>
      <c r="G400" s="124"/>
      <c r="H400" s="124"/>
      <c r="I400" s="113"/>
      <c r="J400" s="113"/>
      <c r="K400" s="113"/>
      <c r="L400" s="113"/>
      <c r="M400" s="113"/>
      <c r="N400" s="113"/>
      <c r="O400" s="113"/>
      <c r="P400" s="113"/>
      <c r="Q400" s="113"/>
      <c r="R400" s="113"/>
      <c r="S400" s="113"/>
      <c r="T400" s="113"/>
      <c r="U400" s="113"/>
      <c r="V400" s="113"/>
      <c r="W400" s="113"/>
      <c r="X400" s="113"/>
      <c r="Y400" s="113"/>
      <c r="Z400" s="113"/>
      <c r="AA400" s="113"/>
      <c r="AB400" s="113"/>
      <c r="AC400" s="113"/>
      <c r="AD400" s="113"/>
    </row>
    <row r="401">
      <c r="A401" s="113"/>
      <c r="B401" s="113"/>
      <c r="C401" s="113"/>
      <c r="D401" s="113"/>
      <c r="E401" s="113"/>
      <c r="F401" s="113"/>
      <c r="G401" s="124"/>
      <c r="H401" s="124"/>
      <c r="I401" s="113"/>
      <c r="J401" s="113"/>
      <c r="K401" s="113"/>
      <c r="L401" s="113"/>
      <c r="M401" s="113"/>
      <c r="N401" s="113"/>
      <c r="O401" s="113"/>
      <c r="P401" s="113"/>
      <c r="Q401" s="113"/>
      <c r="R401" s="113"/>
      <c r="S401" s="113"/>
      <c r="T401" s="113"/>
      <c r="U401" s="113"/>
      <c r="V401" s="113"/>
      <c r="W401" s="113"/>
      <c r="X401" s="113"/>
      <c r="Y401" s="113"/>
      <c r="Z401" s="113"/>
      <c r="AA401" s="113"/>
      <c r="AB401" s="113"/>
      <c r="AC401" s="113"/>
      <c r="AD401" s="113"/>
    </row>
    <row r="402">
      <c r="A402" s="113"/>
      <c r="B402" s="113"/>
      <c r="C402" s="113"/>
      <c r="D402" s="113"/>
      <c r="E402" s="113"/>
      <c r="F402" s="113"/>
      <c r="G402" s="124"/>
      <c r="H402" s="124"/>
      <c r="I402" s="113"/>
      <c r="J402" s="113"/>
      <c r="K402" s="113"/>
      <c r="L402" s="113"/>
      <c r="M402" s="113"/>
      <c r="N402" s="113"/>
      <c r="O402" s="113"/>
      <c r="P402" s="113"/>
      <c r="Q402" s="113"/>
      <c r="R402" s="113"/>
      <c r="S402" s="113"/>
      <c r="T402" s="113"/>
      <c r="U402" s="113"/>
      <c r="V402" s="113"/>
      <c r="W402" s="113"/>
      <c r="X402" s="113"/>
      <c r="Y402" s="113"/>
      <c r="Z402" s="113"/>
      <c r="AA402" s="113"/>
      <c r="AB402" s="113"/>
      <c r="AC402" s="113"/>
      <c r="AD402" s="113"/>
    </row>
    <row r="403">
      <c r="A403" s="113"/>
      <c r="B403" s="113"/>
      <c r="C403" s="113"/>
      <c r="D403" s="113"/>
      <c r="E403" s="113"/>
      <c r="F403" s="113"/>
      <c r="G403" s="124"/>
      <c r="H403" s="124"/>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113"/>
    </row>
    <row r="404">
      <c r="A404" s="113"/>
      <c r="B404" s="113"/>
      <c r="C404" s="113"/>
      <c r="D404" s="113"/>
      <c r="E404" s="113"/>
      <c r="F404" s="113"/>
      <c r="G404" s="124"/>
      <c r="H404" s="124"/>
      <c r="I404" s="113"/>
      <c r="J404" s="113"/>
      <c r="K404" s="113"/>
      <c r="L404" s="113"/>
      <c r="M404" s="113"/>
      <c r="N404" s="113"/>
      <c r="O404" s="113"/>
      <c r="P404" s="113"/>
      <c r="Q404" s="113"/>
      <c r="R404" s="113"/>
      <c r="S404" s="113"/>
      <c r="T404" s="113"/>
      <c r="U404" s="113"/>
      <c r="V404" s="113"/>
      <c r="W404" s="113"/>
      <c r="X404" s="113"/>
      <c r="Y404" s="113"/>
      <c r="Z404" s="113"/>
      <c r="AA404" s="113"/>
      <c r="AB404" s="113"/>
      <c r="AC404" s="113"/>
      <c r="AD404" s="113"/>
    </row>
    <row r="405">
      <c r="A405" s="113"/>
      <c r="B405" s="113"/>
      <c r="C405" s="113"/>
      <c r="D405" s="113"/>
      <c r="E405" s="113"/>
      <c r="F405" s="113"/>
      <c r="G405" s="124"/>
      <c r="H405" s="124"/>
      <c r="I405" s="113"/>
      <c r="J405" s="113"/>
      <c r="K405" s="113"/>
      <c r="L405" s="113"/>
      <c r="M405" s="113"/>
      <c r="N405" s="113"/>
      <c r="O405" s="113"/>
      <c r="P405" s="113"/>
      <c r="Q405" s="113"/>
      <c r="R405" s="113"/>
      <c r="S405" s="113"/>
      <c r="T405" s="113"/>
      <c r="U405" s="113"/>
      <c r="V405" s="113"/>
      <c r="W405" s="113"/>
      <c r="X405" s="113"/>
      <c r="Y405" s="113"/>
      <c r="Z405" s="113"/>
      <c r="AA405" s="113"/>
      <c r="AB405" s="113"/>
      <c r="AC405" s="113"/>
      <c r="AD405" s="113"/>
    </row>
    <row r="406">
      <c r="A406" s="113"/>
      <c r="B406" s="113"/>
      <c r="C406" s="113"/>
      <c r="D406" s="113"/>
      <c r="E406" s="113"/>
      <c r="F406" s="113"/>
      <c r="G406" s="124"/>
      <c r="H406" s="124"/>
      <c r="I406" s="113"/>
      <c r="J406" s="113"/>
      <c r="K406" s="113"/>
      <c r="L406" s="113"/>
      <c r="M406" s="113"/>
      <c r="N406" s="113"/>
      <c r="O406" s="113"/>
      <c r="P406" s="113"/>
      <c r="Q406" s="113"/>
      <c r="R406" s="113"/>
      <c r="S406" s="113"/>
      <c r="T406" s="113"/>
      <c r="U406" s="113"/>
      <c r="V406" s="113"/>
      <c r="W406" s="113"/>
      <c r="X406" s="113"/>
      <c r="Y406" s="113"/>
      <c r="Z406" s="113"/>
      <c r="AA406" s="113"/>
      <c r="AB406" s="113"/>
      <c r="AC406" s="113"/>
      <c r="AD406" s="113"/>
    </row>
    <row r="407">
      <c r="A407" s="113"/>
      <c r="B407" s="113"/>
      <c r="C407" s="113"/>
      <c r="D407" s="113"/>
      <c r="E407" s="113"/>
      <c r="F407" s="113"/>
      <c r="G407" s="124"/>
      <c r="H407" s="124"/>
      <c r="I407" s="113"/>
      <c r="J407" s="113"/>
      <c r="K407" s="113"/>
      <c r="L407" s="113"/>
      <c r="M407" s="113"/>
      <c r="N407" s="113"/>
      <c r="O407" s="113"/>
      <c r="P407" s="113"/>
      <c r="Q407" s="113"/>
      <c r="R407" s="113"/>
      <c r="S407" s="113"/>
      <c r="T407" s="113"/>
      <c r="U407" s="113"/>
      <c r="V407" s="113"/>
      <c r="W407" s="113"/>
      <c r="X407" s="113"/>
      <c r="Y407" s="113"/>
      <c r="Z407" s="113"/>
      <c r="AA407" s="113"/>
      <c r="AB407" s="113"/>
      <c r="AC407" s="113"/>
      <c r="AD407" s="113"/>
    </row>
    <row r="408">
      <c r="A408" s="113"/>
      <c r="B408" s="113"/>
      <c r="C408" s="113"/>
      <c r="D408" s="113"/>
      <c r="E408" s="113"/>
      <c r="F408" s="113"/>
      <c r="G408" s="124"/>
      <c r="H408" s="124"/>
      <c r="I408" s="113"/>
      <c r="J408" s="113"/>
      <c r="K408" s="113"/>
      <c r="L408" s="113"/>
      <c r="M408" s="113"/>
      <c r="N408" s="113"/>
      <c r="O408" s="113"/>
      <c r="P408" s="113"/>
      <c r="Q408" s="113"/>
      <c r="R408" s="113"/>
      <c r="S408" s="113"/>
      <c r="T408" s="113"/>
      <c r="U408" s="113"/>
      <c r="V408" s="113"/>
      <c r="W408" s="113"/>
      <c r="X408" s="113"/>
      <c r="Y408" s="113"/>
      <c r="Z408" s="113"/>
      <c r="AA408" s="113"/>
      <c r="AB408" s="113"/>
      <c r="AC408" s="113"/>
      <c r="AD408" s="113"/>
    </row>
    <row r="409">
      <c r="A409" s="113"/>
      <c r="B409" s="113"/>
      <c r="C409" s="113"/>
      <c r="D409" s="113"/>
      <c r="E409" s="113"/>
      <c r="F409" s="113"/>
      <c r="G409" s="124"/>
      <c r="H409" s="124"/>
      <c r="I409" s="113"/>
      <c r="J409" s="113"/>
      <c r="K409" s="113"/>
      <c r="L409" s="113"/>
      <c r="M409" s="113"/>
      <c r="N409" s="113"/>
      <c r="O409" s="113"/>
      <c r="P409" s="113"/>
      <c r="Q409" s="113"/>
      <c r="R409" s="113"/>
      <c r="S409" s="113"/>
      <c r="T409" s="113"/>
      <c r="U409" s="113"/>
      <c r="V409" s="113"/>
      <c r="W409" s="113"/>
      <c r="X409" s="113"/>
      <c r="Y409" s="113"/>
      <c r="Z409" s="113"/>
      <c r="AA409" s="113"/>
      <c r="AB409" s="113"/>
      <c r="AC409" s="113"/>
      <c r="AD409" s="113"/>
    </row>
    <row r="410">
      <c r="A410" s="113"/>
      <c r="B410" s="113"/>
      <c r="C410" s="113"/>
      <c r="D410" s="113"/>
      <c r="E410" s="113"/>
      <c r="F410" s="113"/>
      <c r="G410" s="124"/>
      <c r="H410" s="124"/>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row>
    <row r="411">
      <c r="A411" s="113"/>
      <c r="B411" s="113"/>
      <c r="C411" s="113"/>
      <c r="D411" s="113"/>
      <c r="E411" s="113"/>
      <c r="F411" s="113"/>
      <c r="G411" s="124"/>
      <c r="H411" s="124"/>
      <c r="I411" s="113"/>
      <c r="J411" s="113"/>
      <c r="K411" s="113"/>
      <c r="L411" s="113"/>
      <c r="M411" s="113"/>
      <c r="N411" s="113"/>
      <c r="O411" s="113"/>
      <c r="P411" s="113"/>
      <c r="Q411" s="113"/>
      <c r="R411" s="113"/>
      <c r="S411" s="113"/>
      <c r="T411" s="113"/>
      <c r="U411" s="113"/>
      <c r="V411" s="113"/>
      <c r="W411" s="113"/>
      <c r="X411" s="113"/>
      <c r="Y411" s="113"/>
      <c r="Z411" s="113"/>
      <c r="AA411" s="113"/>
      <c r="AB411" s="113"/>
      <c r="AC411" s="113"/>
      <c r="AD411" s="113"/>
    </row>
    <row r="412">
      <c r="A412" s="113"/>
      <c r="B412" s="113"/>
      <c r="C412" s="113"/>
      <c r="D412" s="113"/>
      <c r="E412" s="113"/>
      <c r="F412" s="113"/>
      <c r="G412" s="124"/>
      <c r="H412" s="124"/>
      <c r="I412" s="113"/>
      <c r="J412" s="113"/>
      <c r="K412" s="113"/>
      <c r="L412" s="113"/>
      <c r="M412" s="113"/>
      <c r="N412" s="113"/>
      <c r="O412" s="113"/>
      <c r="P412" s="113"/>
      <c r="Q412" s="113"/>
      <c r="R412" s="113"/>
      <c r="S412" s="113"/>
      <c r="T412" s="113"/>
      <c r="U412" s="113"/>
      <c r="V412" s="113"/>
      <c r="W412" s="113"/>
      <c r="X412" s="113"/>
      <c r="Y412" s="113"/>
      <c r="Z412" s="113"/>
      <c r="AA412" s="113"/>
      <c r="AB412" s="113"/>
      <c r="AC412" s="113"/>
      <c r="AD412" s="113"/>
    </row>
    <row r="413">
      <c r="A413" s="113"/>
      <c r="B413" s="113"/>
      <c r="C413" s="113"/>
      <c r="D413" s="113"/>
      <c r="E413" s="113"/>
      <c r="F413" s="113"/>
      <c r="G413" s="124"/>
      <c r="H413" s="124"/>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row>
    <row r="414">
      <c r="A414" s="113"/>
      <c r="B414" s="113"/>
      <c r="C414" s="113"/>
      <c r="D414" s="113"/>
      <c r="E414" s="113"/>
      <c r="F414" s="113"/>
      <c r="G414" s="124"/>
      <c r="H414" s="124"/>
      <c r="I414" s="113"/>
      <c r="J414" s="113"/>
      <c r="K414" s="113"/>
      <c r="L414" s="113"/>
      <c r="M414" s="113"/>
      <c r="N414" s="113"/>
      <c r="O414" s="113"/>
      <c r="P414" s="113"/>
      <c r="Q414" s="113"/>
      <c r="R414" s="113"/>
      <c r="S414" s="113"/>
      <c r="T414" s="113"/>
      <c r="U414" s="113"/>
      <c r="V414" s="113"/>
      <c r="W414" s="113"/>
      <c r="X414" s="113"/>
      <c r="Y414" s="113"/>
      <c r="Z414" s="113"/>
      <c r="AA414" s="113"/>
      <c r="AB414" s="113"/>
      <c r="AC414" s="113"/>
      <c r="AD414" s="113"/>
    </row>
    <row r="415">
      <c r="A415" s="113"/>
      <c r="B415" s="113"/>
      <c r="C415" s="113"/>
      <c r="D415" s="113"/>
      <c r="E415" s="113"/>
      <c r="F415" s="113"/>
      <c r="G415" s="124"/>
      <c r="H415" s="124"/>
      <c r="I415" s="113"/>
      <c r="J415" s="113"/>
      <c r="K415" s="113"/>
      <c r="L415" s="113"/>
      <c r="M415" s="113"/>
      <c r="N415" s="113"/>
      <c r="O415" s="113"/>
      <c r="P415" s="113"/>
      <c r="Q415" s="113"/>
      <c r="R415" s="113"/>
      <c r="S415" s="113"/>
      <c r="T415" s="113"/>
      <c r="U415" s="113"/>
      <c r="V415" s="113"/>
      <c r="W415" s="113"/>
      <c r="X415" s="113"/>
      <c r="Y415" s="113"/>
      <c r="Z415" s="113"/>
      <c r="AA415" s="113"/>
      <c r="AB415" s="113"/>
      <c r="AC415" s="113"/>
      <c r="AD415" s="113"/>
    </row>
    <row r="416">
      <c r="A416" s="113"/>
      <c r="B416" s="113"/>
      <c r="C416" s="113"/>
      <c r="D416" s="113"/>
      <c r="E416" s="113"/>
      <c r="F416" s="113"/>
      <c r="G416" s="124"/>
      <c r="H416" s="124"/>
      <c r="I416" s="113"/>
      <c r="J416" s="113"/>
      <c r="K416" s="113"/>
      <c r="L416" s="113"/>
      <c r="M416" s="113"/>
      <c r="N416" s="113"/>
      <c r="O416" s="113"/>
      <c r="P416" s="113"/>
      <c r="Q416" s="113"/>
      <c r="R416" s="113"/>
      <c r="S416" s="113"/>
      <c r="T416" s="113"/>
      <c r="U416" s="113"/>
      <c r="V416" s="113"/>
      <c r="W416" s="113"/>
      <c r="X416" s="113"/>
      <c r="Y416" s="113"/>
      <c r="Z416" s="113"/>
      <c r="AA416" s="113"/>
      <c r="AB416" s="113"/>
      <c r="AC416" s="113"/>
      <c r="AD416" s="113"/>
    </row>
    <row r="417">
      <c r="A417" s="113"/>
      <c r="B417" s="113"/>
      <c r="C417" s="113"/>
      <c r="D417" s="113"/>
      <c r="E417" s="113"/>
      <c r="F417" s="113"/>
      <c r="G417" s="124"/>
      <c r="H417" s="124"/>
      <c r="I417" s="113"/>
      <c r="J417" s="113"/>
      <c r="K417" s="113"/>
      <c r="L417" s="113"/>
      <c r="M417" s="113"/>
      <c r="N417" s="113"/>
      <c r="O417" s="113"/>
      <c r="P417" s="113"/>
      <c r="Q417" s="113"/>
      <c r="R417" s="113"/>
      <c r="S417" s="113"/>
      <c r="T417" s="113"/>
      <c r="U417" s="113"/>
      <c r="V417" s="113"/>
      <c r="W417" s="113"/>
      <c r="X417" s="113"/>
      <c r="Y417" s="113"/>
      <c r="Z417" s="113"/>
      <c r="AA417" s="113"/>
      <c r="AB417" s="113"/>
      <c r="AC417" s="113"/>
      <c r="AD417" s="113"/>
    </row>
    <row r="418">
      <c r="A418" s="113"/>
      <c r="B418" s="113"/>
      <c r="C418" s="113"/>
      <c r="D418" s="113"/>
      <c r="E418" s="113"/>
      <c r="F418" s="113"/>
      <c r="G418" s="124"/>
      <c r="H418" s="124"/>
      <c r="I418" s="113"/>
      <c r="J418" s="113"/>
      <c r="K418" s="113"/>
      <c r="L418" s="113"/>
      <c r="M418" s="113"/>
      <c r="N418" s="113"/>
      <c r="O418" s="113"/>
      <c r="P418" s="113"/>
      <c r="Q418" s="113"/>
      <c r="R418" s="113"/>
      <c r="S418" s="113"/>
      <c r="T418" s="113"/>
      <c r="U418" s="113"/>
      <c r="V418" s="113"/>
      <c r="W418" s="113"/>
      <c r="X418" s="113"/>
      <c r="Y418" s="113"/>
      <c r="Z418" s="113"/>
      <c r="AA418" s="113"/>
      <c r="AB418" s="113"/>
      <c r="AC418" s="113"/>
      <c r="AD418" s="113"/>
    </row>
    <row r="419">
      <c r="A419" s="113"/>
      <c r="B419" s="113"/>
      <c r="C419" s="113"/>
      <c r="D419" s="113"/>
      <c r="E419" s="113"/>
      <c r="F419" s="113"/>
      <c r="G419" s="124"/>
      <c r="H419" s="124"/>
      <c r="I419" s="113"/>
      <c r="J419" s="113"/>
      <c r="K419" s="113"/>
      <c r="L419" s="113"/>
      <c r="M419" s="113"/>
      <c r="N419" s="113"/>
      <c r="O419" s="113"/>
      <c r="P419" s="113"/>
      <c r="Q419" s="113"/>
      <c r="R419" s="113"/>
      <c r="S419" s="113"/>
      <c r="T419" s="113"/>
      <c r="U419" s="113"/>
      <c r="V419" s="113"/>
      <c r="W419" s="113"/>
      <c r="X419" s="113"/>
      <c r="Y419" s="113"/>
      <c r="Z419" s="113"/>
      <c r="AA419" s="113"/>
      <c r="AB419" s="113"/>
      <c r="AC419" s="113"/>
      <c r="AD419" s="113"/>
    </row>
    <row r="420">
      <c r="A420" s="113"/>
      <c r="B420" s="113"/>
      <c r="C420" s="113"/>
      <c r="D420" s="113"/>
      <c r="E420" s="113"/>
      <c r="F420" s="113"/>
      <c r="G420" s="124"/>
      <c r="H420" s="124"/>
      <c r="I420" s="113"/>
      <c r="J420" s="113"/>
      <c r="K420" s="113"/>
      <c r="L420" s="113"/>
      <c r="M420" s="113"/>
      <c r="N420" s="113"/>
      <c r="O420" s="113"/>
      <c r="P420" s="113"/>
      <c r="Q420" s="113"/>
      <c r="R420" s="113"/>
      <c r="S420" s="113"/>
      <c r="T420" s="113"/>
      <c r="U420" s="113"/>
      <c r="V420" s="113"/>
      <c r="W420" s="113"/>
      <c r="X420" s="113"/>
      <c r="Y420" s="113"/>
      <c r="Z420" s="113"/>
      <c r="AA420" s="113"/>
      <c r="AB420" s="113"/>
      <c r="AC420" s="113"/>
      <c r="AD420" s="113"/>
    </row>
    <row r="421">
      <c r="A421" s="113"/>
      <c r="B421" s="113"/>
      <c r="C421" s="113"/>
      <c r="D421" s="113"/>
      <c r="E421" s="113"/>
      <c r="F421" s="113"/>
      <c r="G421" s="124"/>
      <c r="H421" s="124"/>
      <c r="I421" s="113"/>
      <c r="J421" s="113"/>
      <c r="K421" s="113"/>
      <c r="L421" s="113"/>
      <c r="M421" s="113"/>
      <c r="N421" s="113"/>
      <c r="O421" s="113"/>
      <c r="P421" s="113"/>
      <c r="Q421" s="113"/>
      <c r="R421" s="113"/>
      <c r="S421" s="113"/>
      <c r="T421" s="113"/>
      <c r="U421" s="113"/>
      <c r="V421" s="113"/>
      <c r="W421" s="113"/>
      <c r="X421" s="113"/>
      <c r="Y421" s="113"/>
      <c r="Z421" s="113"/>
      <c r="AA421" s="113"/>
      <c r="AB421" s="113"/>
      <c r="AC421" s="113"/>
      <c r="AD421" s="113"/>
    </row>
    <row r="422">
      <c r="A422" s="113"/>
      <c r="B422" s="113"/>
      <c r="C422" s="113"/>
      <c r="D422" s="113"/>
      <c r="E422" s="113"/>
      <c r="F422" s="113"/>
      <c r="G422" s="124"/>
      <c r="H422" s="124"/>
      <c r="I422" s="113"/>
      <c r="J422" s="113"/>
      <c r="K422" s="113"/>
      <c r="L422" s="113"/>
      <c r="M422" s="113"/>
      <c r="N422" s="113"/>
      <c r="O422" s="113"/>
      <c r="P422" s="113"/>
      <c r="Q422" s="113"/>
      <c r="R422" s="113"/>
      <c r="S422" s="113"/>
      <c r="T422" s="113"/>
      <c r="U422" s="113"/>
      <c r="V422" s="113"/>
      <c r="W422" s="113"/>
      <c r="X422" s="113"/>
      <c r="Y422" s="113"/>
      <c r="Z422" s="113"/>
      <c r="AA422" s="113"/>
      <c r="AB422" s="113"/>
      <c r="AC422" s="113"/>
      <c r="AD422" s="113"/>
    </row>
    <row r="423">
      <c r="A423" s="113"/>
      <c r="B423" s="113"/>
      <c r="C423" s="113"/>
      <c r="D423" s="113"/>
      <c r="E423" s="113"/>
      <c r="F423" s="113"/>
      <c r="G423" s="124"/>
      <c r="H423" s="124"/>
      <c r="I423" s="113"/>
      <c r="J423" s="113"/>
      <c r="K423" s="113"/>
      <c r="L423" s="113"/>
      <c r="M423" s="113"/>
      <c r="N423" s="113"/>
      <c r="O423" s="113"/>
      <c r="P423" s="113"/>
      <c r="Q423" s="113"/>
      <c r="R423" s="113"/>
      <c r="S423" s="113"/>
      <c r="T423" s="113"/>
      <c r="U423" s="113"/>
      <c r="V423" s="113"/>
      <c r="W423" s="113"/>
      <c r="X423" s="113"/>
      <c r="Y423" s="113"/>
      <c r="Z423" s="113"/>
      <c r="AA423" s="113"/>
      <c r="AB423" s="113"/>
      <c r="AC423" s="113"/>
      <c r="AD423" s="113"/>
    </row>
    <row r="424">
      <c r="A424" s="113"/>
      <c r="B424" s="113"/>
      <c r="C424" s="113"/>
      <c r="D424" s="113"/>
      <c r="E424" s="113"/>
      <c r="F424" s="113"/>
      <c r="G424" s="124"/>
      <c r="H424" s="124"/>
      <c r="I424" s="113"/>
      <c r="J424" s="113"/>
      <c r="K424" s="113"/>
      <c r="L424" s="113"/>
      <c r="M424" s="113"/>
      <c r="N424" s="113"/>
      <c r="O424" s="113"/>
      <c r="P424" s="113"/>
      <c r="Q424" s="113"/>
      <c r="R424" s="113"/>
      <c r="S424" s="113"/>
      <c r="T424" s="113"/>
      <c r="U424" s="113"/>
      <c r="V424" s="113"/>
      <c r="W424" s="113"/>
      <c r="X424" s="113"/>
      <c r="Y424" s="113"/>
      <c r="Z424" s="113"/>
      <c r="AA424" s="113"/>
      <c r="AB424" s="113"/>
      <c r="AC424" s="113"/>
      <c r="AD424" s="113"/>
    </row>
    <row r="425">
      <c r="A425" s="113"/>
      <c r="B425" s="113"/>
      <c r="C425" s="113"/>
      <c r="D425" s="113"/>
      <c r="E425" s="113"/>
      <c r="F425" s="113"/>
      <c r="G425" s="124"/>
      <c r="H425" s="124"/>
      <c r="I425" s="113"/>
      <c r="J425" s="113"/>
      <c r="K425" s="113"/>
      <c r="L425" s="113"/>
      <c r="M425" s="113"/>
      <c r="N425" s="113"/>
      <c r="O425" s="113"/>
      <c r="P425" s="113"/>
      <c r="Q425" s="113"/>
      <c r="R425" s="113"/>
      <c r="S425" s="113"/>
      <c r="T425" s="113"/>
      <c r="U425" s="113"/>
      <c r="V425" s="113"/>
      <c r="W425" s="113"/>
      <c r="X425" s="113"/>
      <c r="Y425" s="113"/>
      <c r="Z425" s="113"/>
      <c r="AA425" s="113"/>
      <c r="AB425" s="113"/>
      <c r="AC425" s="113"/>
      <c r="AD425" s="113"/>
    </row>
    <row r="426">
      <c r="A426" s="113"/>
      <c r="B426" s="113"/>
      <c r="C426" s="113"/>
      <c r="D426" s="113"/>
      <c r="E426" s="113"/>
      <c r="F426" s="113"/>
      <c r="G426" s="124"/>
      <c r="H426" s="124"/>
      <c r="I426" s="113"/>
      <c r="J426" s="113"/>
      <c r="K426" s="113"/>
      <c r="L426" s="113"/>
      <c r="M426" s="113"/>
      <c r="N426" s="113"/>
      <c r="O426" s="113"/>
      <c r="P426" s="113"/>
      <c r="Q426" s="113"/>
      <c r="R426" s="113"/>
      <c r="S426" s="113"/>
      <c r="T426" s="113"/>
      <c r="U426" s="113"/>
      <c r="V426" s="113"/>
      <c r="W426" s="113"/>
      <c r="X426" s="113"/>
      <c r="Y426" s="113"/>
      <c r="Z426" s="113"/>
      <c r="AA426" s="113"/>
      <c r="AB426" s="113"/>
      <c r="AC426" s="113"/>
      <c r="AD426" s="113"/>
    </row>
    <row r="427">
      <c r="A427" s="113"/>
      <c r="B427" s="113"/>
      <c r="C427" s="113"/>
      <c r="D427" s="113"/>
      <c r="E427" s="113"/>
      <c r="F427" s="113"/>
      <c r="G427" s="124"/>
      <c r="H427" s="124"/>
      <c r="I427" s="113"/>
      <c r="J427" s="113"/>
      <c r="K427" s="113"/>
      <c r="L427" s="113"/>
      <c r="M427" s="113"/>
      <c r="N427" s="113"/>
      <c r="O427" s="113"/>
      <c r="P427" s="113"/>
      <c r="Q427" s="113"/>
      <c r="R427" s="113"/>
      <c r="S427" s="113"/>
      <c r="T427" s="113"/>
      <c r="U427" s="113"/>
      <c r="V427" s="113"/>
      <c r="W427" s="113"/>
      <c r="X427" s="113"/>
      <c r="Y427" s="113"/>
      <c r="Z427" s="113"/>
      <c r="AA427" s="113"/>
      <c r="AB427" s="113"/>
      <c r="AC427" s="113"/>
      <c r="AD427" s="113"/>
    </row>
    <row r="428">
      <c r="A428" s="113"/>
      <c r="B428" s="113"/>
      <c r="C428" s="113"/>
      <c r="D428" s="113"/>
      <c r="E428" s="113"/>
      <c r="F428" s="113"/>
      <c r="G428" s="124"/>
      <c r="H428" s="124"/>
      <c r="I428" s="113"/>
      <c r="J428" s="113"/>
      <c r="K428" s="113"/>
      <c r="L428" s="113"/>
      <c r="M428" s="113"/>
      <c r="N428" s="113"/>
      <c r="O428" s="113"/>
      <c r="P428" s="113"/>
      <c r="Q428" s="113"/>
      <c r="R428" s="113"/>
      <c r="S428" s="113"/>
      <c r="T428" s="113"/>
      <c r="U428" s="113"/>
      <c r="V428" s="113"/>
      <c r="W428" s="113"/>
      <c r="X428" s="113"/>
      <c r="Y428" s="113"/>
      <c r="Z428" s="113"/>
      <c r="AA428" s="113"/>
      <c r="AB428" s="113"/>
      <c r="AC428" s="113"/>
      <c r="AD428" s="113"/>
    </row>
    <row r="429">
      <c r="A429" s="113"/>
      <c r="B429" s="113"/>
      <c r="C429" s="113"/>
      <c r="D429" s="113"/>
      <c r="E429" s="113"/>
      <c r="F429" s="113"/>
      <c r="G429" s="124"/>
      <c r="H429" s="124"/>
      <c r="I429" s="113"/>
      <c r="J429" s="113"/>
      <c r="K429" s="113"/>
      <c r="L429" s="113"/>
      <c r="M429" s="113"/>
      <c r="N429" s="113"/>
      <c r="O429" s="113"/>
      <c r="P429" s="113"/>
      <c r="Q429" s="113"/>
      <c r="R429" s="113"/>
      <c r="S429" s="113"/>
      <c r="T429" s="113"/>
      <c r="U429" s="113"/>
      <c r="V429" s="113"/>
      <c r="W429" s="113"/>
      <c r="X429" s="113"/>
      <c r="Y429" s="113"/>
      <c r="Z429" s="113"/>
      <c r="AA429" s="113"/>
      <c r="AB429" s="113"/>
      <c r="AC429" s="113"/>
      <c r="AD429" s="113"/>
    </row>
    <row r="430">
      <c r="A430" s="113"/>
      <c r="B430" s="113"/>
      <c r="C430" s="113"/>
      <c r="D430" s="113"/>
      <c r="E430" s="113"/>
      <c r="F430" s="113"/>
      <c r="G430" s="124"/>
      <c r="H430" s="124"/>
      <c r="I430" s="113"/>
      <c r="J430" s="113"/>
      <c r="K430" s="113"/>
      <c r="L430" s="113"/>
      <c r="M430" s="113"/>
      <c r="N430" s="113"/>
      <c r="O430" s="113"/>
      <c r="P430" s="113"/>
      <c r="Q430" s="113"/>
      <c r="R430" s="113"/>
      <c r="S430" s="113"/>
      <c r="T430" s="113"/>
      <c r="U430" s="113"/>
      <c r="V430" s="113"/>
      <c r="W430" s="113"/>
      <c r="X430" s="113"/>
      <c r="Y430" s="113"/>
      <c r="Z430" s="113"/>
      <c r="AA430" s="113"/>
      <c r="AB430" s="113"/>
      <c r="AC430" s="113"/>
      <c r="AD430" s="113"/>
    </row>
    <row r="431">
      <c r="A431" s="113"/>
      <c r="B431" s="113"/>
      <c r="C431" s="113"/>
      <c r="D431" s="113"/>
      <c r="E431" s="113"/>
      <c r="F431" s="113"/>
      <c r="G431" s="124"/>
      <c r="H431" s="124"/>
      <c r="I431" s="113"/>
      <c r="J431" s="113"/>
      <c r="K431" s="113"/>
      <c r="L431" s="113"/>
      <c r="M431" s="113"/>
      <c r="N431" s="113"/>
      <c r="O431" s="113"/>
      <c r="P431" s="113"/>
      <c r="Q431" s="113"/>
      <c r="R431" s="113"/>
      <c r="S431" s="113"/>
      <c r="T431" s="113"/>
      <c r="U431" s="113"/>
      <c r="V431" s="113"/>
      <c r="W431" s="113"/>
      <c r="X431" s="113"/>
      <c r="Y431" s="113"/>
      <c r="Z431" s="113"/>
      <c r="AA431" s="113"/>
      <c r="AB431" s="113"/>
      <c r="AC431" s="113"/>
      <c r="AD431" s="113"/>
    </row>
    <row r="432">
      <c r="A432" s="113"/>
      <c r="B432" s="113"/>
      <c r="C432" s="113"/>
      <c r="D432" s="113"/>
      <c r="E432" s="113"/>
      <c r="F432" s="113"/>
      <c r="G432" s="124"/>
      <c r="H432" s="124"/>
      <c r="I432" s="113"/>
      <c r="J432" s="113"/>
      <c r="K432" s="113"/>
      <c r="L432" s="113"/>
      <c r="M432" s="113"/>
      <c r="N432" s="113"/>
      <c r="O432" s="113"/>
      <c r="P432" s="113"/>
      <c r="Q432" s="113"/>
      <c r="R432" s="113"/>
      <c r="S432" s="113"/>
      <c r="T432" s="113"/>
      <c r="U432" s="113"/>
      <c r="V432" s="113"/>
      <c r="W432" s="113"/>
      <c r="X432" s="113"/>
      <c r="Y432" s="113"/>
      <c r="Z432" s="113"/>
      <c r="AA432" s="113"/>
      <c r="AB432" s="113"/>
      <c r="AC432" s="113"/>
      <c r="AD432" s="113"/>
    </row>
    <row r="433">
      <c r="A433" s="113"/>
      <c r="B433" s="113"/>
      <c r="C433" s="113"/>
      <c r="D433" s="113"/>
      <c r="E433" s="113"/>
      <c r="F433" s="113"/>
      <c r="G433" s="124"/>
      <c r="H433" s="124"/>
      <c r="I433" s="113"/>
      <c r="J433" s="113"/>
      <c r="K433" s="113"/>
      <c r="L433" s="113"/>
      <c r="M433" s="113"/>
      <c r="N433" s="113"/>
      <c r="O433" s="113"/>
      <c r="P433" s="113"/>
      <c r="Q433" s="113"/>
      <c r="R433" s="113"/>
      <c r="S433" s="113"/>
      <c r="T433" s="113"/>
      <c r="U433" s="113"/>
      <c r="V433" s="113"/>
      <c r="W433" s="113"/>
      <c r="X433" s="113"/>
      <c r="Y433" s="113"/>
      <c r="Z433" s="113"/>
      <c r="AA433" s="113"/>
      <c r="AB433" s="113"/>
      <c r="AC433" s="113"/>
      <c r="AD433" s="113"/>
    </row>
    <row r="434">
      <c r="A434" s="113"/>
      <c r="B434" s="113"/>
      <c r="C434" s="113"/>
      <c r="D434" s="113"/>
      <c r="E434" s="113"/>
      <c r="F434" s="113"/>
      <c r="G434" s="124"/>
      <c r="H434" s="124"/>
      <c r="I434" s="113"/>
      <c r="J434" s="113"/>
      <c r="K434" s="113"/>
      <c r="L434" s="113"/>
      <c r="M434" s="113"/>
      <c r="N434" s="113"/>
      <c r="O434" s="113"/>
      <c r="P434" s="113"/>
      <c r="Q434" s="113"/>
      <c r="R434" s="113"/>
      <c r="S434" s="113"/>
      <c r="T434" s="113"/>
      <c r="U434" s="113"/>
      <c r="V434" s="113"/>
      <c r="W434" s="113"/>
      <c r="X434" s="113"/>
      <c r="Y434" s="113"/>
      <c r="Z434" s="113"/>
      <c r="AA434" s="113"/>
      <c r="AB434" s="113"/>
      <c r="AC434" s="113"/>
      <c r="AD434" s="113"/>
    </row>
    <row r="435">
      <c r="A435" s="113"/>
      <c r="B435" s="113"/>
      <c r="C435" s="113"/>
      <c r="D435" s="113"/>
      <c r="E435" s="113"/>
      <c r="F435" s="113"/>
      <c r="G435" s="124"/>
      <c r="H435" s="124"/>
      <c r="I435" s="113"/>
      <c r="J435" s="113"/>
      <c r="K435" s="113"/>
      <c r="L435" s="113"/>
      <c r="M435" s="113"/>
      <c r="N435" s="113"/>
      <c r="O435" s="113"/>
      <c r="P435" s="113"/>
      <c r="Q435" s="113"/>
      <c r="R435" s="113"/>
      <c r="S435" s="113"/>
      <c r="T435" s="113"/>
      <c r="U435" s="113"/>
      <c r="V435" s="113"/>
      <c r="W435" s="113"/>
      <c r="X435" s="113"/>
      <c r="Y435" s="113"/>
      <c r="Z435" s="113"/>
      <c r="AA435" s="113"/>
      <c r="AB435" s="113"/>
      <c r="AC435" s="113"/>
      <c r="AD435" s="113"/>
    </row>
    <row r="436">
      <c r="A436" s="113"/>
      <c r="B436" s="113"/>
      <c r="C436" s="113"/>
      <c r="D436" s="113"/>
      <c r="E436" s="113"/>
      <c r="F436" s="113"/>
      <c r="G436" s="124"/>
      <c r="H436" s="124"/>
      <c r="I436" s="113"/>
      <c r="J436" s="113"/>
      <c r="K436" s="113"/>
      <c r="L436" s="113"/>
      <c r="M436" s="113"/>
      <c r="N436" s="113"/>
      <c r="O436" s="113"/>
      <c r="P436" s="113"/>
      <c r="Q436" s="113"/>
      <c r="R436" s="113"/>
      <c r="S436" s="113"/>
      <c r="T436" s="113"/>
      <c r="U436" s="113"/>
      <c r="V436" s="113"/>
      <c r="W436" s="113"/>
      <c r="X436" s="113"/>
      <c r="Y436" s="113"/>
      <c r="Z436" s="113"/>
      <c r="AA436" s="113"/>
      <c r="AB436" s="113"/>
      <c r="AC436" s="113"/>
      <c r="AD436" s="113"/>
    </row>
    <row r="437">
      <c r="A437" s="113"/>
      <c r="B437" s="113"/>
      <c r="C437" s="113"/>
      <c r="D437" s="113"/>
      <c r="E437" s="113"/>
      <c r="F437" s="113"/>
      <c r="G437" s="124"/>
      <c r="H437" s="124"/>
      <c r="I437" s="113"/>
      <c r="J437" s="113"/>
      <c r="K437" s="113"/>
      <c r="L437" s="113"/>
      <c r="M437" s="113"/>
      <c r="N437" s="113"/>
      <c r="O437" s="113"/>
      <c r="P437" s="113"/>
      <c r="Q437" s="113"/>
      <c r="R437" s="113"/>
      <c r="S437" s="113"/>
      <c r="T437" s="113"/>
      <c r="U437" s="113"/>
      <c r="V437" s="113"/>
      <c r="W437" s="113"/>
      <c r="X437" s="113"/>
      <c r="Y437" s="113"/>
      <c r="Z437" s="113"/>
      <c r="AA437" s="113"/>
      <c r="AB437" s="113"/>
      <c r="AC437" s="113"/>
      <c r="AD437" s="113"/>
    </row>
    <row r="438">
      <c r="A438" s="113"/>
      <c r="B438" s="113"/>
      <c r="C438" s="113"/>
      <c r="D438" s="113"/>
      <c r="E438" s="113"/>
      <c r="F438" s="113"/>
      <c r="G438" s="124"/>
      <c r="H438" s="124"/>
      <c r="I438" s="113"/>
      <c r="J438" s="113"/>
      <c r="K438" s="113"/>
      <c r="L438" s="113"/>
      <c r="M438" s="113"/>
      <c r="N438" s="113"/>
      <c r="O438" s="113"/>
      <c r="P438" s="113"/>
      <c r="Q438" s="113"/>
      <c r="R438" s="113"/>
      <c r="S438" s="113"/>
      <c r="T438" s="113"/>
      <c r="U438" s="113"/>
      <c r="V438" s="113"/>
      <c r="W438" s="113"/>
      <c r="X438" s="113"/>
      <c r="Y438" s="113"/>
      <c r="Z438" s="113"/>
      <c r="AA438" s="113"/>
      <c r="AB438" s="113"/>
      <c r="AC438" s="113"/>
      <c r="AD438" s="113"/>
    </row>
    <row r="439">
      <c r="A439" s="113"/>
      <c r="B439" s="113"/>
      <c r="C439" s="113"/>
      <c r="D439" s="113"/>
      <c r="E439" s="113"/>
      <c r="F439" s="113"/>
      <c r="G439" s="124"/>
      <c r="H439" s="124"/>
      <c r="I439" s="113"/>
      <c r="J439" s="113"/>
      <c r="K439" s="113"/>
      <c r="L439" s="113"/>
      <c r="M439" s="113"/>
      <c r="N439" s="113"/>
      <c r="O439" s="113"/>
      <c r="P439" s="113"/>
      <c r="Q439" s="113"/>
      <c r="R439" s="113"/>
      <c r="S439" s="113"/>
      <c r="T439" s="113"/>
      <c r="U439" s="113"/>
      <c r="V439" s="113"/>
      <c r="W439" s="113"/>
      <c r="X439" s="113"/>
      <c r="Y439" s="113"/>
      <c r="Z439" s="113"/>
      <c r="AA439" s="113"/>
      <c r="AB439" s="113"/>
      <c r="AC439" s="113"/>
      <c r="AD439" s="113"/>
    </row>
    <row r="440">
      <c r="A440" s="113"/>
      <c r="B440" s="113"/>
      <c r="C440" s="113"/>
      <c r="D440" s="113"/>
      <c r="E440" s="113"/>
      <c r="F440" s="113"/>
      <c r="G440" s="124"/>
      <c r="H440" s="124"/>
      <c r="I440" s="113"/>
      <c r="J440" s="113"/>
      <c r="K440" s="113"/>
      <c r="L440" s="113"/>
      <c r="M440" s="113"/>
      <c r="N440" s="113"/>
      <c r="O440" s="113"/>
      <c r="P440" s="113"/>
      <c r="Q440" s="113"/>
      <c r="R440" s="113"/>
      <c r="S440" s="113"/>
      <c r="T440" s="113"/>
      <c r="U440" s="113"/>
      <c r="V440" s="113"/>
      <c r="W440" s="113"/>
      <c r="X440" s="113"/>
      <c r="Y440" s="113"/>
      <c r="Z440" s="113"/>
      <c r="AA440" s="113"/>
      <c r="AB440" s="113"/>
      <c r="AC440" s="113"/>
      <c r="AD440" s="113"/>
    </row>
    <row r="441">
      <c r="A441" s="113"/>
      <c r="B441" s="113"/>
      <c r="C441" s="113"/>
      <c r="D441" s="113"/>
      <c r="E441" s="113"/>
      <c r="F441" s="113"/>
      <c r="G441" s="124"/>
      <c r="H441" s="124"/>
      <c r="I441" s="113"/>
      <c r="J441" s="113"/>
      <c r="K441" s="113"/>
      <c r="L441" s="113"/>
      <c r="M441" s="113"/>
      <c r="N441" s="113"/>
      <c r="O441" s="113"/>
      <c r="P441" s="113"/>
      <c r="Q441" s="113"/>
      <c r="R441" s="113"/>
      <c r="S441" s="113"/>
      <c r="T441" s="113"/>
      <c r="U441" s="113"/>
      <c r="V441" s="113"/>
      <c r="W441" s="113"/>
      <c r="X441" s="113"/>
      <c r="Y441" s="113"/>
      <c r="Z441" s="113"/>
      <c r="AA441" s="113"/>
      <c r="AB441" s="113"/>
      <c r="AC441" s="113"/>
      <c r="AD441" s="113"/>
    </row>
    <row r="442">
      <c r="A442" s="113"/>
      <c r="B442" s="113"/>
      <c r="C442" s="113"/>
      <c r="D442" s="113"/>
      <c r="E442" s="113"/>
      <c r="F442" s="113"/>
      <c r="G442" s="124"/>
      <c r="H442" s="124"/>
      <c r="I442" s="113"/>
      <c r="J442" s="113"/>
      <c r="K442" s="113"/>
      <c r="L442" s="113"/>
      <c r="M442" s="113"/>
      <c r="N442" s="113"/>
      <c r="O442" s="113"/>
      <c r="P442" s="113"/>
      <c r="Q442" s="113"/>
      <c r="R442" s="113"/>
      <c r="S442" s="113"/>
      <c r="T442" s="113"/>
      <c r="U442" s="113"/>
      <c r="V442" s="113"/>
      <c r="W442" s="113"/>
      <c r="X442" s="113"/>
      <c r="Y442" s="113"/>
      <c r="Z442" s="113"/>
      <c r="AA442" s="113"/>
      <c r="AB442" s="113"/>
      <c r="AC442" s="113"/>
      <c r="AD442" s="113"/>
    </row>
    <row r="443">
      <c r="A443" s="113"/>
      <c r="B443" s="113"/>
      <c r="C443" s="113"/>
      <c r="D443" s="113"/>
      <c r="E443" s="113"/>
      <c r="F443" s="113"/>
      <c r="G443" s="124"/>
      <c r="H443" s="124"/>
      <c r="I443" s="113"/>
      <c r="J443" s="113"/>
      <c r="K443" s="113"/>
      <c r="L443" s="113"/>
      <c r="M443" s="113"/>
      <c r="N443" s="113"/>
      <c r="O443" s="113"/>
      <c r="P443" s="113"/>
      <c r="Q443" s="113"/>
      <c r="R443" s="113"/>
      <c r="S443" s="113"/>
      <c r="T443" s="113"/>
      <c r="U443" s="113"/>
      <c r="V443" s="113"/>
      <c r="W443" s="113"/>
      <c r="X443" s="113"/>
      <c r="Y443" s="113"/>
      <c r="Z443" s="113"/>
      <c r="AA443" s="113"/>
      <c r="AB443" s="113"/>
      <c r="AC443" s="113"/>
      <c r="AD443" s="113"/>
    </row>
    <row r="444">
      <c r="A444" s="113"/>
      <c r="B444" s="113"/>
      <c r="C444" s="113"/>
      <c r="D444" s="113"/>
      <c r="E444" s="113"/>
      <c r="F444" s="113"/>
      <c r="G444" s="124"/>
      <c r="H444" s="124"/>
      <c r="I444" s="113"/>
      <c r="J444" s="113"/>
      <c r="K444" s="113"/>
      <c r="L444" s="113"/>
      <c r="M444" s="113"/>
      <c r="N444" s="113"/>
      <c r="O444" s="113"/>
      <c r="P444" s="113"/>
      <c r="Q444" s="113"/>
      <c r="R444" s="113"/>
      <c r="S444" s="113"/>
      <c r="T444" s="113"/>
      <c r="U444" s="113"/>
      <c r="V444" s="113"/>
      <c r="W444" s="113"/>
      <c r="X444" s="113"/>
      <c r="Y444" s="113"/>
      <c r="Z444" s="113"/>
      <c r="AA444" s="113"/>
      <c r="AB444" s="113"/>
      <c r="AC444" s="113"/>
      <c r="AD444" s="113"/>
    </row>
    <row r="445">
      <c r="A445" s="113"/>
      <c r="B445" s="113"/>
      <c r="C445" s="113"/>
      <c r="D445" s="113"/>
      <c r="E445" s="113"/>
      <c r="F445" s="113"/>
      <c r="G445" s="124"/>
      <c r="H445" s="124"/>
      <c r="I445" s="113"/>
      <c r="J445" s="113"/>
      <c r="K445" s="113"/>
      <c r="L445" s="113"/>
      <c r="M445" s="113"/>
      <c r="N445" s="113"/>
      <c r="O445" s="113"/>
      <c r="P445" s="113"/>
      <c r="Q445" s="113"/>
      <c r="R445" s="113"/>
      <c r="S445" s="113"/>
      <c r="T445" s="113"/>
      <c r="U445" s="113"/>
      <c r="V445" s="113"/>
      <c r="W445" s="113"/>
      <c r="X445" s="113"/>
      <c r="Y445" s="113"/>
      <c r="Z445" s="113"/>
      <c r="AA445" s="113"/>
      <c r="AB445" s="113"/>
      <c r="AC445" s="113"/>
      <c r="AD445" s="113"/>
    </row>
    <row r="446">
      <c r="A446" s="113"/>
      <c r="B446" s="113"/>
      <c r="C446" s="113"/>
      <c r="D446" s="113"/>
      <c r="E446" s="113"/>
      <c r="F446" s="113"/>
      <c r="G446" s="124"/>
      <c r="H446" s="124"/>
      <c r="I446" s="113"/>
      <c r="J446" s="113"/>
      <c r="K446" s="113"/>
      <c r="L446" s="113"/>
      <c r="M446" s="113"/>
      <c r="N446" s="113"/>
      <c r="O446" s="113"/>
      <c r="P446" s="113"/>
      <c r="Q446" s="113"/>
      <c r="R446" s="113"/>
      <c r="S446" s="113"/>
      <c r="T446" s="113"/>
      <c r="U446" s="113"/>
      <c r="V446" s="113"/>
      <c r="W446" s="113"/>
      <c r="X446" s="113"/>
      <c r="Y446" s="113"/>
      <c r="Z446" s="113"/>
      <c r="AA446" s="113"/>
      <c r="AB446" s="113"/>
      <c r="AC446" s="113"/>
      <c r="AD446" s="113"/>
    </row>
    <row r="447">
      <c r="A447" s="113"/>
      <c r="B447" s="113"/>
      <c r="C447" s="113"/>
      <c r="D447" s="113"/>
      <c r="E447" s="113"/>
      <c r="F447" s="113"/>
      <c r="G447" s="124"/>
      <c r="H447" s="124"/>
      <c r="I447" s="113"/>
      <c r="J447" s="113"/>
      <c r="K447" s="113"/>
      <c r="L447" s="113"/>
      <c r="M447" s="113"/>
      <c r="N447" s="113"/>
      <c r="O447" s="113"/>
      <c r="P447" s="113"/>
      <c r="Q447" s="113"/>
      <c r="R447" s="113"/>
      <c r="S447" s="113"/>
      <c r="T447" s="113"/>
      <c r="U447" s="113"/>
      <c r="V447" s="113"/>
      <c r="W447" s="113"/>
      <c r="X447" s="113"/>
      <c r="Y447" s="113"/>
      <c r="Z447" s="113"/>
      <c r="AA447" s="113"/>
      <c r="AB447" s="113"/>
      <c r="AC447" s="113"/>
      <c r="AD447" s="113"/>
    </row>
    <row r="448">
      <c r="A448" s="113"/>
      <c r="B448" s="113"/>
      <c r="C448" s="113"/>
      <c r="D448" s="113"/>
      <c r="E448" s="113"/>
      <c r="F448" s="113"/>
      <c r="G448" s="124"/>
      <c r="H448" s="124"/>
      <c r="I448" s="113"/>
      <c r="J448" s="113"/>
      <c r="K448" s="113"/>
      <c r="L448" s="113"/>
      <c r="M448" s="113"/>
      <c r="N448" s="113"/>
      <c r="O448" s="113"/>
      <c r="P448" s="113"/>
      <c r="Q448" s="113"/>
      <c r="R448" s="113"/>
      <c r="S448" s="113"/>
      <c r="T448" s="113"/>
      <c r="U448" s="113"/>
      <c r="V448" s="113"/>
      <c r="W448" s="113"/>
      <c r="X448" s="113"/>
      <c r="Y448" s="113"/>
      <c r="Z448" s="113"/>
      <c r="AA448" s="113"/>
      <c r="AB448" s="113"/>
      <c r="AC448" s="113"/>
      <c r="AD448" s="113"/>
    </row>
    <row r="449">
      <c r="A449" s="113"/>
      <c r="B449" s="113"/>
      <c r="C449" s="113"/>
      <c r="D449" s="113"/>
      <c r="E449" s="113"/>
      <c r="F449" s="113"/>
      <c r="G449" s="124"/>
      <c r="H449" s="124"/>
      <c r="I449" s="113"/>
      <c r="J449" s="113"/>
      <c r="K449" s="113"/>
      <c r="L449" s="113"/>
      <c r="M449" s="113"/>
      <c r="N449" s="113"/>
      <c r="O449" s="113"/>
      <c r="P449" s="113"/>
      <c r="Q449" s="113"/>
      <c r="R449" s="113"/>
      <c r="S449" s="113"/>
      <c r="T449" s="113"/>
      <c r="U449" s="113"/>
      <c r="V449" s="113"/>
      <c r="W449" s="113"/>
      <c r="X449" s="113"/>
      <c r="Y449" s="113"/>
      <c r="Z449" s="113"/>
      <c r="AA449" s="113"/>
      <c r="AB449" s="113"/>
      <c r="AC449" s="113"/>
      <c r="AD449" s="113"/>
    </row>
    <row r="450">
      <c r="A450" s="113"/>
      <c r="B450" s="113"/>
      <c r="C450" s="113"/>
      <c r="D450" s="113"/>
      <c r="E450" s="113"/>
      <c r="F450" s="113"/>
      <c r="G450" s="124"/>
      <c r="H450" s="124"/>
      <c r="I450" s="113"/>
      <c r="J450" s="113"/>
      <c r="K450" s="113"/>
      <c r="L450" s="113"/>
      <c r="M450" s="113"/>
      <c r="N450" s="113"/>
      <c r="O450" s="113"/>
      <c r="P450" s="113"/>
      <c r="Q450" s="113"/>
      <c r="R450" s="113"/>
      <c r="S450" s="113"/>
      <c r="T450" s="113"/>
      <c r="U450" s="113"/>
      <c r="V450" s="113"/>
      <c r="W450" s="113"/>
      <c r="X450" s="113"/>
      <c r="Y450" s="113"/>
      <c r="Z450" s="113"/>
      <c r="AA450" s="113"/>
      <c r="AB450" s="113"/>
      <c r="AC450" s="113"/>
      <c r="AD450" s="113"/>
    </row>
    <row r="451">
      <c r="A451" s="113"/>
      <c r="B451" s="113"/>
      <c r="C451" s="113"/>
      <c r="D451" s="113"/>
      <c r="E451" s="113"/>
      <c r="F451" s="113"/>
      <c r="G451" s="124"/>
      <c r="H451" s="124"/>
      <c r="I451" s="113"/>
      <c r="J451" s="113"/>
      <c r="K451" s="113"/>
      <c r="L451" s="113"/>
      <c r="M451" s="113"/>
      <c r="N451" s="113"/>
      <c r="O451" s="113"/>
      <c r="P451" s="113"/>
      <c r="Q451" s="113"/>
      <c r="R451" s="113"/>
      <c r="S451" s="113"/>
      <c r="T451" s="113"/>
      <c r="U451" s="113"/>
      <c r="V451" s="113"/>
      <c r="W451" s="113"/>
      <c r="X451" s="113"/>
      <c r="Y451" s="113"/>
      <c r="Z451" s="113"/>
      <c r="AA451" s="113"/>
      <c r="AB451" s="113"/>
      <c r="AC451" s="113"/>
      <c r="AD451" s="113"/>
    </row>
    <row r="452">
      <c r="A452" s="113"/>
      <c r="B452" s="113"/>
      <c r="C452" s="113"/>
      <c r="D452" s="113"/>
      <c r="E452" s="113"/>
      <c r="F452" s="113"/>
      <c r="G452" s="124"/>
      <c r="H452" s="124"/>
      <c r="I452" s="113"/>
      <c r="J452" s="113"/>
      <c r="K452" s="113"/>
      <c r="L452" s="113"/>
      <c r="M452" s="113"/>
      <c r="N452" s="113"/>
      <c r="O452" s="113"/>
      <c r="P452" s="113"/>
      <c r="Q452" s="113"/>
      <c r="R452" s="113"/>
      <c r="S452" s="113"/>
      <c r="T452" s="113"/>
      <c r="U452" s="113"/>
      <c r="V452" s="113"/>
      <c r="W452" s="113"/>
      <c r="X452" s="113"/>
      <c r="Y452" s="113"/>
      <c r="Z452" s="113"/>
      <c r="AA452" s="113"/>
      <c r="AB452" s="113"/>
      <c r="AC452" s="113"/>
      <c r="AD452" s="113"/>
    </row>
    <row r="453">
      <c r="A453" s="113"/>
      <c r="B453" s="113"/>
      <c r="C453" s="113"/>
      <c r="D453" s="113"/>
      <c r="E453" s="113"/>
      <c r="F453" s="113"/>
      <c r="G453" s="124"/>
      <c r="H453" s="124"/>
      <c r="I453" s="113"/>
      <c r="J453" s="113"/>
      <c r="K453" s="113"/>
      <c r="L453" s="113"/>
      <c r="M453" s="113"/>
      <c r="N453" s="113"/>
      <c r="O453" s="113"/>
      <c r="P453" s="113"/>
      <c r="Q453" s="113"/>
      <c r="R453" s="113"/>
      <c r="S453" s="113"/>
      <c r="T453" s="113"/>
      <c r="U453" s="113"/>
      <c r="V453" s="113"/>
      <c r="W453" s="113"/>
      <c r="X453" s="113"/>
      <c r="Y453" s="113"/>
      <c r="Z453" s="113"/>
      <c r="AA453" s="113"/>
      <c r="AB453" s="113"/>
      <c r="AC453" s="113"/>
      <c r="AD453" s="113"/>
    </row>
    <row r="454">
      <c r="A454" s="113"/>
      <c r="B454" s="113"/>
      <c r="C454" s="113"/>
      <c r="D454" s="113"/>
      <c r="E454" s="113"/>
      <c r="F454" s="113"/>
      <c r="G454" s="124"/>
      <c r="H454" s="124"/>
      <c r="I454" s="113"/>
      <c r="J454" s="113"/>
      <c r="K454" s="113"/>
      <c r="L454" s="113"/>
      <c r="M454" s="113"/>
      <c r="N454" s="113"/>
      <c r="O454" s="113"/>
      <c r="P454" s="113"/>
      <c r="Q454" s="113"/>
      <c r="R454" s="113"/>
      <c r="S454" s="113"/>
      <c r="T454" s="113"/>
      <c r="U454" s="113"/>
      <c r="V454" s="113"/>
      <c r="W454" s="113"/>
      <c r="X454" s="113"/>
      <c r="Y454" s="113"/>
      <c r="Z454" s="113"/>
      <c r="AA454" s="113"/>
      <c r="AB454" s="113"/>
      <c r="AC454" s="113"/>
      <c r="AD454" s="113"/>
    </row>
    <row r="455">
      <c r="A455" s="113"/>
      <c r="B455" s="113"/>
      <c r="C455" s="113"/>
      <c r="D455" s="113"/>
      <c r="E455" s="113"/>
      <c r="F455" s="113"/>
      <c r="G455" s="124"/>
      <c r="H455" s="124"/>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row>
    <row r="456">
      <c r="A456" s="113"/>
      <c r="B456" s="113"/>
      <c r="C456" s="113"/>
      <c r="D456" s="113"/>
      <c r="E456" s="113"/>
      <c r="F456" s="113"/>
      <c r="G456" s="124"/>
      <c r="H456" s="124"/>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row>
    <row r="457">
      <c r="A457" s="113"/>
      <c r="B457" s="113"/>
      <c r="C457" s="113"/>
      <c r="D457" s="113"/>
      <c r="E457" s="113"/>
      <c r="F457" s="113"/>
      <c r="G457" s="124"/>
      <c r="H457" s="124"/>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row>
    <row r="458">
      <c r="A458" s="113"/>
      <c r="B458" s="113"/>
      <c r="C458" s="113"/>
      <c r="D458" s="113"/>
      <c r="E458" s="113"/>
      <c r="F458" s="113"/>
      <c r="G458" s="124"/>
      <c r="H458" s="124"/>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113"/>
    </row>
    <row r="459">
      <c r="A459" s="113"/>
      <c r="B459" s="113"/>
      <c r="C459" s="113"/>
      <c r="D459" s="113"/>
      <c r="E459" s="113"/>
      <c r="F459" s="113"/>
      <c r="G459" s="124"/>
      <c r="H459" s="124"/>
      <c r="I459" s="113"/>
      <c r="J459" s="113"/>
      <c r="K459" s="113"/>
      <c r="L459" s="113"/>
      <c r="M459" s="113"/>
      <c r="N459" s="113"/>
      <c r="O459" s="113"/>
      <c r="P459" s="113"/>
      <c r="Q459" s="113"/>
      <c r="R459" s="113"/>
      <c r="S459" s="113"/>
      <c r="T459" s="113"/>
      <c r="U459" s="113"/>
      <c r="V459" s="113"/>
      <c r="W459" s="113"/>
      <c r="X459" s="113"/>
      <c r="Y459" s="113"/>
      <c r="Z459" s="113"/>
      <c r="AA459" s="113"/>
      <c r="AB459" s="113"/>
      <c r="AC459" s="113"/>
      <c r="AD459" s="113"/>
    </row>
    <row r="460">
      <c r="A460" s="113"/>
      <c r="B460" s="113"/>
      <c r="C460" s="113"/>
      <c r="D460" s="113"/>
      <c r="E460" s="113"/>
      <c r="F460" s="113"/>
      <c r="G460" s="124"/>
      <c r="H460" s="124"/>
      <c r="I460" s="113"/>
      <c r="J460" s="113"/>
      <c r="K460" s="113"/>
      <c r="L460" s="113"/>
      <c r="M460" s="113"/>
      <c r="N460" s="113"/>
      <c r="O460" s="113"/>
      <c r="P460" s="113"/>
      <c r="Q460" s="113"/>
      <c r="R460" s="113"/>
      <c r="S460" s="113"/>
      <c r="T460" s="113"/>
      <c r="U460" s="113"/>
      <c r="V460" s="113"/>
      <c r="W460" s="113"/>
      <c r="X460" s="113"/>
      <c r="Y460" s="113"/>
      <c r="Z460" s="113"/>
      <c r="AA460" s="113"/>
      <c r="AB460" s="113"/>
      <c r="AC460" s="113"/>
      <c r="AD460" s="113"/>
    </row>
    <row r="461">
      <c r="A461" s="113"/>
      <c r="B461" s="113"/>
      <c r="C461" s="113"/>
      <c r="D461" s="113"/>
      <c r="E461" s="113"/>
      <c r="F461" s="113"/>
      <c r="G461" s="124"/>
      <c r="H461" s="124"/>
      <c r="I461" s="113"/>
      <c r="J461" s="113"/>
      <c r="K461" s="113"/>
      <c r="L461" s="113"/>
      <c r="M461" s="113"/>
      <c r="N461" s="113"/>
      <c r="O461" s="113"/>
      <c r="P461" s="113"/>
      <c r="Q461" s="113"/>
      <c r="R461" s="113"/>
      <c r="S461" s="113"/>
      <c r="T461" s="113"/>
      <c r="U461" s="113"/>
      <c r="V461" s="113"/>
      <c r="W461" s="113"/>
      <c r="X461" s="113"/>
      <c r="Y461" s="113"/>
      <c r="Z461" s="113"/>
      <c r="AA461" s="113"/>
      <c r="AB461" s="113"/>
      <c r="AC461" s="113"/>
      <c r="AD461" s="113"/>
    </row>
    <row r="462">
      <c r="A462" s="113"/>
      <c r="B462" s="113"/>
      <c r="C462" s="113"/>
      <c r="D462" s="113"/>
      <c r="E462" s="113"/>
      <c r="F462" s="113"/>
      <c r="G462" s="124"/>
      <c r="H462" s="124"/>
      <c r="I462" s="113"/>
      <c r="J462" s="113"/>
      <c r="K462" s="113"/>
      <c r="L462" s="113"/>
      <c r="M462" s="113"/>
      <c r="N462" s="113"/>
      <c r="O462" s="113"/>
      <c r="P462" s="113"/>
      <c r="Q462" s="113"/>
      <c r="R462" s="113"/>
      <c r="S462" s="113"/>
      <c r="T462" s="113"/>
      <c r="U462" s="113"/>
      <c r="V462" s="113"/>
      <c r="W462" s="113"/>
      <c r="X462" s="113"/>
      <c r="Y462" s="113"/>
      <c r="Z462" s="113"/>
      <c r="AA462" s="113"/>
      <c r="AB462" s="113"/>
      <c r="AC462" s="113"/>
      <c r="AD462" s="113"/>
    </row>
    <row r="463">
      <c r="A463" s="113"/>
      <c r="B463" s="113"/>
      <c r="C463" s="113"/>
      <c r="D463" s="113"/>
      <c r="E463" s="113"/>
      <c r="F463" s="113"/>
      <c r="G463" s="124"/>
      <c r="H463" s="124"/>
      <c r="I463" s="113"/>
      <c r="J463" s="113"/>
      <c r="K463" s="113"/>
      <c r="L463" s="113"/>
      <c r="M463" s="113"/>
      <c r="N463" s="113"/>
      <c r="O463" s="113"/>
      <c r="P463" s="113"/>
      <c r="Q463" s="113"/>
      <c r="R463" s="113"/>
      <c r="S463" s="113"/>
      <c r="T463" s="113"/>
      <c r="U463" s="113"/>
      <c r="V463" s="113"/>
      <c r="W463" s="113"/>
      <c r="X463" s="113"/>
      <c r="Y463" s="113"/>
      <c r="Z463" s="113"/>
      <c r="AA463" s="113"/>
      <c r="AB463" s="113"/>
      <c r="AC463" s="113"/>
      <c r="AD463" s="113"/>
    </row>
    <row r="464">
      <c r="A464" s="113"/>
      <c r="B464" s="113"/>
      <c r="C464" s="113"/>
      <c r="D464" s="113"/>
      <c r="E464" s="113"/>
      <c r="F464" s="113"/>
      <c r="G464" s="124"/>
      <c r="H464" s="124"/>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113"/>
    </row>
    <row r="465">
      <c r="A465" s="113"/>
      <c r="B465" s="113"/>
      <c r="C465" s="113"/>
      <c r="D465" s="113"/>
      <c r="E465" s="113"/>
      <c r="F465" s="113"/>
      <c r="G465" s="124"/>
      <c r="H465" s="124"/>
      <c r="I465" s="113"/>
      <c r="J465" s="113"/>
      <c r="K465" s="113"/>
      <c r="L465" s="113"/>
      <c r="M465" s="113"/>
      <c r="N465" s="113"/>
      <c r="O465" s="113"/>
      <c r="P465" s="113"/>
      <c r="Q465" s="113"/>
      <c r="R465" s="113"/>
      <c r="S465" s="113"/>
      <c r="T465" s="113"/>
      <c r="U465" s="113"/>
      <c r="V465" s="113"/>
      <c r="W465" s="113"/>
      <c r="X465" s="113"/>
      <c r="Y465" s="113"/>
      <c r="Z465" s="113"/>
      <c r="AA465" s="113"/>
      <c r="AB465" s="113"/>
      <c r="AC465" s="113"/>
      <c r="AD465" s="113"/>
    </row>
    <row r="466">
      <c r="A466" s="113"/>
      <c r="B466" s="113"/>
      <c r="C466" s="113"/>
      <c r="D466" s="113"/>
      <c r="E466" s="113"/>
      <c r="F466" s="113"/>
      <c r="G466" s="124"/>
      <c r="H466" s="124"/>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113"/>
    </row>
    <row r="467">
      <c r="A467" s="113"/>
      <c r="B467" s="113"/>
      <c r="C467" s="113"/>
      <c r="D467" s="113"/>
      <c r="E467" s="113"/>
      <c r="F467" s="113"/>
      <c r="G467" s="124"/>
      <c r="H467" s="124"/>
      <c r="I467" s="113"/>
      <c r="J467" s="113"/>
      <c r="K467" s="113"/>
      <c r="L467" s="113"/>
      <c r="M467" s="113"/>
      <c r="N467" s="113"/>
      <c r="O467" s="113"/>
      <c r="P467" s="113"/>
      <c r="Q467" s="113"/>
      <c r="R467" s="113"/>
      <c r="S467" s="113"/>
      <c r="T467" s="113"/>
      <c r="U467" s="113"/>
      <c r="V467" s="113"/>
      <c r="W467" s="113"/>
      <c r="X467" s="113"/>
      <c r="Y467" s="113"/>
      <c r="Z467" s="113"/>
      <c r="AA467" s="113"/>
      <c r="AB467" s="113"/>
      <c r="AC467" s="113"/>
      <c r="AD467" s="113"/>
    </row>
    <row r="468">
      <c r="A468" s="113"/>
      <c r="B468" s="113"/>
      <c r="C468" s="113"/>
      <c r="D468" s="113"/>
      <c r="E468" s="113"/>
      <c r="F468" s="113"/>
      <c r="G468" s="124"/>
      <c r="H468" s="124"/>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113"/>
    </row>
    <row r="469">
      <c r="A469" s="113"/>
      <c r="B469" s="113"/>
      <c r="C469" s="113"/>
      <c r="D469" s="113"/>
      <c r="E469" s="113"/>
      <c r="F469" s="113"/>
      <c r="G469" s="124"/>
      <c r="H469" s="124"/>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row>
    <row r="470">
      <c r="A470" s="113"/>
      <c r="B470" s="113"/>
      <c r="C470" s="113"/>
      <c r="D470" s="113"/>
      <c r="E470" s="113"/>
      <c r="F470" s="113"/>
      <c r="G470" s="124"/>
      <c r="H470" s="124"/>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113"/>
    </row>
    <row r="471">
      <c r="A471" s="113"/>
      <c r="B471" s="113"/>
      <c r="C471" s="113"/>
      <c r="D471" s="113"/>
      <c r="E471" s="113"/>
      <c r="F471" s="113"/>
      <c r="G471" s="124"/>
      <c r="H471" s="124"/>
      <c r="I471" s="113"/>
      <c r="J471" s="113"/>
      <c r="K471" s="113"/>
      <c r="L471" s="113"/>
      <c r="M471" s="113"/>
      <c r="N471" s="113"/>
      <c r="O471" s="113"/>
      <c r="P471" s="113"/>
      <c r="Q471" s="113"/>
      <c r="R471" s="113"/>
      <c r="S471" s="113"/>
      <c r="T471" s="113"/>
      <c r="U471" s="113"/>
      <c r="V471" s="113"/>
      <c r="W471" s="113"/>
      <c r="X471" s="113"/>
      <c r="Y471" s="113"/>
      <c r="Z471" s="113"/>
      <c r="AA471" s="113"/>
      <c r="AB471" s="113"/>
      <c r="AC471" s="113"/>
      <c r="AD471" s="113"/>
    </row>
    <row r="472">
      <c r="A472" s="113"/>
      <c r="B472" s="113"/>
      <c r="C472" s="113"/>
      <c r="D472" s="113"/>
      <c r="E472" s="113"/>
      <c r="F472" s="113"/>
      <c r="G472" s="124"/>
      <c r="H472" s="124"/>
      <c r="I472" s="113"/>
      <c r="J472" s="113"/>
      <c r="K472" s="113"/>
      <c r="L472" s="113"/>
      <c r="M472" s="113"/>
      <c r="N472" s="113"/>
      <c r="O472" s="113"/>
      <c r="P472" s="113"/>
      <c r="Q472" s="113"/>
      <c r="R472" s="113"/>
      <c r="S472" s="113"/>
      <c r="T472" s="113"/>
      <c r="U472" s="113"/>
      <c r="V472" s="113"/>
      <c r="W472" s="113"/>
      <c r="X472" s="113"/>
      <c r="Y472" s="113"/>
      <c r="Z472" s="113"/>
      <c r="AA472" s="113"/>
      <c r="AB472" s="113"/>
      <c r="AC472" s="113"/>
      <c r="AD472" s="113"/>
    </row>
    <row r="473">
      <c r="A473" s="113"/>
      <c r="B473" s="113"/>
      <c r="C473" s="113"/>
      <c r="D473" s="113"/>
      <c r="E473" s="113"/>
      <c r="F473" s="113"/>
      <c r="G473" s="124"/>
      <c r="H473" s="124"/>
      <c r="I473" s="113"/>
      <c r="J473" s="113"/>
      <c r="K473" s="113"/>
      <c r="L473" s="113"/>
      <c r="M473" s="113"/>
      <c r="N473" s="113"/>
      <c r="O473" s="113"/>
      <c r="P473" s="113"/>
      <c r="Q473" s="113"/>
      <c r="R473" s="113"/>
      <c r="S473" s="113"/>
      <c r="T473" s="113"/>
      <c r="U473" s="113"/>
      <c r="V473" s="113"/>
      <c r="W473" s="113"/>
      <c r="X473" s="113"/>
      <c r="Y473" s="113"/>
      <c r="Z473" s="113"/>
      <c r="AA473" s="113"/>
      <c r="AB473" s="113"/>
      <c r="AC473" s="113"/>
      <c r="AD473" s="113"/>
    </row>
    <row r="474">
      <c r="A474" s="113"/>
      <c r="B474" s="113"/>
      <c r="C474" s="113"/>
      <c r="D474" s="113"/>
      <c r="E474" s="113"/>
      <c r="F474" s="113"/>
      <c r="G474" s="124"/>
      <c r="H474" s="124"/>
      <c r="I474" s="113"/>
      <c r="J474" s="113"/>
      <c r="K474" s="113"/>
      <c r="L474" s="113"/>
      <c r="M474" s="113"/>
      <c r="N474" s="113"/>
      <c r="O474" s="113"/>
      <c r="P474" s="113"/>
      <c r="Q474" s="113"/>
      <c r="R474" s="113"/>
      <c r="S474" s="113"/>
      <c r="T474" s="113"/>
      <c r="U474" s="113"/>
      <c r="V474" s="113"/>
      <c r="W474" s="113"/>
      <c r="X474" s="113"/>
      <c r="Y474" s="113"/>
      <c r="Z474" s="113"/>
      <c r="AA474" s="113"/>
      <c r="AB474" s="113"/>
      <c r="AC474" s="113"/>
      <c r="AD474" s="113"/>
    </row>
    <row r="475">
      <c r="A475" s="113"/>
      <c r="B475" s="113"/>
      <c r="C475" s="113"/>
      <c r="D475" s="113"/>
      <c r="E475" s="113"/>
      <c r="F475" s="113"/>
      <c r="G475" s="124"/>
      <c r="H475" s="124"/>
      <c r="I475" s="113"/>
      <c r="J475" s="113"/>
      <c r="K475" s="113"/>
      <c r="L475" s="113"/>
      <c r="M475" s="113"/>
      <c r="N475" s="113"/>
      <c r="O475" s="113"/>
      <c r="P475" s="113"/>
      <c r="Q475" s="113"/>
      <c r="R475" s="113"/>
      <c r="S475" s="113"/>
      <c r="T475" s="113"/>
      <c r="U475" s="113"/>
      <c r="V475" s="113"/>
      <c r="W475" s="113"/>
      <c r="X475" s="113"/>
      <c r="Y475" s="113"/>
      <c r="Z475" s="113"/>
      <c r="AA475" s="113"/>
      <c r="AB475" s="113"/>
      <c r="AC475" s="113"/>
      <c r="AD475" s="113"/>
    </row>
    <row r="476">
      <c r="A476" s="113"/>
      <c r="B476" s="113"/>
      <c r="C476" s="113"/>
      <c r="D476" s="113"/>
      <c r="E476" s="113"/>
      <c r="F476" s="113"/>
      <c r="G476" s="124"/>
      <c r="H476" s="124"/>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row>
    <row r="477">
      <c r="A477" s="113"/>
      <c r="B477" s="113"/>
      <c r="C477" s="113"/>
      <c r="D477" s="113"/>
      <c r="E477" s="113"/>
      <c r="F477" s="113"/>
      <c r="G477" s="124"/>
      <c r="H477" s="124"/>
      <c r="I477" s="113"/>
      <c r="J477" s="113"/>
      <c r="K477" s="113"/>
      <c r="L477" s="113"/>
      <c r="M477" s="113"/>
      <c r="N477" s="113"/>
      <c r="O477" s="113"/>
      <c r="P477" s="113"/>
      <c r="Q477" s="113"/>
      <c r="R477" s="113"/>
      <c r="S477" s="113"/>
      <c r="T477" s="113"/>
      <c r="U477" s="113"/>
      <c r="V477" s="113"/>
      <c r="W477" s="113"/>
      <c r="X477" s="113"/>
      <c r="Y477" s="113"/>
      <c r="Z477" s="113"/>
      <c r="AA477" s="113"/>
      <c r="AB477" s="113"/>
      <c r="AC477" s="113"/>
      <c r="AD477" s="113"/>
    </row>
    <row r="478">
      <c r="A478" s="113"/>
      <c r="B478" s="113"/>
      <c r="C478" s="113"/>
      <c r="D478" s="113"/>
      <c r="E478" s="113"/>
      <c r="F478" s="113"/>
      <c r="G478" s="124"/>
      <c r="H478" s="124"/>
      <c r="I478" s="113"/>
      <c r="J478" s="113"/>
      <c r="K478" s="113"/>
      <c r="L478" s="113"/>
      <c r="M478" s="113"/>
      <c r="N478" s="113"/>
      <c r="O478" s="113"/>
      <c r="P478" s="113"/>
      <c r="Q478" s="113"/>
      <c r="R478" s="113"/>
      <c r="S478" s="113"/>
      <c r="T478" s="113"/>
      <c r="U478" s="113"/>
      <c r="V478" s="113"/>
      <c r="W478" s="113"/>
      <c r="X478" s="113"/>
      <c r="Y478" s="113"/>
      <c r="Z478" s="113"/>
      <c r="AA478" s="113"/>
      <c r="AB478" s="113"/>
      <c r="AC478" s="113"/>
      <c r="AD478" s="113"/>
    </row>
    <row r="479">
      <c r="A479" s="113"/>
      <c r="B479" s="113"/>
      <c r="C479" s="113"/>
      <c r="D479" s="113"/>
      <c r="E479" s="113"/>
      <c r="F479" s="113"/>
      <c r="G479" s="124"/>
      <c r="H479" s="124"/>
      <c r="I479" s="113"/>
      <c r="J479" s="113"/>
      <c r="K479" s="113"/>
      <c r="L479" s="113"/>
      <c r="M479" s="113"/>
      <c r="N479" s="113"/>
      <c r="O479" s="113"/>
      <c r="P479" s="113"/>
      <c r="Q479" s="113"/>
      <c r="R479" s="113"/>
      <c r="S479" s="113"/>
      <c r="T479" s="113"/>
      <c r="U479" s="113"/>
      <c r="V479" s="113"/>
      <c r="W479" s="113"/>
      <c r="X479" s="113"/>
      <c r="Y479" s="113"/>
      <c r="Z479" s="113"/>
      <c r="AA479" s="113"/>
      <c r="AB479" s="113"/>
      <c r="AC479" s="113"/>
      <c r="AD479" s="113"/>
    </row>
    <row r="480">
      <c r="A480" s="113"/>
      <c r="B480" s="113"/>
      <c r="C480" s="113"/>
      <c r="D480" s="113"/>
      <c r="E480" s="113"/>
      <c r="F480" s="113"/>
      <c r="G480" s="124"/>
      <c r="H480" s="124"/>
      <c r="I480" s="113"/>
      <c r="J480" s="113"/>
      <c r="K480" s="113"/>
      <c r="L480" s="113"/>
      <c r="M480" s="113"/>
      <c r="N480" s="113"/>
      <c r="O480" s="113"/>
      <c r="P480" s="113"/>
      <c r="Q480" s="113"/>
      <c r="R480" s="113"/>
      <c r="S480" s="113"/>
      <c r="T480" s="113"/>
      <c r="U480" s="113"/>
      <c r="V480" s="113"/>
      <c r="W480" s="113"/>
      <c r="X480" s="113"/>
      <c r="Y480" s="113"/>
      <c r="Z480" s="113"/>
      <c r="AA480" s="113"/>
      <c r="AB480" s="113"/>
      <c r="AC480" s="113"/>
      <c r="AD480" s="113"/>
    </row>
    <row r="481">
      <c r="A481" s="113"/>
      <c r="B481" s="113"/>
      <c r="C481" s="113"/>
      <c r="D481" s="113"/>
      <c r="E481" s="113"/>
      <c r="F481" s="113"/>
      <c r="G481" s="124"/>
      <c r="H481" s="124"/>
      <c r="I481" s="113"/>
      <c r="J481" s="113"/>
      <c r="K481" s="113"/>
      <c r="L481" s="113"/>
      <c r="M481" s="113"/>
      <c r="N481" s="113"/>
      <c r="O481" s="113"/>
      <c r="P481" s="113"/>
      <c r="Q481" s="113"/>
      <c r="R481" s="113"/>
      <c r="S481" s="113"/>
      <c r="T481" s="113"/>
      <c r="U481" s="113"/>
      <c r="V481" s="113"/>
      <c r="W481" s="113"/>
      <c r="X481" s="113"/>
      <c r="Y481" s="113"/>
      <c r="Z481" s="113"/>
      <c r="AA481" s="113"/>
      <c r="AB481" s="113"/>
      <c r="AC481" s="113"/>
      <c r="AD481" s="113"/>
    </row>
    <row r="482">
      <c r="A482" s="113"/>
      <c r="B482" s="113"/>
      <c r="C482" s="113"/>
      <c r="D482" s="113"/>
      <c r="E482" s="113"/>
      <c r="F482" s="113"/>
      <c r="G482" s="124"/>
      <c r="H482" s="124"/>
      <c r="I482" s="113"/>
      <c r="J482" s="113"/>
      <c r="K482" s="113"/>
      <c r="L482" s="113"/>
      <c r="M482" s="113"/>
      <c r="N482" s="113"/>
      <c r="O482" s="113"/>
      <c r="P482" s="113"/>
      <c r="Q482" s="113"/>
      <c r="R482" s="113"/>
      <c r="S482" s="113"/>
      <c r="T482" s="113"/>
      <c r="U482" s="113"/>
      <c r="V482" s="113"/>
      <c r="W482" s="113"/>
      <c r="X482" s="113"/>
      <c r="Y482" s="113"/>
      <c r="Z482" s="113"/>
      <c r="AA482" s="113"/>
      <c r="AB482" s="113"/>
      <c r="AC482" s="113"/>
      <c r="AD482" s="113"/>
    </row>
    <row r="483">
      <c r="A483" s="113"/>
      <c r="B483" s="113"/>
      <c r="C483" s="113"/>
      <c r="D483" s="113"/>
      <c r="E483" s="113"/>
      <c r="F483" s="113"/>
      <c r="G483" s="124"/>
      <c r="H483" s="124"/>
      <c r="I483" s="113"/>
      <c r="J483" s="113"/>
      <c r="K483" s="113"/>
      <c r="L483" s="113"/>
      <c r="M483" s="113"/>
      <c r="N483" s="113"/>
      <c r="O483" s="113"/>
      <c r="P483" s="113"/>
      <c r="Q483" s="113"/>
      <c r="R483" s="113"/>
      <c r="S483" s="113"/>
      <c r="T483" s="113"/>
      <c r="U483" s="113"/>
      <c r="V483" s="113"/>
      <c r="W483" s="113"/>
      <c r="X483" s="113"/>
      <c r="Y483" s="113"/>
      <c r="Z483" s="113"/>
      <c r="AA483" s="113"/>
      <c r="AB483" s="113"/>
      <c r="AC483" s="113"/>
      <c r="AD483" s="113"/>
    </row>
    <row r="484">
      <c r="A484" s="113"/>
      <c r="B484" s="113"/>
      <c r="C484" s="113"/>
      <c r="D484" s="113"/>
      <c r="E484" s="113"/>
      <c r="F484" s="113"/>
      <c r="G484" s="124"/>
      <c r="H484" s="124"/>
      <c r="I484" s="113"/>
      <c r="J484" s="113"/>
      <c r="K484" s="113"/>
      <c r="L484" s="113"/>
      <c r="M484" s="113"/>
      <c r="N484" s="113"/>
      <c r="O484" s="113"/>
      <c r="P484" s="113"/>
      <c r="Q484" s="113"/>
      <c r="R484" s="113"/>
      <c r="S484" s="113"/>
      <c r="T484" s="113"/>
      <c r="U484" s="113"/>
      <c r="V484" s="113"/>
      <c r="W484" s="113"/>
      <c r="X484" s="113"/>
      <c r="Y484" s="113"/>
      <c r="Z484" s="113"/>
      <c r="AA484" s="113"/>
      <c r="AB484" s="113"/>
      <c r="AC484" s="113"/>
      <c r="AD484" s="113"/>
    </row>
    <row r="485">
      <c r="A485" s="113"/>
      <c r="B485" s="113"/>
      <c r="C485" s="113"/>
      <c r="D485" s="113"/>
      <c r="E485" s="113"/>
      <c r="F485" s="113"/>
      <c r="G485" s="124"/>
      <c r="H485" s="124"/>
      <c r="I485" s="113"/>
      <c r="J485" s="113"/>
      <c r="K485" s="113"/>
      <c r="L485" s="113"/>
      <c r="M485" s="113"/>
      <c r="N485" s="113"/>
      <c r="O485" s="113"/>
      <c r="P485" s="113"/>
      <c r="Q485" s="113"/>
      <c r="R485" s="113"/>
      <c r="S485" s="113"/>
      <c r="T485" s="113"/>
      <c r="U485" s="113"/>
      <c r="V485" s="113"/>
      <c r="W485" s="113"/>
      <c r="X485" s="113"/>
      <c r="Y485" s="113"/>
      <c r="Z485" s="113"/>
      <c r="AA485" s="113"/>
      <c r="AB485" s="113"/>
      <c r="AC485" s="113"/>
      <c r="AD485" s="113"/>
    </row>
    <row r="486">
      <c r="A486" s="113"/>
      <c r="B486" s="113"/>
      <c r="C486" s="113"/>
      <c r="D486" s="113"/>
      <c r="E486" s="113"/>
      <c r="F486" s="113"/>
      <c r="G486" s="124"/>
      <c r="H486" s="124"/>
      <c r="I486" s="113"/>
      <c r="J486" s="113"/>
      <c r="K486" s="113"/>
      <c r="L486" s="113"/>
      <c r="M486" s="113"/>
      <c r="N486" s="113"/>
      <c r="O486" s="113"/>
      <c r="P486" s="113"/>
      <c r="Q486" s="113"/>
      <c r="R486" s="113"/>
      <c r="S486" s="113"/>
      <c r="T486" s="113"/>
      <c r="U486" s="113"/>
      <c r="V486" s="113"/>
      <c r="W486" s="113"/>
      <c r="X486" s="113"/>
      <c r="Y486" s="113"/>
      <c r="Z486" s="113"/>
      <c r="AA486" s="113"/>
      <c r="AB486" s="113"/>
      <c r="AC486" s="113"/>
      <c r="AD486" s="113"/>
    </row>
    <row r="487">
      <c r="A487" s="113"/>
      <c r="B487" s="113"/>
      <c r="C487" s="113"/>
      <c r="D487" s="113"/>
      <c r="E487" s="113"/>
      <c r="F487" s="113"/>
      <c r="G487" s="124"/>
      <c r="H487" s="124"/>
      <c r="I487" s="113"/>
      <c r="J487" s="113"/>
      <c r="K487" s="113"/>
      <c r="L487" s="113"/>
      <c r="M487" s="113"/>
      <c r="N487" s="113"/>
      <c r="O487" s="113"/>
      <c r="P487" s="113"/>
      <c r="Q487" s="113"/>
      <c r="R487" s="113"/>
      <c r="S487" s="113"/>
      <c r="T487" s="113"/>
      <c r="U487" s="113"/>
      <c r="V487" s="113"/>
      <c r="W487" s="113"/>
      <c r="X487" s="113"/>
      <c r="Y487" s="113"/>
      <c r="Z487" s="113"/>
      <c r="AA487" s="113"/>
      <c r="AB487" s="113"/>
      <c r="AC487" s="113"/>
      <c r="AD487" s="113"/>
    </row>
    <row r="488">
      <c r="A488" s="113"/>
      <c r="B488" s="113"/>
      <c r="C488" s="113"/>
      <c r="D488" s="113"/>
      <c r="E488" s="113"/>
      <c r="F488" s="113"/>
      <c r="G488" s="124"/>
      <c r="H488" s="124"/>
      <c r="I488" s="113"/>
      <c r="J488" s="113"/>
      <c r="K488" s="113"/>
      <c r="L488" s="113"/>
      <c r="M488" s="113"/>
      <c r="N488" s="113"/>
      <c r="O488" s="113"/>
      <c r="P488" s="113"/>
      <c r="Q488" s="113"/>
      <c r="R488" s="113"/>
      <c r="S488" s="113"/>
      <c r="T488" s="113"/>
      <c r="U488" s="113"/>
      <c r="V488" s="113"/>
      <c r="W488" s="113"/>
      <c r="X488" s="113"/>
      <c r="Y488" s="113"/>
      <c r="Z488" s="113"/>
      <c r="AA488" s="113"/>
      <c r="AB488" s="113"/>
      <c r="AC488" s="113"/>
      <c r="AD488" s="113"/>
    </row>
    <row r="489">
      <c r="A489" s="113"/>
      <c r="B489" s="113"/>
      <c r="C489" s="113"/>
      <c r="D489" s="113"/>
      <c r="E489" s="113"/>
      <c r="F489" s="113"/>
      <c r="G489" s="124"/>
      <c r="H489" s="124"/>
      <c r="I489" s="113"/>
      <c r="J489" s="113"/>
      <c r="K489" s="113"/>
      <c r="L489" s="113"/>
      <c r="M489" s="113"/>
      <c r="N489" s="113"/>
      <c r="O489" s="113"/>
      <c r="P489" s="113"/>
      <c r="Q489" s="113"/>
      <c r="R489" s="113"/>
      <c r="S489" s="113"/>
      <c r="T489" s="113"/>
      <c r="U489" s="113"/>
      <c r="V489" s="113"/>
      <c r="W489" s="113"/>
      <c r="X489" s="113"/>
      <c r="Y489" s="113"/>
      <c r="Z489" s="113"/>
      <c r="AA489" s="113"/>
      <c r="AB489" s="113"/>
      <c r="AC489" s="113"/>
      <c r="AD489" s="113"/>
    </row>
    <row r="490">
      <c r="A490" s="113"/>
      <c r="B490" s="113"/>
      <c r="C490" s="113"/>
      <c r="D490" s="113"/>
      <c r="E490" s="113"/>
      <c r="F490" s="113"/>
      <c r="G490" s="124"/>
      <c r="H490" s="124"/>
      <c r="I490" s="113"/>
      <c r="J490" s="113"/>
      <c r="K490" s="113"/>
      <c r="L490" s="113"/>
      <c r="M490" s="113"/>
      <c r="N490" s="113"/>
      <c r="O490" s="113"/>
      <c r="P490" s="113"/>
      <c r="Q490" s="113"/>
      <c r="R490" s="113"/>
      <c r="S490" s="113"/>
      <c r="T490" s="113"/>
      <c r="U490" s="113"/>
      <c r="V490" s="113"/>
      <c r="W490" s="113"/>
      <c r="X490" s="113"/>
      <c r="Y490" s="113"/>
      <c r="Z490" s="113"/>
      <c r="AA490" s="113"/>
      <c r="AB490" s="113"/>
      <c r="AC490" s="113"/>
      <c r="AD490" s="113"/>
    </row>
    <row r="491">
      <c r="A491" s="113"/>
      <c r="B491" s="113"/>
      <c r="C491" s="113"/>
      <c r="D491" s="113"/>
      <c r="E491" s="113"/>
      <c r="F491" s="113"/>
      <c r="G491" s="124"/>
      <c r="H491" s="124"/>
      <c r="I491" s="113"/>
      <c r="J491" s="113"/>
      <c r="K491" s="113"/>
      <c r="L491" s="113"/>
      <c r="M491" s="113"/>
      <c r="N491" s="113"/>
      <c r="O491" s="113"/>
      <c r="P491" s="113"/>
      <c r="Q491" s="113"/>
      <c r="R491" s="113"/>
      <c r="S491" s="113"/>
      <c r="T491" s="113"/>
      <c r="U491" s="113"/>
      <c r="V491" s="113"/>
      <c r="W491" s="113"/>
      <c r="X491" s="113"/>
      <c r="Y491" s="113"/>
      <c r="Z491" s="113"/>
      <c r="AA491" s="113"/>
      <c r="AB491" s="113"/>
      <c r="AC491" s="113"/>
      <c r="AD491" s="113"/>
    </row>
    <row r="492">
      <c r="A492" s="113"/>
      <c r="B492" s="113"/>
      <c r="C492" s="113"/>
      <c r="D492" s="113"/>
      <c r="E492" s="113"/>
      <c r="F492" s="113"/>
      <c r="G492" s="124"/>
      <c r="H492" s="124"/>
      <c r="I492" s="113"/>
      <c r="J492" s="113"/>
      <c r="K492" s="113"/>
      <c r="L492" s="113"/>
      <c r="M492" s="113"/>
      <c r="N492" s="113"/>
      <c r="O492" s="113"/>
      <c r="P492" s="113"/>
      <c r="Q492" s="113"/>
      <c r="R492" s="113"/>
      <c r="S492" s="113"/>
      <c r="T492" s="113"/>
      <c r="U492" s="113"/>
      <c r="V492" s="113"/>
      <c r="W492" s="113"/>
      <c r="X492" s="113"/>
      <c r="Y492" s="113"/>
      <c r="Z492" s="113"/>
      <c r="AA492" s="113"/>
      <c r="AB492" s="113"/>
      <c r="AC492" s="113"/>
      <c r="AD492" s="113"/>
    </row>
    <row r="493">
      <c r="A493" s="113"/>
      <c r="B493" s="113"/>
      <c r="C493" s="113"/>
      <c r="D493" s="113"/>
      <c r="E493" s="113"/>
      <c r="F493" s="113"/>
      <c r="G493" s="124"/>
      <c r="H493" s="124"/>
      <c r="I493" s="113"/>
      <c r="J493" s="113"/>
      <c r="K493" s="113"/>
      <c r="L493" s="113"/>
      <c r="M493" s="113"/>
      <c r="N493" s="113"/>
      <c r="O493" s="113"/>
      <c r="P493" s="113"/>
      <c r="Q493" s="113"/>
      <c r="R493" s="113"/>
      <c r="S493" s="113"/>
      <c r="T493" s="113"/>
      <c r="U493" s="113"/>
      <c r="V493" s="113"/>
      <c r="W493" s="113"/>
      <c r="X493" s="113"/>
      <c r="Y493" s="113"/>
      <c r="Z493" s="113"/>
      <c r="AA493" s="113"/>
      <c r="AB493" s="113"/>
      <c r="AC493" s="113"/>
      <c r="AD493" s="113"/>
    </row>
    <row r="494">
      <c r="A494" s="113"/>
      <c r="B494" s="113"/>
      <c r="C494" s="113"/>
      <c r="D494" s="113"/>
      <c r="E494" s="113"/>
      <c r="F494" s="113"/>
      <c r="G494" s="124"/>
      <c r="H494" s="124"/>
      <c r="I494" s="113"/>
      <c r="J494" s="113"/>
      <c r="K494" s="113"/>
      <c r="L494" s="113"/>
      <c r="M494" s="113"/>
      <c r="N494" s="113"/>
      <c r="O494" s="113"/>
      <c r="P494" s="113"/>
      <c r="Q494" s="113"/>
      <c r="R494" s="113"/>
      <c r="S494" s="113"/>
      <c r="T494" s="113"/>
      <c r="U494" s="113"/>
      <c r="V494" s="113"/>
      <c r="W494" s="113"/>
      <c r="X494" s="113"/>
      <c r="Y494" s="113"/>
      <c r="Z494" s="113"/>
      <c r="AA494" s="113"/>
      <c r="AB494" s="113"/>
      <c r="AC494" s="113"/>
      <c r="AD494" s="113"/>
    </row>
    <row r="495">
      <c r="A495" s="113"/>
      <c r="B495" s="113"/>
      <c r="C495" s="113"/>
      <c r="D495" s="113"/>
      <c r="E495" s="113"/>
      <c r="F495" s="113"/>
      <c r="G495" s="124"/>
      <c r="H495" s="124"/>
      <c r="I495" s="113"/>
      <c r="J495" s="113"/>
      <c r="K495" s="113"/>
      <c r="L495" s="113"/>
      <c r="M495" s="113"/>
      <c r="N495" s="113"/>
      <c r="O495" s="113"/>
      <c r="P495" s="113"/>
      <c r="Q495" s="113"/>
      <c r="R495" s="113"/>
      <c r="S495" s="113"/>
      <c r="T495" s="113"/>
      <c r="U495" s="113"/>
      <c r="V495" s="113"/>
      <c r="W495" s="113"/>
      <c r="X495" s="113"/>
      <c r="Y495" s="113"/>
      <c r="Z495" s="113"/>
      <c r="AA495" s="113"/>
      <c r="AB495" s="113"/>
      <c r="AC495" s="113"/>
      <c r="AD495" s="113"/>
    </row>
    <row r="496">
      <c r="A496" s="113"/>
      <c r="B496" s="113"/>
      <c r="C496" s="113"/>
      <c r="D496" s="113"/>
      <c r="E496" s="113"/>
      <c r="F496" s="113"/>
      <c r="G496" s="124"/>
      <c r="H496" s="124"/>
      <c r="I496" s="113"/>
      <c r="J496" s="113"/>
      <c r="K496" s="113"/>
      <c r="L496" s="113"/>
      <c r="M496" s="113"/>
      <c r="N496" s="113"/>
      <c r="O496" s="113"/>
      <c r="P496" s="113"/>
      <c r="Q496" s="113"/>
      <c r="R496" s="113"/>
      <c r="S496" s="113"/>
      <c r="T496" s="113"/>
      <c r="U496" s="113"/>
      <c r="V496" s="113"/>
      <c r="W496" s="113"/>
      <c r="X496" s="113"/>
      <c r="Y496" s="113"/>
      <c r="Z496" s="113"/>
      <c r="AA496" s="113"/>
      <c r="AB496" s="113"/>
      <c r="AC496" s="113"/>
      <c r="AD496" s="113"/>
    </row>
    <row r="497">
      <c r="A497" s="113"/>
      <c r="B497" s="113"/>
      <c r="C497" s="113"/>
      <c r="D497" s="113"/>
      <c r="E497" s="113"/>
      <c r="F497" s="113"/>
      <c r="G497" s="124"/>
      <c r="H497" s="124"/>
      <c r="I497" s="113"/>
      <c r="J497" s="113"/>
      <c r="K497" s="113"/>
      <c r="L497" s="113"/>
      <c r="M497" s="113"/>
      <c r="N497" s="113"/>
      <c r="O497" s="113"/>
      <c r="P497" s="113"/>
      <c r="Q497" s="113"/>
      <c r="R497" s="113"/>
      <c r="S497" s="113"/>
      <c r="T497" s="113"/>
      <c r="U497" s="113"/>
      <c r="V497" s="113"/>
      <c r="W497" s="113"/>
      <c r="X497" s="113"/>
      <c r="Y497" s="113"/>
      <c r="Z497" s="113"/>
      <c r="AA497" s="113"/>
      <c r="AB497" s="113"/>
      <c r="AC497" s="113"/>
      <c r="AD497" s="113"/>
    </row>
    <row r="498">
      <c r="A498" s="113"/>
      <c r="B498" s="113"/>
      <c r="C498" s="113"/>
      <c r="D498" s="113"/>
      <c r="E498" s="113"/>
      <c r="F498" s="113"/>
      <c r="G498" s="124"/>
      <c r="H498" s="124"/>
      <c r="I498" s="113"/>
      <c r="J498" s="113"/>
      <c r="K498" s="113"/>
      <c r="L498" s="113"/>
      <c r="M498" s="113"/>
      <c r="N498" s="113"/>
      <c r="O498" s="113"/>
      <c r="P498" s="113"/>
      <c r="Q498" s="113"/>
      <c r="R498" s="113"/>
      <c r="S498" s="113"/>
      <c r="T498" s="113"/>
      <c r="U498" s="113"/>
      <c r="V498" s="113"/>
      <c r="W498" s="113"/>
      <c r="X498" s="113"/>
      <c r="Y498" s="113"/>
      <c r="Z498" s="113"/>
      <c r="AA498" s="113"/>
      <c r="AB498" s="113"/>
      <c r="AC498" s="113"/>
      <c r="AD498" s="113"/>
    </row>
    <row r="499">
      <c r="A499" s="113"/>
      <c r="B499" s="113"/>
      <c r="C499" s="113"/>
      <c r="D499" s="113"/>
      <c r="E499" s="113"/>
      <c r="F499" s="113"/>
      <c r="G499" s="124"/>
      <c r="H499" s="124"/>
      <c r="I499" s="113"/>
      <c r="J499" s="113"/>
      <c r="K499" s="113"/>
      <c r="L499" s="113"/>
      <c r="M499" s="113"/>
      <c r="N499" s="113"/>
      <c r="O499" s="113"/>
      <c r="P499" s="113"/>
      <c r="Q499" s="113"/>
      <c r="R499" s="113"/>
      <c r="S499" s="113"/>
      <c r="T499" s="113"/>
      <c r="U499" s="113"/>
      <c r="V499" s="113"/>
      <c r="W499" s="113"/>
      <c r="X499" s="113"/>
      <c r="Y499" s="113"/>
      <c r="Z499" s="113"/>
      <c r="AA499" s="113"/>
      <c r="AB499" s="113"/>
      <c r="AC499" s="113"/>
      <c r="AD499" s="113"/>
    </row>
    <row r="500">
      <c r="A500" s="113"/>
      <c r="B500" s="113"/>
      <c r="C500" s="113"/>
      <c r="D500" s="113"/>
      <c r="E500" s="113"/>
      <c r="F500" s="113"/>
      <c r="G500" s="124"/>
      <c r="H500" s="124"/>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row>
    <row r="501">
      <c r="A501" s="113"/>
      <c r="B501" s="113"/>
      <c r="C501" s="113"/>
      <c r="D501" s="113"/>
      <c r="E501" s="113"/>
      <c r="F501" s="113"/>
      <c r="G501" s="124"/>
      <c r="H501" s="124"/>
      <c r="I501" s="113"/>
      <c r="J501" s="113"/>
      <c r="K501" s="113"/>
      <c r="L501" s="113"/>
      <c r="M501" s="113"/>
      <c r="N501" s="113"/>
      <c r="O501" s="113"/>
      <c r="P501" s="113"/>
      <c r="Q501" s="113"/>
      <c r="R501" s="113"/>
      <c r="S501" s="113"/>
      <c r="T501" s="113"/>
      <c r="U501" s="113"/>
      <c r="V501" s="113"/>
      <c r="W501" s="113"/>
      <c r="X501" s="113"/>
      <c r="Y501" s="113"/>
      <c r="Z501" s="113"/>
      <c r="AA501" s="113"/>
      <c r="AB501" s="113"/>
      <c r="AC501" s="113"/>
      <c r="AD501" s="113"/>
    </row>
    <row r="502">
      <c r="A502" s="113"/>
      <c r="B502" s="113"/>
      <c r="C502" s="113"/>
      <c r="D502" s="113"/>
      <c r="E502" s="113"/>
      <c r="F502" s="113"/>
      <c r="G502" s="124"/>
      <c r="H502" s="124"/>
      <c r="I502" s="113"/>
      <c r="J502" s="113"/>
      <c r="K502" s="113"/>
      <c r="L502" s="113"/>
      <c r="M502" s="113"/>
      <c r="N502" s="113"/>
      <c r="O502" s="113"/>
      <c r="P502" s="113"/>
      <c r="Q502" s="113"/>
      <c r="R502" s="113"/>
      <c r="S502" s="113"/>
      <c r="T502" s="113"/>
      <c r="U502" s="113"/>
      <c r="V502" s="113"/>
      <c r="W502" s="113"/>
      <c r="X502" s="113"/>
      <c r="Y502" s="113"/>
      <c r="Z502" s="113"/>
      <c r="AA502" s="113"/>
      <c r="AB502" s="113"/>
      <c r="AC502" s="113"/>
      <c r="AD502" s="113"/>
    </row>
    <row r="503">
      <c r="A503" s="113"/>
      <c r="B503" s="113"/>
      <c r="C503" s="113"/>
      <c r="D503" s="113"/>
      <c r="E503" s="113"/>
      <c r="F503" s="113"/>
      <c r="G503" s="124"/>
      <c r="H503" s="124"/>
      <c r="I503" s="113"/>
      <c r="J503" s="113"/>
      <c r="K503" s="113"/>
      <c r="L503" s="113"/>
      <c r="M503" s="113"/>
      <c r="N503" s="113"/>
      <c r="O503" s="113"/>
      <c r="P503" s="113"/>
      <c r="Q503" s="113"/>
      <c r="R503" s="113"/>
      <c r="S503" s="113"/>
      <c r="T503" s="113"/>
      <c r="U503" s="113"/>
      <c r="V503" s="113"/>
      <c r="W503" s="113"/>
      <c r="X503" s="113"/>
      <c r="Y503" s="113"/>
      <c r="Z503" s="113"/>
      <c r="AA503" s="113"/>
      <c r="AB503" s="113"/>
      <c r="AC503" s="113"/>
      <c r="AD503" s="113"/>
    </row>
    <row r="504">
      <c r="A504" s="113"/>
      <c r="B504" s="113"/>
      <c r="C504" s="113"/>
      <c r="D504" s="113"/>
      <c r="E504" s="113"/>
      <c r="F504" s="113"/>
      <c r="G504" s="124"/>
      <c r="H504" s="124"/>
      <c r="I504" s="113"/>
      <c r="J504" s="113"/>
      <c r="K504" s="113"/>
      <c r="L504" s="113"/>
      <c r="M504" s="113"/>
      <c r="N504" s="113"/>
      <c r="O504" s="113"/>
      <c r="P504" s="113"/>
      <c r="Q504" s="113"/>
      <c r="R504" s="113"/>
      <c r="S504" s="113"/>
      <c r="T504" s="113"/>
      <c r="U504" s="113"/>
      <c r="V504" s="113"/>
      <c r="W504" s="113"/>
      <c r="X504" s="113"/>
      <c r="Y504" s="113"/>
      <c r="Z504" s="113"/>
      <c r="AA504" s="113"/>
      <c r="AB504" s="113"/>
      <c r="AC504" s="113"/>
      <c r="AD504" s="113"/>
    </row>
    <row r="505">
      <c r="A505" s="113"/>
      <c r="B505" s="113"/>
      <c r="C505" s="113"/>
      <c r="D505" s="113"/>
      <c r="E505" s="113"/>
      <c r="F505" s="113"/>
      <c r="G505" s="124"/>
      <c r="H505" s="124"/>
      <c r="I505" s="113"/>
      <c r="J505" s="113"/>
      <c r="K505" s="113"/>
      <c r="L505" s="113"/>
      <c r="M505" s="113"/>
      <c r="N505" s="113"/>
      <c r="O505" s="113"/>
      <c r="P505" s="113"/>
      <c r="Q505" s="113"/>
      <c r="R505" s="113"/>
      <c r="S505" s="113"/>
      <c r="T505" s="113"/>
      <c r="U505" s="113"/>
      <c r="V505" s="113"/>
      <c r="W505" s="113"/>
      <c r="X505" s="113"/>
      <c r="Y505" s="113"/>
      <c r="Z505" s="113"/>
      <c r="AA505" s="113"/>
      <c r="AB505" s="113"/>
      <c r="AC505" s="113"/>
      <c r="AD505" s="113"/>
    </row>
    <row r="506">
      <c r="A506" s="113"/>
      <c r="B506" s="113"/>
      <c r="C506" s="113"/>
      <c r="D506" s="113"/>
      <c r="E506" s="113"/>
      <c r="F506" s="113"/>
      <c r="G506" s="124"/>
      <c r="H506" s="124"/>
      <c r="I506" s="113"/>
      <c r="J506" s="113"/>
      <c r="K506" s="113"/>
      <c r="L506" s="113"/>
      <c r="M506" s="113"/>
      <c r="N506" s="113"/>
      <c r="O506" s="113"/>
      <c r="P506" s="113"/>
      <c r="Q506" s="113"/>
      <c r="R506" s="113"/>
      <c r="S506" s="113"/>
      <c r="T506" s="113"/>
      <c r="U506" s="113"/>
      <c r="V506" s="113"/>
      <c r="W506" s="113"/>
      <c r="X506" s="113"/>
      <c r="Y506" s="113"/>
      <c r="Z506" s="113"/>
      <c r="AA506" s="113"/>
      <c r="AB506" s="113"/>
      <c r="AC506" s="113"/>
      <c r="AD506" s="113"/>
    </row>
    <row r="507">
      <c r="A507" s="113"/>
      <c r="B507" s="113"/>
      <c r="C507" s="113"/>
      <c r="D507" s="113"/>
      <c r="E507" s="113"/>
      <c r="F507" s="113"/>
      <c r="G507" s="124"/>
      <c r="H507" s="124"/>
      <c r="I507" s="113"/>
      <c r="J507" s="113"/>
      <c r="K507" s="113"/>
      <c r="L507" s="113"/>
      <c r="M507" s="113"/>
      <c r="N507" s="113"/>
      <c r="O507" s="113"/>
      <c r="P507" s="113"/>
      <c r="Q507" s="113"/>
      <c r="R507" s="113"/>
      <c r="S507" s="113"/>
      <c r="T507" s="113"/>
      <c r="U507" s="113"/>
      <c r="V507" s="113"/>
      <c r="W507" s="113"/>
      <c r="X507" s="113"/>
      <c r="Y507" s="113"/>
      <c r="Z507" s="113"/>
      <c r="AA507" s="113"/>
      <c r="AB507" s="113"/>
      <c r="AC507" s="113"/>
      <c r="AD507" s="113"/>
    </row>
    <row r="508">
      <c r="A508" s="113"/>
      <c r="B508" s="113"/>
      <c r="C508" s="113"/>
      <c r="D508" s="113"/>
      <c r="E508" s="113"/>
      <c r="F508" s="113"/>
      <c r="G508" s="124"/>
      <c r="H508" s="124"/>
      <c r="I508" s="113"/>
      <c r="J508" s="113"/>
      <c r="K508" s="113"/>
      <c r="L508" s="113"/>
      <c r="M508" s="113"/>
      <c r="N508" s="113"/>
      <c r="O508" s="113"/>
      <c r="P508" s="113"/>
      <c r="Q508" s="113"/>
      <c r="R508" s="113"/>
      <c r="S508" s="113"/>
      <c r="T508" s="113"/>
      <c r="U508" s="113"/>
      <c r="V508" s="113"/>
      <c r="W508" s="113"/>
      <c r="X508" s="113"/>
      <c r="Y508" s="113"/>
      <c r="Z508" s="113"/>
      <c r="AA508" s="113"/>
      <c r="AB508" s="113"/>
      <c r="AC508" s="113"/>
      <c r="AD508" s="113"/>
    </row>
    <row r="509">
      <c r="A509" s="113"/>
      <c r="B509" s="113"/>
      <c r="C509" s="113"/>
      <c r="D509" s="113"/>
      <c r="E509" s="113"/>
      <c r="F509" s="113"/>
      <c r="G509" s="124"/>
      <c r="H509" s="124"/>
      <c r="I509" s="113"/>
      <c r="J509" s="113"/>
      <c r="K509" s="113"/>
      <c r="L509" s="113"/>
      <c r="M509" s="113"/>
      <c r="N509" s="113"/>
      <c r="O509" s="113"/>
      <c r="P509" s="113"/>
      <c r="Q509" s="113"/>
      <c r="R509" s="113"/>
      <c r="S509" s="113"/>
      <c r="T509" s="113"/>
      <c r="U509" s="113"/>
      <c r="V509" s="113"/>
      <c r="W509" s="113"/>
      <c r="X509" s="113"/>
      <c r="Y509" s="113"/>
      <c r="Z509" s="113"/>
      <c r="AA509" s="113"/>
      <c r="AB509" s="113"/>
      <c r="AC509" s="113"/>
      <c r="AD509" s="113"/>
    </row>
    <row r="510">
      <c r="A510" s="113"/>
      <c r="B510" s="113"/>
      <c r="C510" s="113"/>
      <c r="D510" s="113"/>
      <c r="E510" s="113"/>
      <c r="F510" s="113"/>
      <c r="G510" s="124"/>
      <c r="H510" s="124"/>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row>
    <row r="511">
      <c r="A511" s="113"/>
      <c r="B511" s="113"/>
      <c r="C511" s="113"/>
      <c r="D511" s="113"/>
      <c r="E511" s="113"/>
      <c r="F511" s="113"/>
      <c r="G511" s="124"/>
      <c r="H511" s="124"/>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row>
    <row r="512">
      <c r="A512" s="113"/>
      <c r="B512" s="113"/>
      <c r="C512" s="113"/>
      <c r="D512" s="113"/>
      <c r="E512" s="113"/>
      <c r="F512" s="113"/>
      <c r="G512" s="124"/>
      <c r="H512" s="124"/>
      <c r="I512" s="113"/>
      <c r="J512" s="113"/>
      <c r="K512" s="113"/>
      <c r="L512" s="113"/>
      <c r="M512" s="113"/>
      <c r="N512" s="113"/>
      <c r="O512" s="113"/>
      <c r="P512" s="113"/>
      <c r="Q512" s="113"/>
      <c r="R512" s="113"/>
      <c r="S512" s="113"/>
      <c r="T512" s="113"/>
      <c r="U512" s="113"/>
      <c r="V512" s="113"/>
      <c r="W512" s="113"/>
      <c r="X512" s="113"/>
      <c r="Y512" s="113"/>
      <c r="Z512" s="113"/>
      <c r="AA512" s="113"/>
      <c r="AB512" s="113"/>
      <c r="AC512" s="113"/>
      <c r="AD512" s="113"/>
    </row>
    <row r="513">
      <c r="A513" s="113"/>
      <c r="B513" s="113"/>
      <c r="C513" s="113"/>
      <c r="D513" s="113"/>
      <c r="E513" s="113"/>
      <c r="F513" s="113"/>
      <c r="G513" s="124"/>
      <c r="H513" s="124"/>
      <c r="I513" s="113"/>
      <c r="J513" s="113"/>
      <c r="K513" s="113"/>
      <c r="L513" s="113"/>
      <c r="M513" s="113"/>
      <c r="N513" s="113"/>
      <c r="O513" s="113"/>
      <c r="P513" s="113"/>
      <c r="Q513" s="113"/>
      <c r="R513" s="113"/>
      <c r="S513" s="113"/>
      <c r="T513" s="113"/>
      <c r="U513" s="113"/>
      <c r="V513" s="113"/>
      <c r="W513" s="113"/>
      <c r="X513" s="113"/>
      <c r="Y513" s="113"/>
      <c r="Z513" s="113"/>
      <c r="AA513" s="113"/>
      <c r="AB513" s="113"/>
      <c r="AC513" s="113"/>
      <c r="AD513" s="113"/>
    </row>
    <row r="514">
      <c r="A514" s="113"/>
      <c r="B514" s="113"/>
      <c r="C514" s="113"/>
      <c r="D514" s="113"/>
      <c r="E514" s="113"/>
      <c r="F514" s="113"/>
      <c r="G514" s="124"/>
      <c r="H514" s="124"/>
      <c r="I514" s="113"/>
      <c r="J514" s="113"/>
      <c r="K514" s="113"/>
      <c r="L514" s="113"/>
      <c r="M514" s="113"/>
      <c r="N514" s="113"/>
      <c r="O514" s="113"/>
      <c r="P514" s="113"/>
      <c r="Q514" s="113"/>
      <c r="R514" s="113"/>
      <c r="S514" s="113"/>
      <c r="T514" s="113"/>
      <c r="U514" s="113"/>
      <c r="V514" s="113"/>
      <c r="W514" s="113"/>
      <c r="X514" s="113"/>
      <c r="Y514" s="113"/>
      <c r="Z514" s="113"/>
      <c r="AA514" s="113"/>
      <c r="AB514" s="113"/>
      <c r="AC514" s="113"/>
      <c r="AD514" s="113"/>
    </row>
    <row r="515">
      <c r="A515" s="113"/>
      <c r="B515" s="113"/>
      <c r="C515" s="113"/>
      <c r="D515" s="113"/>
      <c r="E515" s="113"/>
      <c r="F515" s="113"/>
      <c r="G515" s="124"/>
      <c r="H515" s="124"/>
      <c r="I515" s="113"/>
      <c r="J515" s="113"/>
      <c r="K515" s="113"/>
      <c r="L515" s="113"/>
      <c r="M515" s="113"/>
      <c r="N515" s="113"/>
      <c r="O515" s="113"/>
      <c r="P515" s="113"/>
      <c r="Q515" s="113"/>
      <c r="R515" s="113"/>
      <c r="S515" s="113"/>
      <c r="T515" s="113"/>
      <c r="U515" s="113"/>
      <c r="V515" s="113"/>
      <c r="W515" s="113"/>
      <c r="X515" s="113"/>
      <c r="Y515" s="113"/>
      <c r="Z515" s="113"/>
      <c r="AA515" s="113"/>
      <c r="AB515" s="113"/>
      <c r="AC515" s="113"/>
      <c r="AD515" s="113"/>
    </row>
    <row r="516">
      <c r="A516" s="113"/>
      <c r="B516" s="113"/>
      <c r="C516" s="113"/>
      <c r="D516" s="113"/>
      <c r="E516" s="113"/>
      <c r="F516" s="113"/>
      <c r="G516" s="124"/>
      <c r="H516" s="124"/>
      <c r="I516" s="113"/>
      <c r="J516" s="113"/>
      <c r="K516" s="113"/>
      <c r="L516" s="113"/>
      <c r="M516" s="113"/>
      <c r="N516" s="113"/>
      <c r="O516" s="113"/>
      <c r="P516" s="113"/>
      <c r="Q516" s="113"/>
      <c r="R516" s="113"/>
      <c r="S516" s="113"/>
      <c r="T516" s="113"/>
      <c r="U516" s="113"/>
      <c r="V516" s="113"/>
      <c r="W516" s="113"/>
      <c r="X516" s="113"/>
      <c r="Y516" s="113"/>
      <c r="Z516" s="113"/>
      <c r="AA516" s="113"/>
      <c r="AB516" s="113"/>
      <c r="AC516" s="113"/>
      <c r="AD516" s="113"/>
    </row>
    <row r="517">
      <c r="A517" s="113"/>
      <c r="B517" s="113"/>
      <c r="C517" s="113"/>
      <c r="D517" s="113"/>
      <c r="E517" s="113"/>
      <c r="F517" s="113"/>
      <c r="G517" s="124"/>
      <c r="H517" s="124"/>
      <c r="I517" s="113"/>
      <c r="J517" s="113"/>
      <c r="K517" s="113"/>
      <c r="L517" s="113"/>
      <c r="M517" s="113"/>
      <c r="N517" s="113"/>
      <c r="O517" s="113"/>
      <c r="P517" s="113"/>
      <c r="Q517" s="113"/>
      <c r="R517" s="113"/>
      <c r="S517" s="113"/>
      <c r="T517" s="113"/>
      <c r="U517" s="113"/>
      <c r="V517" s="113"/>
      <c r="W517" s="113"/>
      <c r="X517" s="113"/>
      <c r="Y517" s="113"/>
      <c r="Z517" s="113"/>
      <c r="AA517" s="113"/>
      <c r="AB517" s="113"/>
      <c r="AC517" s="113"/>
      <c r="AD517" s="113"/>
    </row>
    <row r="518">
      <c r="A518" s="113"/>
      <c r="B518" s="113"/>
      <c r="C518" s="113"/>
      <c r="D518" s="113"/>
      <c r="E518" s="113"/>
      <c r="F518" s="113"/>
      <c r="G518" s="124"/>
      <c r="H518" s="124"/>
      <c r="I518" s="113"/>
      <c r="J518" s="113"/>
      <c r="K518" s="113"/>
      <c r="L518" s="113"/>
      <c r="M518" s="113"/>
      <c r="N518" s="113"/>
      <c r="O518" s="113"/>
      <c r="P518" s="113"/>
      <c r="Q518" s="113"/>
      <c r="R518" s="113"/>
      <c r="S518" s="113"/>
      <c r="T518" s="113"/>
      <c r="U518" s="113"/>
      <c r="V518" s="113"/>
      <c r="W518" s="113"/>
      <c r="X518" s="113"/>
      <c r="Y518" s="113"/>
      <c r="Z518" s="113"/>
      <c r="AA518" s="113"/>
      <c r="AB518" s="113"/>
      <c r="AC518" s="113"/>
      <c r="AD518" s="113"/>
    </row>
    <row r="519">
      <c r="A519" s="113"/>
      <c r="B519" s="113"/>
      <c r="C519" s="113"/>
      <c r="D519" s="113"/>
      <c r="E519" s="113"/>
      <c r="F519" s="113"/>
      <c r="G519" s="124"/>
      <c r="H519" s="124"/>
      <c r="I519" s="113"/>
      <c r="J519" s="113"/>
      <c r="K519" s="113"/>
      <c r="L519" s="113"/>
      <c r="M519" s="113"/>
      <c r="N519" s="113"/>
      <c r="O519" s="113"/>
      <c r="P519" s="113"/>
      <c r="Q519" s="113"/>
      <c r="R519" s="113"/>
      <c r="S519" s="113"/>
      <c r="T519" s="113"/>
      <c r="U519" s="113"/>
      <c r="V519" s="113"/>
      <c r="W519" s="113"/>
      <c r="X519" s="113"/>
      <c r="Y519" s="113"/>
      <c r="Z519" s="113"/>
      <c r="AA519" s="113"/>
      <c r="AB519" s="113"/>
      <c r="AC519" s="113"/>
      <c r="AD519" s="113"/>
    </row>
    <row r="520">
      <c r="A520" s="113"/>
      <c r="B520" s="113"/>
      <c r="C520" s="113"/>
      <c r="D520" s="113"/>
      <c r="E520" s="113"/>
      <c r="F520" s="113"/>
      <c r="G520" s="124"/>
      <c r="H520" s="124"/>
      <c r="I520" s="113"/>
      <c r="J520" s="113"/>
      <c r="K520" s="113"/>
      <c r="L520" s="113"/>
      <c r="M520" s="113"/>
      <c r="N520" s="113"/>
      <c r="O520" s="113"/>
      <c r="P520" s="113"/>
      <c r="Q520" s="113"/>
      <c r="R520" s="113"/>
      <c r="S520" s="113"/>
      <c r="T520" s="113"/>
      <c r="U520" s="113"/>
      <c r="V520" s="113"/>
      <c r="W520" s="113"/>
      <c r="X520" s="113"/>
      <c r="Y520" s="113"/>
      <c r="Z520" s="113"/>
      <c r="AA520" s="113"/>
      <c r="AB520" s="113"/>
      <c r="AC520" s="113"/>
      <c r="AD520" s="113"/>
    </row>
    <row r="521">
      <c r="A521" s="113"/>
      <c r="B521" s="113"/>
      <c r="C521" s="113"/>
      <c r="D521" s="113"/>
      <c r="E521" s="113"/>
      <c r="F521" s="113"/>
      <c r="G521" s="124"/>
      <c r="H521" s="124"/>
      <c r="I521" s="113"/>
      <c r="J521" s="113"/>
      <c r="K521" s="113"/>
      <c r="L521" s="113"/>
      <c r="M521" s="113"/>
      <c r="N521" s="113"/>
      <c r="O521" s="113"/>
      <c r="P521" s="113"/>
      <c r="Q521" s="113"/>
      <c r="R521" s="113"/>
      <c r="S521" s="113"/>
      <c r="T521" s="113"/>
      <c r="U521" s="113"/>
      <c r="V521" s="113"/>
      <c r="W521" s="113"/>
      <c r="X521" s="113"/>
      <c r="Y521" s="113"/>
      <c r="Z521" s="113"/>
      <c r="AA521" s="113"/>
      <c r="AB521" s="113"/>
      <c r="AC521" s="113"/>
      <c r="AD521" s="113"/>
    </row>
    <row r="522">
      <c r="A522" s="113"/>
      <c r="B522" s="113"/>
      <c r="C522" s="113"/>
      <c r="D522" s="113"/>
      <c r="E522" s="113"/>
      <c r="F522" s="113"/>
      <c r="G522" s="124"/>
      <c r="H522" s="124"/>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row>
    <row r="523">
      <c r="A523" s="113"/>
      <c r="B523" s="113"/>
      <c r="C523" s="113"/>
      <c r="D523" s="113"/>
      <c r="E523" s="113"/>
      <c r="F523" s="113"/>
      <c r="G523" s="124"/>
      <c r="H523" s="124"/>
      <c r="I523" s="113"/>
      <c r="J523" s="113"/>
      <c r="K523" s="113"/>
      <c r="L523" s="113"/>
      <c r="M523" s="113"/>
      <c r="N523" s="113"/>
      <c r="O523" s="113"/>
      <c r="P523" s="113"/>
      <c r="Q523" s="113"/>
      <c r="R523" s="113"/>
      <c r="S523" s="113"/>
      <c r="T523" s="113"/>
      <c r="U523" s="113"/>
      <c r="V523" s="113"/>
      <c r="W523" s="113"/>
      <c r="X523" s="113"/>
      <c r="Y523" s="113"/>
      <c r="Z523" s="113"/>
      <c r="AA523" s="113"/>
      <c r="AB523" s="113"/>
      <c r="AC523" s="113"/>
      <c r="AD523" s="113"/>
    </row>
    <row r="524">
      <c r="A524" s="113"/>
      <c r="B524" s="113"/>
      <c r="C524" s="113"/>
      <c r="D524" s="113"/>
      <c r="E524" s="113"/>
      <c r="F524" s="113"/>
      <c r="G524" s="124"/>
      <c r="H524" s="124"/>
      <c r="I524" s="113"/>
      <c r="J524" s="113"/>
      <c r="K524" s="113"/>
      <c r="L524" s="113"/>
      <c r="M524" s="113"/>
      <c r="N524" s="113"/>
      <c r="O524" s="113"/>
      <c r="P524" s="113"/>
      <c r="Q524" s="113"/>
      <c r="R524" s="113"/>
      <c r="S524" s="113"/>
      <c r="T524" s="113"/>
      <c r="U524" s="113"/>
      <c r="V524" s="113"/>
      <c r="W524" s="113"/>
      <c r="X524" s="113"/>
      <c r="Y524" s="113"/>
      <c r="Z524" s="113"/>
      <c r="AA524" s="113"/>
      <c r="AB524" s="113"/>
      <c r="AC524" s="113"/>
      <c r="AD524" s="113"/>
    </row>
    <row r="525">
      <c r="A525" s="113"/>
      <c r="B525" s="113"/>
      <c r="C525" s="113"/>
      <c r="D525" s="113"/>
      <c r="E525" s="113"/>
      <c r="F525" s="113"/>
      <c r="G525" s="124"/>
      <c r="H525" s="124"/>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row>
    <row r="526">
      <c r="A526" s="113"/>
      <c r="B526" s="113"/>
      <c r="C526" s="113"/>
      <c r="D526" s="113"/>
      <c r="E526" s="113"/>
      <c r="F526" s="113"/>
      <c r="G526" s="124"/>
      <c r="H526" s="124"/>
      <c r="I526" s="113"/>
      <c r="J526" s="113"/>
      <c r="K526" s="113"/>
      <c r="L526" s="113"/>
      <c r="M526" s="113"/>
      <c r="N526" s="113"/>
      <c r="O526" s="113"/>
      <c r="P526" s="113"/>
      <c r="Q526" s="113"/>
      <c r="R526" s="113"/>
      <c r="S526" s="113"/>
      <c r="T526" s="113"/>
      <c r="U526" s="113"/>
      <c r="V526" s="113"/>
      <c r="W526" s="113"/>
      <c r="X526" s="113"/>
      <c r="Y526" s="113"/>
      <c r="Z526" s="113"/>
      <c r="AA526" s="113"/>
      <c r="AB526" s="113"/>
      <c r="AC526" s="113"/>
      <c r="AD526" s="113"/>
    </row>
    <row r="527">
      <c r="A527" s="113"/>
      <c r="B527" s="113"/>
      <c r="C527" s="113"/>
      <c r="D527" s="113"/>
      <c r="E527" s="113"/>
      <c r="F527" s="113"/>
      <c r="G527" s="124"/>
      <c r="H527" s="124"/>
      <c r="I527" s="113"/>
      <c r="J527" s="113"/>
      <c r="K527" s="113"/>
      <c r="L527" s="113"/>
      <c r="M527" s="113"/>
      <c r="N527" s="113"/>
      <c r="O527" s="113"/>
      <c r="P527" s="113"/>
      <c r="Q527" s="113"/>
      <c r="R527" s="113"/>
      <c r="S527" s="113"/>
      <c r="T527" s="113"/>
      <c r="U527" s="113"/>
      <c r="V527" s="113"/>
      <c r="W527" s="113"/>
      <c r="X527" s="113"/>
      <c r="Y527" s="113"/>
      <c r="Z527" s="113"/>
      <c r="AA527" s="113"/>
      <c r="AB527" s="113"/>
      <c r="AC527" s="113"/>
      <c r="AD527" s="113"/>
    </row>
    <row r="528">
      <c r="A528" s="113"/>
      <c r="B528" s="113"/>
      <c r="C528" s="113"/>
      <c r="D528" s="113"/>
      <c r="E528" s="113"/>
      <c r="F528" s="113"/>
      <c r="G528" s="124"/>
      <c r="H528" s="124"/>
      <c r="I528" s="113"/>
      <c r="J528" s="113"/>
      <c r="K528" s="113"/>
      <c r="L528" s="113"/>
      <c r="M528" s="113"/>
      <c r="N528" s="113"/>
      <c r="O528" s="113"/>
      <c r="P528" s="113"/>
      <c r="Q528" s="113"/>
      <c r="R528" s="113"/>
      <c r="S528" s="113"/>
      <c r="T528" s="113"/>
      <c r="U528" s="113"/>
      <c r="V528" s="113"/>
      <c r="W528" s="113"/>
      <c r="X528" s="113"/>
      <c r="Y528" s="113"/>
      <c r="Z528" s="113"/>
      <c r="AA528" s="113"/>
      <c r="AB528" s="113"/>
      <c r="AC528" s="113"/>
      <c r="AD528" s="113"/>
    </row>
    <row r="529">
      <c r="A529" s="113"/>
      <c r="B529" s="113"/>
      <c r="C529" s="113"/>
      <c r="D529" s="113"/>
      <c r="E529" s="113"/>
      <c r="F529" s="113"/>
      <c r="G529" s="124"/>
      <c r="H529" s="124"/>
      <c r="I529" s="113"/>
      <c r="J529" s="113"/>
      <c r="K529" s="113"/>
      <c r="L529" s="113"/>
      <c r="M529" s="113"/>
      <c r="N529" s="113"/>
      <c r="O529" s="113"/>
      <c r="P529" s="113"/>
      <c r="Q529" s="113"/>
      <c r="R529" s="113"/>
      <c r="S529" s="113"/>
      <c r="T529" s="113"/>
      <c r="U529" s="113"/>
      <c r="V529" s="113"/>
      <c r="W529" s="113"/>
      <c r="X529" s="113"/>
      <c r="Y529" s="113"/>
      <c r="Z529" s="113"/>
      <c r="AA529" s="113"/>
      <c r="AB529" s="113"/>
      <c r="AC529" s="113"/>
      <c r="AD529" s="113"/>
    </row>
    <row r="530">
      <c r="A530" s="113"/>
      <c r="B530" s="113"/>
      <c r="C530" s="113"/>
      <c r="D530" s="113"/>
      <c r="E530" s="113"/>
      <c r="F530" s="113"/>
      <c r="G530" s="124"/>
      <c r="H530" s="124"/>
      <c r="I530" s="113"/>
      <c r="J530" s="113"/>
      <c r="K530" s="113"/>
      <c r="L530" s="113"/>
      <c r="M530" s="113"/>
      <c r="N530" s="113"/>
      <c r="O530" s="113"/>
      <c r="P530" s="113"/>
      <c r="Q530" s="113"/>
      <c r="R530" s="113"/>
      <c r="S530" s="113"/>
      <c r="T530" s="113"/>
      <c r="U530" s="113"/>
      <c r="V530" s="113"/>
      <c r="W530" s="113"/>
      <c r="X530" s="113"/>
      <c r="Y530" s="113"/>
      <c r="Z530" s="113"/>
      <c r="AA530" s="113"/>
      <c r="AB530" s="113"/>
      <c r="AC530" s="113"/>
      <c r="AD530" s="113"/>
    </row>
    <row r="531">
      <c r="A531" s="113"/>
      <c r="B531" s="113"/>
      <c r="C531" s="113"/>
      <c r="D531" s="113"/>
      <c r="E531" s="113"/>
      <c r="F531" s="113"/>
      <c r="G531" s="124"/>
      <c r="H531" s="124"/>
      <c r="I531" s="113"/>
      <c r="J531" s="113"/>
      <c r="K531" s="113"/>
      <c r="L531" s="113"/>
      <c r="M531" s="113"/>
      <c r="N531" s="113"/>
      <c r="O531" s="113"/>
      <c r="P531" s="113"/>
      <c r="Q531" s="113"/>
      <c r="R531" s="113"/>
      <c r="S531" s="113"/>
      <c r="T531" s="113"/>
      <c r="U531" s="113"/>
      <c r="V531" s="113"/>
      <c r="W531" s="113"/>
      <c r="X531" s="113"/>
      <c r="Y531" s="113"/>
      <c r="Z531" s="113"/>
      <c r="AA531" s="113"/>
      <c r="AB531" s="113"/>
      <c r="AC531" s="113"/>
      <c r="AD531" s="113"/>
    </row>
    <row r="532">
      <c r="A532" s="113"/>
      <c r="B532" s="113"/>
      <c r="C532" s="113"/>
      <c r="D532" s="113"/>
      <c r="E532" s="113"/>
      <c r="F532" s="113"/>
      <c r="G532" s="124"/>
      <c r="H532" s="124"/>
      <c r="I532" s="113"/>
      <c r="J532" s="113"/>
      <c r="K532" s="113"/>
      <c r="L532" s="113"/>
      <c r="M532" s="113"/>
      <c r="N532" s="113"/>
      <c r="O532" s="113"/>
      <c r="P532" s="113"/>
      <c r="Q532" s="113"/>
      <c r="R532" s="113"/>
      <c r="S532" s="113"/>
      <c r="T532" s="113"/>
      <c r="U532" s="113"/>
      <c r="V532" s="113"/>
      <c r="W532" s="113"/>
      <c r="X532" s="113"/>
      <c r="Y532" s="113"/>
      <c r="Z532" s="113"/>
      <c r="AA532" s="113"/>
      <c r="AB532" s="113"/>
      <c r="AC532" s="113"/>
      <c r="AD532" s="113"/>
    </row>
    <row r="533">
      <c r="A533" s="113"/>
      <c r="B533" s="113"/>
      <c r="C533" s="113"/>
      <c r="D533" s="113"/>
      <c r="E533" s="113"/>
      <c r="F533" s="113"/>
      <c r="G533" s="124"/>
      <c r="H533" s="124"/>
      <c r="I533" s="113"/>
      <c r="J533" s="113"/>
      <c r="K533" s="113"/>
      <c r="L533" s="113"/>
      <c r="M533" s="113"/>
      <c r="N533" s="113"/>
      <c r="O533" s="113"/>
      <c r="P533" s="113"/>
      <c r="Q533" s="113"/>
      <c r="R533" s="113"/>
      <c r="S533" s="113"/>
      <c r="T533" s="113"/>
      <c r="U533" s="113"/>
      <c r="V533" s="113"/>
      <c r="W533" s="113"/>
      <c r="X533" s="113"/>
      <c r="Y533" s="113"/>
      <c r="Z533" s="113"/>
      <c r="AA533" s="113"/>
      <c r="AB533" s="113"/>
      <c r="AC533" s="113"/>
      <c r="AD533" s="113"/>
    </row>
    <row r="534">
      <c r="A534" s="113"/>
      <c r="B534" s="113"/>
      <c r="C534" s="113"/>
      <c r="D534" s="113"/>
      <c r="E534" s="113"/>
      <c r="F534" s="113"/>
      <c r="G534" s="124"/>
      <c r="H534" s="124"/>
      <c r="I534" s="113"/>
      <c r="J534" s="113"/>
      <c r="K534" s="113"/>
      <c r="L534" s="113"/>
      <c r="M534" s="113"/>
      <c r="N534" s="113"/>
      <c r="O534" s="113"/>
      <c r="P534" s="113"/>
      <c r="Q534" s="113"/>
      <c r="R534" s="113"/>
      <c r="S534" s="113"/>
      <c r="T534" s="113"/>
      <c r="U534" s="113"/>
      <c r="V534" s="113"/>
      <c r="W534" s="113"/>
      <c r="X534" s="113"/>
      <c r="Y534" s="113"/>
      <c r="Z534" s="113"/>
      <c r="AA534" s="113"/>
      <c r="AB534" s="113"/>
      <c r="AC534" s="113"/>
      <c r="AD534" s="113"/>
    </row>
    <row r="535">
      <c r="A535" s="113"/>
      <c r="B535" s="113"/>
      <c r="C535" s="113"/>
      <c r="D535" s="113"/>
      <c r="E535" s="113"/>
      <c r="F535" s="113"/>
      <c r="G535" s="124"/>
      <c r="H535" s="124"/>
      <c r="I535" s="113"/>
      <c r="J535" s="113"/>
      <c r="K535" s="113"/>
      <c r="L535" s="113"/>
      <c r="M535" s="113"/>
      <c r="N535" s="113"/>
      <c r="O535" s="113"/>
      <c r="P535" s="113"/>
      <c r="Q535" s="113"/>
      <c r="R535" s="113"/>
      <c r="S535" s="113"/>
      <c r="T535" s="113"/>
      <c r="U535" s="113"/>
      <c r="V535" s="113"/>
      <c r="W535" s="113"/>
      <c r="X535" s="113"/>
      <c r="Y535" s="113"/>
      <c r="Z535" s="113"/>
      <c r="AA535" s="113"/>
      <c r="AB535" s="113"/>
      <c r="AC535" s="113"/>
      <c r="AD535" s="113"/>
    </row>
    <row r="536">
      <c r="A536" s="113"/>
      <c r="B536" s="113"/>
      <c r="C536" s="113"/>
      <c r="D536" s="113"/>
      <c r="E536" s="113"/>
      <c r="F536" s="113"/>
      <c r="G536" s="124"/>
      <c r="H536" s="124"/>
      <c r="I536" s="113"/>
      <c r="J536" s="113"/>
      <c r="K536" s="113"/>
      <c r="L536" s="113"/>
      <c r="M536" s="113"/>
      <c r="N536" s="113"/>
      <c r="O536" s="113"/>
      <c r="P536" s="113"/>
      <c r="Q536" s="113"/>
      <c r="R536" s="113"/>
      <c r="S536" s="113"/>
      <c r="T536" s="113"/>
      <c r="U536" s="113"/>
      <c r="V536" s="113"/>
      <c r="W536" s="113"/>
      <c r="X536" s="113"/>
      <c r="Y536" s="113"/>
      <c r="Z536" s="113"/>
      <c r="AA536" s="113"/>
      <c r="AB536" s="113"/>
      <c r="AC536" s="113"/>
      <c r="AD536" s="113"/>
    </row>
    <row r="537">
      <c r="A537" s="113"/>
      <c r="B537" s="113"/>
      <c r="C537" s="113"/>
      <c r="D537" s="113"/>
      <c r="E537" s="113"/>
      <c r="F537" s="113"/>
      <c r="G537" s="124"/>
      <c r="H537" s="124"/>
      <c r="I537" s="113"/>
      <c r="J537" s="113"/>
      <c r="K537" s="113"/>
      <c r="L537" s="113"/>
      <c r="M537" s="113"/>
      <c r="N537" s="113"/>
      <c r="O537" s="113"/>
      <c r="P537" s="113"/>
      <c r="Q537" s="113"/>
      <c r="R537" s="113"/>
      <c r="S537" s="113"/>
      <c r="T537" s="113"/>
      <c r="U537" s="113"/>
      <c r="V537" s="113"/>
      <c r="W537" s="113"/>
      <c r="X537" s="113"/>
      <c r="Y537" s="113"/>
      <c r="Z537" s="113"/>
      <c r="AA537" s="113"/>
      <c r="AB537" s="113"/>
      <c r="AC537" s="113"/>
      <c r="AD537" s="113"/>
    </row>
    <row r="538">
      <c r="A538" s="113"/>
      <c r="B538" s="113"/>
      <c r="C538" s="113"/>
      <c r="D538" s="113"/>
      <c r="E538" s="113"/>
      <c r="F538" s="113"/>
      <c r="G538" s="124"/>
      <c r="H538" s="124"/>
      <c r="I538" s="113"/>
      <c r="J538" s="113"/>
      <c r="K538" s="113"/>
      <c r="L538" s="113"/>
      <c r="M538" s="113"/>
      <c r="N538" s="113"/>
      <c r="O538" s="113"/>
      <c r="P538" s="113"/>
      <c r="Q538" s="113"/>
      <c r="R538" s="113"/>
      <c r="S538" s="113"/>
      <c r="T538" s="113"/>
      <c r="U538" s="113"/>
      <c r="V538" s="113"/>
      <c r="W538" s="113"/>
      <c r="X538" s="113"/>
      <c r="Y538" s="113"/>
      <c r="Z538" s="113"/>
      <c r="AA538" s="113"/>
      <c r="AB538" s="113"/>
      <c r="AC538" s="113"/>
      <c r="AD538" s="113"/>
    </row>
    <row r="539">
      <c r="A539" s="113"/>
      <c r="B539" s="113"/>
      <c r="C539" s="113"/>
      <c r="D539" s="113"/>
      <c r="E539" s="113"/>
      <c r="F539" s="113"/>
      <c r="G539" s="124"/>
      <c r="H539" s="124"/>
      <c r="I539" s="113"/>
      <c r="J539" s="113"/>
      <c r="K539" s="113"/>
      <c r="L539" s="113"/>
      <c r="M539" s="113"/>
      <c r="N539" s="113"/>
      <c r="O539" s="113"/>
      <c r="P539" s="113"/>
      <c r="Q539" s="113"/>
      <c r="R539" s="113"/>
      <c r="S539" s="113"/>
      <c r="T539" s="113"/>
      <c r="U539" s="113"/>
      <c r="V539" s="113"/>
      <c r="W539" s="113"/>
      <c r="X539" s="113"/>
      <c r="Y539" s="113"/>
      <c r="Z539" s="113"/>
      <c r="AA539" s="113"/>
      <c r="AB539" s="113"/>
      <c r="AC539" s="113"/>
      <c r="AD539" s="113"/>
    </row>
    <row r="540">
      <c r="A540" s="113"/>
      <c r="B540" s="113"/>
      <c r="C540" s="113"/>
      <c r="D540" s="113"/>
      <c r="E540" s="113"/>
      <c r="F540" s="113"/>
      <c r="G540" s="124"/>
      <c r="H540" s="124"/>
      <c r="I540" s="113"/>
      <c r="J540" s="113"/>
      <c r="K540" s="113"/>
      <c r="L540" s="113"/>
      <c r="M540" s="113"/>
      <c r="N540" s="113"/>
      <c r="O540" s="113"/>
      <c r="P540" s="113"/>
      <c r="Q540" s="113"/>
      <c r="R540" s="113"/>
      <c r="S540" s="113"/>
      <c r="T540" s="113"/>
      <c r="U540" s="113"/>
      <c r="V540" s="113"/>
      <c r="W540" s="113"/>
      <c r="X540" s="113"/>
      <c r="Y540" s="113"/>
      <c r="Z540" s="113"/>
      <c r="AA540" s="113"/>
      <c r="AB540" s="113"/>
      <c r="AC540" s="113"/>
      <c r="AD540" s="113"/>
    </row>
    <row r="541">
      <c r="A541" s="113"/>
      <c r="B541" s="113"/>
      <c r="C541" s="113"/>
      <c r="D541" s="113"/>
      <c r="E541" s="113"/>
      <c r="F541" s="113"/>
      <c r="G541" s="124"/>
      <c r="H541" s="124"/>
      <c r="I541" s="113"/>
      <c r="J541" s="113"/>
      <c r="K541" s="113"/>
      <c r="L541" s="113"/>
      <c r="M541" s="113"/>
      <c r="N541" s="113"/>
      <c r="O541" s="113"/>
      <c r="P541" s="113"/>
      <c r="Q541" s="113"/>
      <c r="R541" s="113"/>
      <c r="S541" s="113"/>
      <c r="T541" s="113"/>
      <c r="U541" s="113"/>
      <c r="V541" s="113"/>
      <c r="W541" s="113"/>
      <c r="X541" s="113"/>
      <c r="Y541" s="113"/>
      <c r="Z541" s="113"/>
      <c r="AA541" s="113"/>
      <c r="AB541" s="113"/>
      <c r="AC541" s="113"/>
      <c r="AD541" s="113"/>
    </row>
    <row r="542">
      <c r="A542" s="113"/>
      <c r="B542" s="113"/>
      <c r="C542" s="113"/>
      <c r="D542" s="113"/>
      <c r="E542" s="113"/>
      <c r="F542" s="113"/>
      <c r="G542" s="124"/>
      <c r="H542" s="124"/>
      <c r="I542" s="113"/>
      <c r="J542" s="113"/>
      <c r="K542" s="113"/>
      <c r="L542" s="113"/>
      <c r="M542" s="113"/>
      <c r="N542" s="113"/>
      <c r="O542" s="113"/>
      <c r="P542" s="113"/>
      <c r="Q542" s="113"/>
      <c r="R542" s="113"/>
      <c r="S542" s="113"/>
      <c r="T542" s="113"/>
      <c r="U542" s="113"/>
      <c r="V542" s="113"/>
      <c r="W542" s="113"/>
      <c r="X542" s="113"/>
      <c r="Y542" s="113"/>
      <c r="Z542" s="113"/>
      <c r="AA542" s="113"/>
      <c r="AB542" s="113"/>
      <c r="AC542" s="113"/>
      <c r="AD542" s="113"/>
    </row>
    <row r="543">
      <c r="A543" s="113"/>
      <c r="B543" s="113"/>
      <c r="C543" s="113"/>
      <c r="D543" s="113"/>
      <c r="E543" s="113"/>
      <c r="F543" s="113"/>
      <c r="G543" s="124"/>
      <c r="H543" s="124"/>
      <c r="I543" s="113"/>
      <c r="J543" s="113"/>
      <c r="K543" s="113"/>
      <c r="L543" s="113"/>
      <c r="M543" s="113"/>
      <c r="N543" s="113"/>
      <c r="O543" s="113"/>
      <c r="P543" s="113"/>
      <c r="Q543" s="113"/>
      <c r="R543" s="113"/>
      <c r="S543" s="113"/>
      <c r="T543" s="113"/>
      <c r="U543" s="113"/>
      <c r="V543" s="113"/>
      <c r="W543" s="113"/>
      <c r="X543" s="113"/>
      <c r="Y543" s="113"/>
      <c r="Z543" s="113"/>
      <c r="AA543" s="113"/>
      <c r="AB543" s="113"/>
      <c r="AC543" s="113"/>
      <c r="AD543" s="113"/>
    </row>
    <row r="544">
      <c r="A544" s="113"/>
      <c r="B544" s="113"/>
      <c r="C544" s="113"/>
      <c r="D544" s="113"/>
      <c r="E544" s="113"/>
      <c r="F544" s="113"/>
      <c r="G544" s="124"/>
      <c r="H544" s="124"/>
      <c r="I544" s="113"/>
      <c r="J544" s="113"/>
      <c r="K544" s="113"/>
      <c r="L544" s="113"/>
      <c r="M544" s="113"/>
      <c r="N544" s="113"/>
      <c r="O544" s="113"/>
      <c r="P544" s="113"/>
      <c r="Q544" s="113"/>
      <c r="R544" s="113"/>
      <c r="S544" s="113"/>
      <c r="T544" s="113"/>
      <c r="U544" s="113"/>
      <c r="V544" s="113"/>
      <c r="W544" s="113"/>
      <c r="X544" s="113"/>
      <c r="Y544" s="113"/>
      <c r="Z544" s="113"/>
      <c r="AA544" s="113"/>
      <c r="AB544" s="113"/>
      <c r="AC544" s="113"/>
      <c r="AD544" s="113"/>
    </row>
    <row r="545">
      <c r="A545" s="113"/>
      <c r="B545" s="113"/>
      <c r="C545" s="113"/>
      <c r="D545" s="113"/>
      <c r="E545" s="113"/>
      <c r="F545" s="113"/>
      <c r="G545" s="124"/>
      <c r="H545" s="124"/>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row>
    <row r="546">
      <c r="A546" s="113"/>
      <c r="B546" s="113"/>
      <c r="C546" s="113"/>
      <c r="D546" s="113"/>
      <c r="E546" s="113"/>
      <c r="F546" s="113"/>
      <c r="G546" s="124"/>
      <c r="H546" s="124"/>
      <c r="I546" s="113"/>
      <c r="J546" s="113"/>
      <c r="K546" s="113"/>
      <c r="L546" s="113"/>
      <c r="M546" s="113"/>
      <c r="N546" s="113"/>
      <c r="O546" s="113"/>
      <c r="P546" s="113"/>
      <c r="Q546" s="113"/>
      <c r="R546" s="113"/>
      <c r="S546" s="113"/>
      <c r="T546" s="113"/>
      <c r="U546" s="113"/>
      <c r="V546" s="113"/>
      <c r="W546" s="113"/>
      <c r="X546" s="113"/>
      <c r="Y546" s="113"/>
      <c r="Z546" s="113"/>
      <c r="AA546" s="113"/>
      <c r="AB546" s="113"/>
      <c r="AC546" s="113"/>
      <c r="AD546" s="113"/>
    </row>
    <row r="547">
      <c r="A547" s="113"/>
      <c r="B547" s="113"/>
      <c r="C547" s="113"/>
      <c r="D547" s="113"/>
      <c r="E547" s="113"/>
      <c r="F547" s="113"/>
      <c r="G547" s="124"/>
      <c r="H547" s="124"/>
      <c r="I547" s="113"/>
      <c r="J547" s="113"/>
      <c r="K547" s="113"/>
      <c r="L547" s="113"/>
      <c r="M547" s="113"/>
      <c r="N547" s="113"/>
      <c r="O547" s="113"/>
      <c r="P547" s="113"/>
      <c r="Q547" s="113"/>
      <c r="R547" s="113"/>
      <c r="S547" s="113"/>
      <c r="T547" s="113"/>
      <c r="U547" s="113"/>
      <c r="V547" s="113"/>
      <c r="W547" s="113"/>
      <c r="X547" s="113"/>
      <c r="Y547" s="113"/>
      <c r="Z547" s="113"/>
      <c r="AA547" s="113"/>
      <c r="AB547" s="113"/>
      <c r="AC547" s="113"/>
      <c r="AD547" s="113"/>
    </row>
    <row r="548">
      <c r="A548" s="113"/>
      <c r="B548" s="113"/>
      <c r="C548" s="113"/>
      <c r="D548" s="113"/>
      <c r="E548" s="113"/>
      <c r="F548" s="113"/>
      <c r="G548" s="124"/>
      <c r="H548" s="124"/>
      <c r="I548" s="113"/>
      <c r="J548" s="113"/>
      <c r="K548" s="113"/>
      <c r="L548" s="113"/>
      <c r="M548" s="113"/>
      <c r="N548" s="113"/>
      <c r="O548" s="113"/>
      <c r="P548" s="113"/>
      <c r="Q548" s="113"/>
      <c r="R548" s="113"/>
      <c r="S548" s="113"/>
      <c r="T548" s="113"/>
      <c r="U548" s="113"/>
      <c r="V548" s="113"/>
      <c r="W548" s="113"/>
      <c r="X548" s="113"/>
      <c r="Y548" s="113"/>
      <c r="Z548" s="113"/>
      <c r="AA548" s="113"/>
      <c r="AB548" s="113"/>
      <c r="AC548" s="113"/>
      <c r="AD548" s="113"/>
    </row>
    <row r="549">
      <c r="A549" s="113"/>
      <c r="B549" s="113"/>
      <c r="C549" s="113"/>
      <c r="D549" s="113"/>
      <c r="E549" s="113"/>
      <c r="F549" s="113"/>
      <c r="G549" s="124"/>
      <c r="H549" s="124"/>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row>
    <row r="550">
      <c r="A550" s="113"/>
      <c r="B550" s="113"/>
      <c r="C550" s="113"/>
      <c r="D550" s="113"/>
      <c r="E550" s="113"/>
      <c r="F550" s="113"/>
      <c r="G550" s="124"/>
      <c r="H550" s="124"/>
      <c r="I550" s="113"/>
      <c r="J550" s="113"/>
      <c r="K550" s="113"/>
      <c r="L550" s="113"/>
      <c r="M550" s="113"/>
      <c r="N550" s="113"/>
      <c r="O550" s="113"/>
      <c r="P550" s="113"/>
      <c r="Q550" s="113"/>
      <c r="R550" s="113"/>
      <c r="S550" s="113"/>
      <c r="T550" s="113"/>
      <c r="U550" s="113"/>
      <c r="V550" s="113"/>
      <c r="W550" s="113"/>
      <c r="X550" s="113"/>
      <c r="Y550" s="113"/>
      <c r="Z550" s="113"/>
      <c r="AA550" s="113"/>
      <c r="AB550" s="113"/>
      <c r="AC550" s="113"/>
      <c r="AD550" s="113"/>
    </row>
    <row r="551">
      <c r="A551" s="113"/>
      <c r="B551" s="113"/>
      <c r="C551" s="113"/>
      <c r="D551" s="113"/>
      <c r="E551" s="113"/>
      <c r="F551" s="113"/>
      <c r="G551" s="124"/>
      <c r="H551" s="124"/>
      <c r="I551" s="113"/>
      <c r="J551" s="113"/>
      <c r="K551" s="113"/>
      <c r="L551" s="113"/>
      <c r="M551" s="113"/>
      <c r="N551" s="113"/>
      <c r="O551" s="113"/>
      <c r="P551" s="113"/>
      <c r="Q551" s="113"/>
      <c r="R551" s="113"/>
      <c r="S551" s="113"/>
      <c r="T551" s="113"/>
      <c r="U551" s="113"/>
      <c r="V551" s="113"/>
      <c r="W551" s="113"/>
      <c r="X551" s="113"/>
      <c r="Y551" s="113"/>
      <c r="Z551" s="113"/>
      <c r="AA551" s="113"/>
      <c r="AB551" s="113"/>
      <c r="AC551" s="113"/>
      <c r="AD551" s="113"/>
    </row>
    <row r="552">
      <c r="A552" s="113"/>
      <c r="B552" s="113"/>
      <c r="C552" s="113"/>
      <c r="D552" s="113"/>
      <c r="E552" s="113"/>
      <c r="F552" s="113"/>
      <c r="G552" s="124"/>
      <c r="H552" s="124"/>
      <c r="I552" s="113"/>
      <c r="J552" s="113"/>
      <c r="K552" s="113"/>
      <c r="L552" s="113"/>
      <c r="M552" s="113"/>
      <c r="N552" s="113"/>
      <c r="O552" s="113"/>
      <c r="P552" s="113"/>
      <c r="Q552" s="113"/>
      <c r="R552" s="113"/>
      <c r="S552" s="113"/>
      <c r="T552" s="113"/>
      <c r="U552" s="113"/>
      <c r="V552" s="113"/>
      <c r="W552" s="113"/>
      <c r="X552" s="113"/>
      <c r="Y552" s="113"/>
      <c r="Z552" s="113"/>
      <c r="AA552" s="113"/>
      <c r="AB552" s="113"/>
      <c r="AC552" s="113"/>
      <c r="AD552" s="113"/>
    </row>
    <row r="553">
      <c r="A553" s="113"/>
      <c r="B553" s="113"/>
      <c r="C553" s="113"/>
      <c r="D553" s="113"/>
      <c r="E553" s="113"/>
      <c r="F553" s="113"/>
      <c r="G553" s="124"/>
      <c r="H553" s="124"/>
      <c r="I553" s="113"/>
      <c r="J553" s="113"/>
      <c r="K553" s="113"/>
      <c r="L553" s="113"/>
      <c r="M553" s="113"/>
      <c r="N553" s="113"/>
      <c r="O553" s="113"/>
      <c r="P553" s="113"/>
      <c r="Q553" s="113"/>
      <c r="R553" s="113"/>
      <c r="S553" s="113"/>
      <c r="T553" s="113"/>
      <c r="U553" s="113"/>
      <c r="V553" s="113"/>
      <c r="W553" s="113"/>
      <c r="X553" s="113"/>
      <c r="Y553" s="113"/>
      <c r="Z553" s="113"/>
      <c r="AA553" s="113"/>
      <c r="AB553" s="113"/>
      <c r="AC553" s="113"/>
      <c r="AD553" s="113"/>
    </row>
    <row r="554">
      <c r="A554" s="113"/>
      <c r="B554" s="113"/>
      <c r="C554" s="113"/>
      <c r="D554" s="113"/>
      <c r="E554" s="113"/>
      <c r="F554" s="113"/>
      <c r="G554" s="124"/>
      <c r="H554" s="124"/>
      <c r="I554" s="113"/>
      <c r="J554" s="113"/>
      <c r="K554" s="113"/>
      <c r="L554" s="113"/>
      <c r="M554" s="113"/>
      <c r="N554" s="113"/>
      <c r="O554" s="113"/>
      <c r="P554" s="113"/>
      <c r="Q554" s="113"/>
      <c r="R554" s="113"/>
      <c r="S554" s="113"/>
      <c r="T554" s="113"/>
      <c r="U554" s="113"/>
      <c r="V554" s="113"/>
      <c r="W554" s="113"/>
      <c r="X554" s="113"/>
      <c r="Y554" s="113"/>
      <c r="Z554" s="113"/>
      <c r="AA554" s="113"/>
      <c r="AB554" s="113"/>
      <c r="AC554" s="113"/>
      <c r="AD554" s="113"/>
    </row>
    <row r="555">
      <c r="A555" s="113"/>
      <c r="B555" s="113"/>
      <c r="C555" s="113"/>
      <c r="D555" s="113"/>
      <c r="E555" s="113"/>
      <c r="F555" s="113"/>
      <c r="G555" s="124"/>
      <c r="H555" s="124"/>
      <c r="I555" s="113"/>
      <c r="J555" s="113"/>
      <c r="K555" s="113"/>
      <c r="L555" s="113"/>
      <c r="M555" s="113"/>
      <c r="N555" s="113"/>
      <c r="O555" s="113"/>
      <c r="P555" s="113"/>
      <c r="Q555" s="113"/>
      <c r="R555" s="113"/>
      <c r="S555" s="113"/>
      <c r="T555" s="113"/>
      <c r="U555" s="113"/>
      <c r="V555" s="113"/>
      <c r="W555" s="113"/>
      <c r="X555" s="113"/>
      <c r="Y555" s="113"/>
      <c r="Z555" s="113"/>
      <c r="AA555" s="113"/>
      <c r="AB555" s="113"/>
      <c r="AC555" s="113"/>
      <c r="AD555" s="113"/>
    </row>
    <row r="556">
      <c r="A556" s="113"/>
      <c r="B556" s="113"/>
      <c r="C556" s="113"/>
      <c r="D556" s="113"/>
      <c r="E556" s="113"/>
      <c r="F556" s="113"/>
      <c r="G556" s="124"/>
      <c r="H556" s="124"/>
      <c r="I556" s="113"/>
      <c r="J556" s="113"/>
      <c r="K556" s="113"/>
      <c r="L556" s="113"/>
      <c r="M556" s="113"/>
      <c r="N556" s="113"/>
      <c r="O556" s="113"/>
      <c r="P556" s="113"/>
      <c r="Q556" s="113"/>
      <c r="R556" s="113"/>
      <c r="S556" s="113"/>
      <c r="T556" s="113"/>
      <c r="U556" s="113"/>
      <c r="V556" s="113"/>
      <c r="W556" s="113"/>
      <c r="X556" s="113"/>
      <c r="Y556" s="113"/>
      <c r="Z556" s="113"/>
      <c r="AA556" s="113"/>
      <c r="AB556" s="113"/>
      <c r="AC556" s="113"/>
      <c r="AD556" s="113"/>
    </row>
    <row r="557">
      <c r="A557" s="113"/>
      <c r="B557" s="113"/>
      <c r="C557" s="113"/>
      <c r="D557" s="113"/>
      <c r="E557" s="113"/>
      <c r="F557" s="113"/>
      <c r="G557" s="124"/>
      <c r="H557" s="124"/>
      <c r="I557" s="113"/>
      <c r="J557" s="113"/>
      <c r="K557" s="113"/>
      <c r="L557" s="113"/>
      <c r="M557" s="113"/>
      <c r="N557" s="113"/>
      <c r="O557" s="113"/>
      <c r="P557" s="113"/>
      <c r="Q557" s="113"/>
      <c r="R557" s="113"/>
      <c r="S557" s="113"/>
      <c r="T557" s="113"/>
      <c r="U557" s="113"/>
      <c r="V557" s="113"/>
      <c r="W557" s="113"/>
      <c r="X557" s="113"/>
      <c r="Y557" s="113"/>
      <c r="Z557" s="113"/>
      <c r="AA557" s="113"/>
      <c r="AB557" s="113"/>
      <c r="AC557" s="113"/>
      <c r="AD557" s="113"/>
    </row>
    <row r="558">
      <c r="A558" s="113"/>
      <c r="B558" s="113"/>
      <c r="C558" s="113"/>
      <c r="D558" s="113"/>
      <c r="E558" s="113"/>
      <c r="F558" s="113"/>
      <c r="G558" s="124"/>
      <c r="H558" s="124"/>
      <c r="I558" s="113"/>
      <c r="J558" s="113"/>
      <c r="K558" s="113"/>
      <c r="L558" s="113"/>
      <c r="M558" s="113"/>
      <c r="N558" s="113"/>
      <c r="O558" s="113"/>
      <c r="P558" s="113"/>
      <c r="Q558" s="113"/>
      <c r="R558" s="113"/>
      <c r="S558" s="113"/>
      <c r="T558" s="113"/>
      <c r="U558" s="113"/>
      <c r="V558" s="113"/>
      <c r="W558" s="113"/>
      <c r="X558" s="113"/>
      <c r="Y558" s="113"/>
      <c r="Z558" s="113"/>
      <c r="AA558" s="113"/>
      <c r="AB558" s="113"/>
      <c r="AC558" s="113"/>
      <c r="AD558" s="113"/>
    </row>
    <row r="559">
      <c r="A559" s="113"/>
      <c r="B559" s="113"/>
      <c r="C559" s="113"/>
      <c r="D559" s="113"/>
      <c r="E559" s="113"/>
      <c r="F559" s="113"/>
      <c r="G559" s="124"/>
      <c r="H559" s="124"/>
      <c r="I559" s="113"/>
      <c r="J559" s="113"/>
      <c r="K559" s="113"/>
      <c r="L559" s="113"/>
      <c r="M559" s="113"/>
      <c r="N559" s="113"/>
      <c r="O559" s="113"/>
      <c r="P559" s="113"/>
      <c r="Q559" s="113"/>
      <c r="R559" s="113"/>
      <c r="S559" s="113"/>
      <c r="T559" s="113"/>
      <c r="U559" s="113"/>
      <c r="V559" s="113"/>
      <c r="W559" s="113"/>
      <c r="X559" s="113"/>
      <c r="Y559" s="113"/>
      <c r="Z559" s="113"/>
      <c r="AA559" s="113"/>
      <c r="AB559" s="113"/>
      <c r="AC559" s="113"/>
      <c r="AD559" s="113"/>
    </row>
    <row r="560">
      <c r="A560" s="113"/>
      <c r="B560" s="113"/>
      <c r="C560" s="113"/>
      <c r="D560" s="113"/>
      <c r="E560" s="113"/>
      <c r="F560" s="113"/>
      <c r="G560" s="124"/>
      <c r="H560" s="124"/>
      <c r="I560" s="113"/>
      <c r="J560" s="113"/>
      <c r="K560" s="113"/>
      <c r="L560" s="113"/>
      <c r="M560" s="113"/>
      <c r="N560" s="113"/>
      <c r="O560" s="113"/>
      <c r="P560" s="113"/>
      <c r="Q560" s="113"/>
      <c r="R560" s="113"/>
      <c r="S560" s="113"/>
      <c r="T560" s="113"/>
      <c r="U560" s="113"/>
      <c r="V560" s="113"/>
      <c r="W560" s="113"/>
      <c r="X560" s="113"/>
      <c r="Y560" s="113"/>
      <c r="Z560" s="113"/>
      <c r="AA560" s="113"/>
      <c r="AB560" s="113"/>
      <c r="AC560" s="113"/>
      <c r="AD560" s="113"/>
    </row>
    <row r="561">
      <c r="A561" s="113"/>
      <c r="B561" s="113"/>
      <c r="C561" s="113"/>
      <c r="D561" s="113"/>
      <c r="E561" s="113"/>
      <c r="F561" s="113"/>
      <c r="G561" s="124"/>
      <c r="H561" s="124"/>
      <c r="I561" s="113"/>
      <c r="J561" s="113"/>
      <c r="K561" s="113"/>
      <c r="L561" s="113"/>
      <c r="M561" s="113"/>
      <c r="N561" s="113"/>
      <c r="O561" s="113"/>
      <c r="P561" s="113"/>
      <c r="Q561" s="113"/>
      <c r="R561" s="113"/>
      <c r="S561" s="113"/>
      <c r="T561" s="113"/>
      <c r="U561" s="113"/>
      <c r="V561" s="113"/>
      <c r="W561" s="113"/>
      <c r="X561" s="113"/>
      <c r="Y561" s="113"/>
      <c r="Z561" s="113"/>
      <c r="AA561" s="113"/>
      <c r="AB561" s="113"/>
      <c r="AC561" s="113"/>
      <c r="AD561" s="113"/>
    </row>
    <row r="562">
      <c r="A562" s="113"/>
      <c r="B562" s="113"/>
      <c r="C562" s="113"/>
      <c r="D562" s="113"/>
      <c r="E562" s="113"/>
      <c r="F562" s="113"/>
      <c r="G562" s="124"/>
      <c r="H562" s="124"/>
      <c r="I562" s="113"/>
      <c r="J562" s="113"/>
      <c r="K562" s="113"/>
      <c r="L562" s="113"/>
      <c r="M562" s="113"/>
      <c r="N562" s="113"/>
      <c r="O562" s="113"/>
      <c r="P562" s="113"/>
      <c r="Q562" s="113"/>
      <c r="R562" s="113"/>
      <c r="S562" s="113"/>
      <c r="T562" s="113"/>
      <c r="U562" s="113"/>
      <c r="V562" s="113"/>
      <c r="W562" s="113"/>
      <c r="X562" s="113"/>
      <c r="Y562" s="113"/>
      <c r="Z562" s="113"/>
      <c r="AA562" s="113"/>
      <c r="AB562" s="113"/>
      <c r="AC562" s="113"/>
      <c r="AD562" s="113"/>
    </row>
    <row r="563">
      <c r="A563" s="113"/>
      <c r="B563" s="113"/>
      <c r="C563" s="113"/>
      <c r="D563" s="113"/>
      <c r="E563" s="113"/>
      <c r="F563" s="113"/>
      <c r="G563" s="124"/>
      <c r="H563" s="124"/>
      <c r="I563" s="113"/>
      <c r="J563" s="113"/>
      <c r="K563" s="113"/>
      <c r="L563" s="113"/>
      <c r="M563" s="113"/>
      <c r="N563" s="113"/>
      <c r="O563" s="113"/>
      <c r="P563" s="113"/>
      <c r="Q563" s="113"/>
      <c r="R563" s="113"/>
      <c r="S563" s="113"/>
      <c r="T563" s="113"/>
      <c r="U563" s="113"/>
      <c r="V563" s="113"/>
      <c r="W563" s="113"/>
      <c r="X563" s="113"/>
      <c r="Y563" s="113"/>
      <c r="Z563" s="113"/>
      <c r="AA563" s="113"/>
      <c r="AB563" s="113"/>
      <c r="AC563" s="113"/>
      <c r="AD563" s="113"/>
    </row>
    <row r="564">
      <c r="A564" s="113"/>
      <c r="B564" s="113"/>
      <c r="C564" s="113"/>
      <c r="D564" s="113"/>
      <c r="E564" s="113"/>
      <c r="F564" s="113"/>
      <c r="G564" s="124"/>
      <c r="H564" s="124"/>
      <c r="I564" s="113"/>
      <c r="J564" s="113"/>
      <c r="K564" s="113"/>
      <c r="L564" s="113"/>
      <c r="M564" s="113"/>
      <c r="N564" s="113"/>
      <c r="O564" s="113"/>
      <c r="P564" s="113"/>
      <c r="Q564" s="113"/>
      <c r="R564" s="113"/>
      <c r="S564" s="113"/>
      <c r="T564" s="113"/>
      <c r="U564" s="113"/>
      <c r="V564" s="113"/>
      <c r="W564" s="113"/>
      <c r="X564" s="113"/>
      <c r="Y564" s="113"/>
      <c r="Z564" s="113"/>
      <c r="AA564" s="113"/>
      <c r="AB564" s="113"/>
      <c r="AC564" s="113"/>
      <c r="AD564" s="113"/>
    </row>
    <row r="565">
      <c r="A565" s="113"/>
      <c r="B565" s="113"/>
      <c r="C565" s="113"/>
      <c r="D565" s="113"/>
      <c r="E565" s="113"/>
      <c r="F565" s="113"/>
      <c r="G565" s="124"/>
      <c r="H565" s="124"/>
      <c r="I565" s="113"/>
      <c r="J565" s="113"/>
      <c r="K565" s="113"/>
      <c r="L565" s="113"/>
      <c r="M565" s="113"/>
      <c r="N565" s="113"/>
      <c r="O565" s="113"/>
      <c r="P565" s="113"/>
      <c r="Q565" s="113"/>
      <c r="R565" s="113"/>
      <c r="S565" s="113"/>
      <c r="T565" s="113"/>
      <c r="U565" s="113"/>
      <c r="V565" s="113"/>
      <c r="W565" s="113"/>
      <c r="X565" s="113"/>
      <c r="Y565" s="113"/>
      <c r="Z565" s="113"/>
      <c r="AA565" s="113"/>
      <c r="AB565" s="113"/>
      <c r="AC565" s="113"/>
      <c r="AD565" s="113"/>
    </row>
    <row r="566">
      <c r="A566" s="113"/>
      <c r="B566" s="113"/>
      <c r="C566" s="113"/>
      <c r="D566" s="113"/>
      <c r="E566" s="113"/>
      <c r="F566" s="113"/>
      <c r="G566" s="124"/>
      <c r="H566" s="124"/>
      <c r="I566" s="113"/>
      <c r="J566" s="113"/>
      <c r="K566" s="113"/>
      <c r="L566" s="113"/>
      <c r="M566" s="113"/>
      <c r="N566" s="113"/>
      <c r="O566" s="113"/>
      <c r="P566" s="113"/>
      <c r="Q566" s="113"/>
      <c r="R566" s="113"/>
      <c r="S566" s="113"/>
      <c r="T566" s="113"/>
      <c r="U566" s="113"/>
      <c r="V566" s="113"/>
      <c r="W566" s="113"/>
      <c r="X566" s="113"/>
      <c r="Y566" s="113"/>
      <c r="Z566" s="113"/>
      <c r="AA566" s="113"/>
      <c r="AB566" s="113"/>
      <c r="AC566" s="113"/>
      <c r="AD566" s="113"/>
    </row>
    <row r="567">
      <c r="A567" s="113"/>
      <c r="B567" s="113"/>
      <c r="C567" s="113"/>
      <c r="D567" s="113"/>
      <c r="E567" s="113"/>
      <c r="F567" s="113"/>
      <c r="G567" s="124"/>
      <c r="H567" s="124"/>
      <c r="I567" s="113"/>
      <c r="J567" s="113"/>
      <c r="K567" s="113"/>
      <c r="L567" s="113"/>
      <c r="M567" s="113"/>
      <c r="N567" s="113"/>
      <c r="O567" s="113"/>
      <c r="P567" s="113"/>
      <c r="Q567" s="113"/>
      <c r="R567" s="113"/>
      <c r="S567" s="113"/>
      <c r="T567" s="113"/>
      <c r="U567" s="113"/>
      <c r="V567" s="113"/>
      <c r="W567" s="113"/>
      <c r="X567" s="113"/>
      <c r="Y567" s="113"/>
      <c r="Z567" s="113"/>
      <c r="AA567" s="113"/>
      <c r="AB567" s="113"/>
      <c r="AC567" s="113"/>
      <c r="AD567" s="113"/>
    </row>
    <row r="568">
      <c r="A568" s="113"/>
      <c r="B568" s="113"/>
      <c r="C568" s="113"/>
      <c r="D568" s="113"/>
      <c r="E568" s="113"/>
      <c r="F568" s="113"/>
      <c r="G568" s="124"/>
      <c r="H568" s="124"/>
      <c r="I568" s="113"/>
      <c r="J568" s="113"/>
      <c r="K568" s="113"/>
      <c r="L568" s="113"/>
      <c r="M568" s="113"/>
      <c r="N568" s="113"/>
      <c r="O568" s="113"/>
      <c r="P568" s="113"/>
      <c r="Q568" s="113"/>
      <c r="R568" s="113"/>
      <c r="S568" s="113"/>
      <c r="T568" s="113"/>
      <c r="U568" s="113"/>
      <c r="V568" s="113"/>
      <c r="W568" s="113"/>
      <c r="X568" s="113"/>
      <c r="Y568" s="113"/>
      <c r="Z568" s="113"/>
      <c r="AA568" s="113"/>
      <c r="AB568" s="113"/>
      <c r="AC568" s="113"/>
      <c r="AD568" s="113"/>
    </row>
    <row r="569">
      <c r="A569" s="113"/>
      <c r="B569" s="113"/>
      <c r="C569" s="113"/>
      <c r="D569" s="113"/>
      <c r="E569" s="113"/>
      <c r="F569" s="113"/>
      <c r="G569" s="124"/>
      <c r="H569" s="124"/>
      <c r="I569" s="113"/>
      <c r="J569" s="113"/>
      <c r="K569" s="113"/>
      <c r="L569" s="113"/>
      <c r="M569" s="113"/>
      <c r="N569" s="113"/>
      <c r="O569" s="113"/>
      <c r="P569" s="113"/>
      <c r="Q569" s="113"/>
      <c r="R569" s="113"/>
      <c r="S569" s="113"/>
      <c r="T569" s="113"/>
      <c r="U569" s="113"/>
      <c r="V569" s="113"/>
      <c r="W569" s="113"/>
      <c r="X569" s="113"/>
      <c r="Y569" s="113"/>
      <c r="Z569" s="113"/>
      <c r="AA569" s="113"/>
      <c r="AB569" s="113"/>
      <c r="AC569" s="113"/>
      <c r="AD569" s="113"/>
    </row>
    <row r="570">
      <c r="A570" s="113"/>
      <c r="B570" s="113"/>
      <c r="C570" s="113"/>
      <c r="D570" s="113"/>
      <c r="E570" s="113"/>
      <c r="F570" s="113"/>
      <c r="G570" s="124"/>
      <c r="H570" s="124"/>
      <c r="I570" s="113"/>
      <c r="J570" s="113"/>
      <c r="K570" s="113"/>
      <c r="L570" s="113"/>
      <c r="M570" s="113"/>
      <c r="N570" s="113"/>
      <c r="O570" s="113"/>
      <c r="P570" s="113"/>
      <c r="Q570" s="113"/>
      <c r="R570" s="113"/>
      <c r="S570" s="113"/>
      <c r="T570" s="113"/>
      <c r="U570" s="113"/>
      <c r="V570" s="113"/>
      <c r="W570" s="113"/>
      <c r="X570" s="113"/>
      <c r="Y570" s="113"/>
      <c r="Z570" s="113"/>
      <c r="AA570" s="113"/>
      <c r="AB570" s="113"/>
      <c r="AC570" s="113"/>
      <c r="AD570" s="113"/>
    </row>
    <row r="571">
      <c r="A571" s="113"/>
      <c r="B571" s="113"/>
      <c r="C571" s="113"/>
      <c r="D571" s="113"/>
      <c r="E571" s="113"/>
      <c r="F571" s="113"/>
      <c r="G571" s="124"/>
      <c r="H571" s="124"/>
      <c r="I571" s="113"/>
      <c r="J571" s="113"/>
      <c r="K571" s="113"/>
      <c r="L571" s="113"/>
      <c r="M571" s="113"/>
      <c r="N571" s="113"/>
      <c r="O571" s="113"/>
      <c r="P571" s="113"/>
      <c r="Q571" s="113"/>
      <c r="R571" s="113"/>
      <c r="S571" s="113"/>
      <c r="T571" s="113"/>
      <c r="U571" s="113"/>
      <c r="V571" s="113"/>
      <c r="W571" s="113"/>
      <c r="X571" s="113"/>
      <c r="Y571" s="113"/>
      <c r="Z571" s="113"/>
      <c r="AA571" s="113"/>
      <c r="AB571" s="113"/>
      <c r="AC571" s="113"/>
      <c r="AD571" s="113"/>
    </row>
    <row r="572">
      <c r="A572" s="113"/>
      <c r="B572" s="113"/>
      <c r="C572" s="113"/>
      <c r="D572" s="113"/>
      <c r="E572" s="113"/>
      <c r="F572" s="113"/>
      <c r="G572" s="124"/>
      <c r="H572" s="124"/>
      <c r="I572" s="113"/>
      <c r="J572" s="113"/>
      <c r="K572" s="113"/>
      <c r="L572" s="113"/>
      <c r="M572" s="113"/>
      <c r="N572" s="113"/>
      <c r="O572" s="113"/>
      <c r="P572" s="113"/>
      <c r="Q572" s="113"/>
      <c r="R572" s="113"/>
      <c r="S572" s="113"/>
      <c r="T572" s="113"/>
      <c r="U572" s="113"/>
      <c r="V572" s="113"/>
      <c r="W572" s="113"/>
      <c r="X572" s="113"/>
      <c r="Y572" s="113"/>
      <c r="Z572" s="113"/>
      <c r="AA572" s="113"/>
      <c r="AB572" s="113"/>
      <c r="AC572" s="113"/>
      <c r="AD572" s="113"/>
    </row>
    <row r="573">
      <c r="A573" s="113"/>
      <c r="B573" s="113"/>
      <c r="C573" s="113"/>
      <c r="D573" s="113"/>
      <c r="E573" s="113"/>
      <c r="F573" s="113"/>
      <c r="G573" s="124"/>
      <c r="H573" s="124"/>
      <c r="I573" s="113"/>
      <c r="J573" s="113"/>
      <c r="K573" s="113"/>
      <c r="L573" s="113"/>
      <c r="M573" s="113"/>
      <c r="N573" s="113"/>
      <c r="O573" s="113"/>
      <c r="P573" s="113"/>
      <c r="Q573" s="113"/>
      <c r="R573" s="113"/>
      <c r="S573" s="113"/>
      <c r="T573" s="113"/>
      <c r="U573" s="113"/>
      <c r="V573" s="113"/>
      <c r="W573" s="113"/>
      <c r="X573" s="113"/>
      <c r="Y573" s="113"/>
      <c r="Z573" s="113"/>
      <c r="AA573" s="113"/>
      <c r="AB573" s="113"/>
      <c r="AC573" s="113"/>
      <c r="AD573" s="113"/>
    </row>
    <row r="574">
      <c r="A574" s="113"/>
      <c r="B574" s="113"/>
      <c r="C574" s="113"/>
      <c r="D574" s="113"/>
      <c r="E574" s="113"/>
      <c r="F574" s="113"/>
      <c r="G574" s="124"/>
      <c r="H574" s="124"/>
      <c r="I574" s="113"/>
      <c r="J574" s="113"/>
      <c r="K574" s="113"/>
      <c r="L574" s="113"/>
      <c r="M574" s="113"/>
      <c r="N574" s="113"/>
      <c r="O574" s="113"/>
      <c r="P574" s="113"/>
      <c r="Q574" s="113"/>
      <c r="R574" s="113"/>
      <c r="S574" s="113"/>
      <c r="T574" s="113"/>
      <c r="U574" s="113"/>
      <c r="V574" s="113"/>
      <c r="W574" s="113"/>
      <c r="X574" s="113"/>
      <c r="Y574" s="113"/>
      <c r="Z574" s="113"/>
      <c r="AA574" s="113"/>
      <c r="AB574" s="113"/>
      <c r="AC574" s="113"/>
      <c r="AD574" s="113"/>
    </row>
    <row r="575">
      <c r="A575" s="113"/>
      <c r="B575" s="113"/>
      <c r="C575" s="113"/>
      <c r="D575" s="113"/>
      <c r="E575" s="113"/>
      <c r="F575" s="113"/>
      <c r="G575" s="124"/>
      <c r="H575" s="124"/>
      <c r="I575" s="113"/>
      <c r="J575" s="113"/>
      <c r="K575" s="113"/>
      <c r="L575" s="113"/>
      <c r="M575" s="113"/>
      <c r="N575" s="113"/>
      <c r="O575" s="113"/>
      <c r="P575" s="113"/>
      <c r="Q575" s="113"/>
      <c r="R575" s="113"/>
      <c r="S575" s="113"/>
      <c r="T575" s="113"/>
      <c r="U575" s="113"/>
      <c r="V575" s="113"/>
      <c r="W575" s="113"/>
      <c r="X575" s="113"/>
      <c r="Y575" s="113"/>
      <c r="Z575" s="113"/>
      <c r="AA575" s="113"/>
      <c r="AB575" s="113"/>
      <c r="AC575" s="113"/>
      <c r="AD575" s="113"/>
    </row>
    <row r="576">
      <c r="A576" s="113"/>
      <c r="B576" s="113"/>
      <c r="C576" s="113"/>
      <c r="D576" s="113"/>
      <c r="E576" s="113"/>
      <c r="F576" s="113"/>
      <c r="G576" s="124"/>
      <c r="H576" s="124"/>
      <c r="I576" s="113"/>
      <c r="J576" s="113"/>
      <c r="K576" s="113"/>
      <c r="L576" s="113"/>
      <c r="M576" s="113"/>
      <c r="N576" s="113"/>
      <c r="O576" s="113"/>
      <c r="P576" s="113"/>
      <c r="Q576" s="113"/>
      <c r="R576" s="113"/>
      <c r="S576" s="113"/>
      <c r="T576" s="113"/>
      <c r="U576" s="113"/>
      <c r="V576" s="113"/>
      <c r="W576" s="113"/>
      <c r="X576" s="113"/>
      <c r="Y576" s="113"/>
      <c r="Z576" s="113"/>
      <c r="AA576" s="113"/>
      <c r="AB576" s="113"/>
      <c r="AC576" s="113"/>
      <c r="AD576" s="113"/>
    </row>
    <row r="577">
      <c r="A577" s="113"/>
      <c r="B577" s="113"/>
      <c r="C577" s="113"/>
      <c r="D577" s="113"/>
      <c r="E577" s="113"/>
      <c r="F577" s="113"/>
      <c r="G577" s="124"/>
      <c r="H577" s="124"/>
      <c r="I577" s="113"/>
      <c r="J577" s="113"/>
      <c r="K577" s="113"/>
      <c r="L577" s="113"/>
      <c r="M577" s="113"/>
      <c r="N577" s="113"/>
      <c r="O577" s="113"/>
      <c r="P577" s="113"/>
      <c r="Q577" s="113"/>
      <c r="R577" s="113"/>
      <c r="S577" s="113"/>
      <c r="T577" s="113"/>
      <c r="U577" s="113"/>
      <c r="V577" s="113"/>
      <c r="W577" s="113"/>
      <c r="X577" s="113"/>
      <c r="Y577" s="113"/>
      <c r="Z577" s="113"/>
      <c r="AA577" s="113"/>
      <c r="AB577" s="113"/>
      <c r="AC577" s="113"/>
      <c r="AD577" s="113"/>
    </row>
    <row r="578">
      <c r="A578" s="113"/>
      <c r="B578" s="113"/>
      <c r="C578" s="113"/>
      <c r="D578" s="113"/>
      <c r="E578" s="113"/>
      <c r="F578" s="113"/>
      <c r="G578" s="124"/>
      <c r="H578" s="124"/>
      <c r="I578" s="113"/>
      <c r="J578" s="113"/>
      <c r="K578" s="113"/>
      <c r="L578" s="113"/>
      <c r="M578" s="113"/>
      <c r="N578" s="113"/>
      <c r="O578" s="113"/>
      <c r="P578" s="113"/>
      <c r="Q578" s="113"/>
      <c r="R578" s="113"/>
      <c r="S578" s="113"/>
      <c r="T578" s="113"/>
      <c r="U578" s="113"/>
      <c r="V578" s="113"/>
      <c r="W578" s="113"/>
      <c r="X578" s="113"/>
      <c r="Y578" s="113"/>
      <c r="Z578" s="113"/>
      <c r="AA578" s="113"/>
      <c r="AB578" s="113"/>
      <c r="AC578" s="113"/>
      <c r="AD578" s="113"/>
    </row>
    <row r="579">
      <c r="A579" s="113"/>
      <c r="B579" s="113"/>
      <c r="C579" s="113"/>
      <c r="D579" s="113"/>
      <c r="E579" s="113"/>
      <c r="F579" s="113"/>
      <c r="G579" s="124"/>
      <c r="H579" s="124"/>
      <c r="I579" s="113"/>
      <c r="J579" s="113"/>
      <c r="K579" s="113"/>
      <c r="L579" s="113"/>
      <c r="M579" s="113"/>
      <c r="N579" s="113"/>
      <c r="O579" s="113"/>
      <c r="P579" s="113"/>
      <c r="Q579" s="113"/>
      <c r="R579" s="113"/>
      <c r="S579" s="113"/>
      <c r="T579" s="113"/>
      <c r="U579" s="113"/>
      <c r="V579" s="113"/>
      <c r="W579" s="113"/>
      <c r="X579" s="113"/>
      <c r="Y579" s="113"/>
      <c r="Z579" s="113"/>
      <c r="AA579" s="113"/>
      <c r="AB579" s="113"/>
      <c r="AC579" s="113"/>
      <c r="AD579" s="113"/>
    </row>
    <row r="580">
      <c r="A580" s="113"/>
      <c r="B580" s="113"/>
      <c r="C580" s="113"/>
      <c r="D580" s="113"/>
      <c r="E580" s="113"/>
      <c r="F580" s="113"/>
      <c r="G580" s="124"/>
      <c r="H580" s="124"/>
      <c r="I580" s="113"/>
      <c r="J580" s="113"/>
      <c r="K580" s="113"/>
      <c r="L580" s="113"/>
      <c r="M580" s="113"/>
      <c r="N580" s="113"/>
      <c r="O580" s="113"/>
      <c r="P580" s="113"/>
      <c r="Q580" s="113"/>
      <c r="R580" s="113"/>
      <c r="S580" s="113"/>
      <c r="T580" s="113"/>
      <c r="U580" s="113"/>
      <c r="V580" s="113"/>
      <c r="W580" s="113"/>
      <c r="X580" s="113"/>
      <c r="Y580" s="113"/>
      <c r="Z580" s="113"/>
      <c r="AA580" s="113"/>
      <c r="AB580" s="113"/>
      <c r="AC580" s="113"/>
      <c r="AD580" s="113"/>
    </row>
    <row r="581">
      <c r="A581" s="113"/>
      <c r="B581" s="113"/>
      <c r="C581" s="113"/>
      <c r="D581" s="113"/>
      <c r="E581" s="113"/>
      <c r="F581" s="113"/>
      <c r="G581" s="124"/>
      <c r="H581" s="124"/>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row>
    <row r="582">
      <c r="A582" s="113"/>
      <c r="B582" s="113"/>
      <c r="C582" s="113"/>
      <c r="D582" s="113"/>
      <c r="E582" s="113"/>
      <c r="F582" s="113"/>
      <c r="G582" s="124"/>
      <c r="H582" s="124"/>
      <c r="I582" s="113"/>
      <c r="J582" s="113"/>
      <c r="K582" s="113"/>
      <c r="L582" s="113"/>
      <c r="M582" s="113"/>
      <c r="N582" s="113"/>
      <c r="O582" s="113"/>
      <c r="P582" s="113"/>
      <c r="Q582" s="113"/>
      <c r="R582" s="113"/>
      <c r="S582" s="113"/>
      <c r="T582" s="113"/>
      <c r="U582" s="113"/>
      <c r="V582" s="113"/>
      <c r="W582" s="113"/>
      <c r="X582" s="113"/>
      <c r="Y582" s="113"/>
      <c r="Z582" s="113"/>
      <c r="AA582" s="113"/>
      <c r="AB582" s="113"/>
      <c r="AC582" s="113"/>
      <c r="AD582" s="113"/>
    </row>
    <row r="583">
      <c r="A583" s="113"/>
      <c r="B583" s="113"/>
      <c r="C583" s="113"/>
      <c r="D583" s="113"/>
      <c r="E583" s="113"/>
      <c r="F583" s="113"/>
      <c r="G583" s="124"/>
      <c r="H583" s="124"/>
      <c r="I583" s="113"/>
      <c r="J583" s="113"/>
      <c r="K583" s="113"/>
      <c r="L583" s="113"/>
      <c r="M583" s="113"/>
      <c r="N583" s="113"/>
      <c r="O583" s="113"/>
      <c r="P583" s="113"/>
      <c r="Q583" s="113"/>
      <c r="R583" s="113"/>
      <c r="S583" s="113"/>
      <c r="T583" s="113"/>
      <c r="U583" s="113"/>
      <c r="V583" s="113"/>
      <c r="W583" s="113"/>
      <c r="X583" s="113"/>
      <c r="Y583" s="113"/>
      <c r="Z583" s="113"/>
      <c r="AA583" s="113"/>
      <c r="AB583" s="113"/>
      <c r="AC583" s="113"/>
      <c r="AD583" s="113"/>
    </row>
    <row r="584">
      <c r="A584" s="113"/>
      <c r="B584" s="113"/>
      <c r="C584" s="113"/>
      <c r="D584" s="113"/>
      <c r="E584" s="113"/>
      <c r="F584" s="113"/>
      <c r="G584" s="124"/>
      <c r="H584" s="124"/>
      <c r="I584" s="113"/>
      <c r="J584" s="113"/>
      <c r="K584" s="113"/>
      <c r="L584" s="113"/>
      <c r="M584" s="113"/>
      <c r="N584" s="113"/>
      <c r="O584" s="113"/>
      <c r="P584" s="113"/>
      <c r="Q584" s="113"/>
      <c r="R584" s="113"/>
      <c r="S584" s="113"/>
      <c r="T584" s="113"/>
      <c r="U584" s="113"/>
      <c r="V584" s="113"/>
      <c r="W584" s="113"/>
      <c r="X584" s="113"/>
      <c r="Y584" s="113"/>
      <c r="Z584" s="113"/>
      <c r="AA584" s="113"/>
      <c r="AB584" s="113"/>
      <c r="AC584" s="113"/>
      <c r="AD584" s="113"/>
    </row>
    <row r="585">
      <c r="A585" s="113"/>
      <c r="B585" s="113"/>
      <c r="C585" s="113"/>
      <c r="D585" s="113"/>
      <c r="E585" s="113"/>
      <c r="F585" s="113"/>
      <c r="G585" s="124"/>
      <c r="H585" s="124"/>
      <c r="I585" s="113"/>
      <c r="J585" s="113"/>
      <c r="K585" s="113"/>
      <c r="L585" s="113"/>
      <c r="M585" s="113"/>
      <c r="N585" s="113"/>
      <c r="O585" s="113"/>
      <c r="P585" s="113"/>
      <c r="Q585" s="113"/>
      <c r="R585" s="113"/>
      <c r="S585" s="113"/>
      <c r="T585" s="113"/>
      <c r="U585" s="113"/>
      <c r="V585" s="113"/>
      <c r="W585" s="113"/>
      <c r="X585" s="113"/>
      <c r="Y585" s="113"/>
      <c r="Z585" s="113"/>
      <c r="AA585" s="113"/>
      <c r="AB585" s="113"/>
      <c r="AC585" s="113"/>
      <c r="AD585" s="113"/>
    </row>
    <row r="586">
      <c r="A586" s="113"/>
      <c r="B586" s="113"/>
      <c r="C586" s="113"/>
      <c r="D586" s="113"/>
      <c r="E586" s="113"/>
      <c r="F586" s="113"/>
      <c r="G586" s="124"/>
      <c r="H586" s="124"/>
      <c r="I586" s="113"/>
      <c r="J586" s="113"/>
      <c r="K586" s="113"/>
      <c r="L586" s="113"/>
      <c r="M586" s="113"/>
      <c r="N586" s="113"/>
      <c r="O586" s="113"/>
      <c r="P586" s="113"/>
      <c r="Q586" s="113"/>
      <c r="R586" s="113"/>
      <c r="S586" s="113"/>
      <c r="T586" s="113"/>
      <c r="U586" s="113"/>
      <c r="V586" s="113"/>
      <c r="W586" s="113"/>
      <c r="X586" s="113"/>
      <c r="Y586" s="113"/>
      <c r="Z586" s="113"/>
      <c r="AA586" s="113"/>
      <c r="AB586" s="113"/>
      <c r="AC586" s="113"/>
      <c r="AD586" s="113"/>
    </row>
    <row r="587">
      <c r="A587" s="113"/>
      <c r="B587" s="113"/>
      <c r="C587" s="113"/>
      <c r="D587" s="113"/>
      <c r="E587" s="113"/>
      <c r="F587" s="113"/>
      <c r="G587" s="124"/>
      <c r="H587" s="124"/>
      <c r="I587" s="113"/>
      <c r="J587" s="113"/>
      <c r="K587" s="113"/>
      <c r="L587" s="113"/>
      <c r="M587" s="113"/>
      <c r="N587" s="113"/>
      <c r="O587" s="113"/>
      <c r="P587" s="113"/>
      <c r="Q587" s="113"/>
      <c r="R587" s="113"/>
      <c r="S587" s="113"/>
      <c r="T587" s="113"/>
      <c r="U587" s="113"/>
      <c r="V587" s="113"/>
      <c r="W587" s="113"/>
      <c r="X587" s="113"/>
      <c r="Y587" s="113"/>
      <c r="Z587" s="113"/>
      <c r="AA587" s="113"/>
      <c r="AB587" s="113"/>
      <c r="AC587" s="113"/>
      <c r="AD587" s="113"/>
    </row>
    <row r="588">
      <c r="A588" s="113"/>
      <c r="B588" s="113"/>
      <c r="C588" s="113"/>
      <c r="D588" s="113"/>
      <c r="E588" s="113"/>
      <c r="F588" s="113"/>
      <c r="G588" s="124"/>
      <c r="H588" s="124"/>
      <c r="I588" s="113"/>
      <c r="J588" s="113"/>
      <c r="K588" s="113"/>
      <c r="L588" s="113"/>
      <c r="M588" s="113"/>
      <c r="N588" s="113"/>
      <c r="O588" s="113"/>
      <c r="P588" s="113"/>
      <c r="Q588" s="113"/>
      <c r="R588" s="113"/>
      <c r="S588" s="113"/>
      <c r="T588" s="113"/>
      <c r="U588" s="113"/>
      <c r="V588" s="113"/>
      <c r="W588" s="113"/>
      <c r="X588" s="113"/>
      <c r="Y588" s="113"/>
      <c r="Z588" s="113"/>
      <c r="AA588" s="113"/>
      <c r="AB588" s="113"/>
      <c r="AC588" s="113"/>
      <c r="AD588" s="113"/>
    </row>
    <row r="589">
      <c r="A589" s="113"/>
      <c r="B589" s="113"/>
      <c r="C589" s="113"/>
      <c r="D589" s="113"/>
      <c r="E589" s="113"/>
      <c r="F589" s="113"/>
      <c r="G589" s="124"/>
      <c r="H589" s="124"/>
      <c r="I589" s="113"/>
      <c r="J589" s="113"/>
      <c r="K589" s="113"/>
      <c r="L589" s="113"/>
      <c r="M589" s="113"/>
      <c r="N589" s="113"/>
      <c r="O589" s="113"/>
      <c r="P589" s="113"/>
      <c r="Q589" s="113"/>
      <c r="R589" s="113"/>
      <c r="S589" s="113"/>
      <c r="T589" s="113"/>
      <c r="U589" s="113"/>
      <c r="V589" s="113"/>
      <c r="W589" s="113"/>
      <c r="X589" s="113"/>
      <c r="Y589" s="113"/>
      <c r="Z589" s="113"/>
      <c r="AA589" s="113"/>
      <c r="AB589" s="113"/>
      <c r="AC589" s="113"/>
      <c r="AD589" s="113"/>
    </row>
    <row r="590">
      <c r="A590" s="113"/>
      <c r="B590" s="113"/>
      <c r="C590" s="113"/>
      <c r="D590" s="113"/>
      <c r="E590" s="113"/>
      <c r="F590" s="113"/>
      <c r="G590" s="124"/>
      <c r="H590" s="124"/>
      <c r="I590" s="113"/>
      <c r="J590" s="113"/>
      <c r="K590" s="113"/>
      <c r="L590" s="113"/>
      <c r="M590" s="113"/>
      <c r="N590" s="113"/>
      <c r="O590" s="113"/>
      <c r="P590" s="113"/>
      <c r="Q590" s="113"/>
      <c r="R590" s="113"/>
      <c r="S590" s="113"/>
      <c r="T590" s="113"/>
      <c r="U590" s="113"/>
      <c r="V590" s="113"/>
      <c r="W590" s="113"/>
      <c r="X590" s="113"/>
      <c r="Y590" s="113"/>
      <c r="Z590" s="113"/>
      <c r="AA590" s="113"/>
      <c r="AB590" s="113"/>
      <c r="AC590" s="113"/>
      <c r="AD590" s="113"/>
    </row>
    <row r="591">
      <c r="A591" s="113"/>
      <c r="B591" s="113"/>
      <c r="C591" s="113"/>
      <c r="D591" s="113"/>
      <c r="E591" s="113"/>
      <c r="F591" s="113"/>
      <c r="G591" s="124"/>
      <c r="H591" s="124"/>
      <c r="I591" s="113"/>
      <c r="J591" s="113"/>
      <c r="K591" s="113"/>
      <c r="L591" s="113"/>
      <c r="M591" s="113"/>
      <c r="N591" s="113"/>
      <c r="O591" s="113"/>
      <c r="P591" s="113"/>
      <c r="Q591" s="113"/>
      <c r="R591" s="113"/>
      <c r="S591" s="113"/>
      <c r="T591" s="113"/>
      <c r="U591" s="113"/>
      <c r="V591" s="113"/>
      <c r="W591" s="113"/>
      <c r="X591" s="113"/>
      <c r="Y591" s="113"/>
      <c r="Z591" s="113"/>
      <c r="AA591" s="113"/>
      <c r="AB591" s="113"/>
      <c r="AC591" s="113"/>
      <c r="AD591" s="113"/>
    </row>
    <row r="592">
      <c r="A592" s="113"/>
      <c r="B592" s="113"/>
      <c r="C592" s="113"/>
      <c r="D592" s="113"/>
      <c r="E592" s="113"/>
      <c r="F592" s="113"/>
      <c r="G592" s="124"/>
      <c r="H592" s="124"/>
      <c r="I592" s="113"/>
      <c r="J592" s="113"/>
      <c r="K592" s="113"/>
      <c r="L592" s="113"/>
      <c r="M592" s="113"/>
      <c r="N592" s="113"/>
      <c r="O592" s="113"/>
      <c r="P592" s="113"/>
      <c r="Q592" s="113"/>
      <c r="R592" s="113"/>
      <c r="S592" s="113"/>
      <c r="T592" s="113"/>
      <c r="U592" s="113"/>
      <c r="V592" s="113"/>
      <c r="W592" s="113"/>
      <c r="X592" s="113"/>
      <c r="Y592" s="113"/>
      <c r="Z592" s="113"/>
      <c r="AA592" s="113"/>
      <c r="AB592" s="113"/>
      <c r="AC592" s="113"/>
      <c r="AD592" s="113"/>
    </row>
    <row r="593">
      <c r="A593" s="113"/>
      <c r="B593" s="113"/>
      <c r="C593" s="113"/>
      <c r="D593" s="113"/>
      <c r="E593" s="113"/>
      <c r="F593" s="113"/>
      <c r="G593" s="124"/>
      <c r="H593" s="124"/>
      <c r="I593" s="113"/>
      <c r="J593" s="113"/>
      <c r="K593" s="113"/>
      <c r="L593" s="113"/>
      <c r="M593" s="113"/>
      <c r="N593" s="113"/>
      <c r="O593" s="113"/>
      <c r="P593" s="113"/>
      <c r="Q593" s="113"/>
      <c r="R593" s="113"/>
      <c r="S593" s="113"/>
      <c r="T593" s="113"/>
      <c r="U593" s="113"/>
      <c r="V593" s="113"/>
      <c r="W593" s="113"/>
      <c r="X593" s="113"/>
      <c r="Y593" s="113"/>
      <c r="Z593" s="113"/>
      <c r="AA593" s="113"/>
      <c r="AB593" s="113"/>
      <c r="AC593" s="113"/>
      <c r="AD593" s="113"/>
    </row>
    <row r="594">
      <c r="A594" s="113"/>
      <c r="B594" s="113"/>
      <c r="C594" s="113"/>
      <c r="D594" s="113"/>
      <c r="E594" s="113"/>
      <c r="F594" s="113"/>
      <c r="G594" s="124"/>
      <c r="H594" s="124"/>
      <c r="I594" s="113"/>
      <c r="J594" s="113"/>
      <c r="K594" s="113"/>
      <c r="L594" s="113"/>
      <c r="M594" s="113"/>
      <c r="N594" s="113"/>
      <c r="O594" s="113"/>
      <c r="P594" s="113"/>
      <c r="Q594" s="113"/>
      <c r="R594" s="113"/>
      <c r="S594" s="113"/>
      <c r="T594" s="113"/>
      <c r="U594" s="113"/>
      <c r="V594" s="113"/>
      <c r="W594" s="113"/>
      <c r="X594" s="113"/>
      <c r="Y594" s="113"/>
      <c r="Z594" s="113"/>
      <c r="AA594" s="113"/>
      <c r="AB594" s="113"/>
      <c r="AC594" s="113"/>
      <c r="AD594" s="113"/>
    </row>
    <row r="595">
      <c r="A595" s="113"/>
      <c r="B595" s="113"/>
      <c r="C595" s="113"/>
      <c r="D595" s="113"/>
      <c r="E595" s="113"/>
      <c r="F595" s="113"/>
      <c r="G595" s="124"/>
      <c r="H595" s="124"/>
      <c r="I595" s="113"/>
      <c r="J595" s="113"/>
      <c r="K595" s="113"/>
      <c r="L595" s="113"/>
      <c r="M595" s="113"/>
      <c r="N595" s="113"/>
      <c r="O595" s="113"/>
      <c r="P595" s="113"/>
      <c r="Q595" s="113"/>
      <c r="R595" s="113"/>
      <c r="S595" s="113"/>
      <c r="T595" s="113"/>
      <c r="U595" s="113"/>
      <c r="V595" s="113"/>
      <c r="W595" s="113"/>
      <c r="X595" s="113"/>
      <c r="Y595" s="113"/>
      <c r="Z595" s="113"/>
      <c r="AA595" s="113"/>
      <c r="AB595" s="113"/>
      <c r="AC595" s="113"/>
      <c r="AD595" s="113"/>
    </row>
    <row r="596">
      <c r="A596" s="113"/>
      <c r="B596" s="113"/>
      <c r="C596" s="113"/>
      <c r="D596" s="113"/>
      <c r="E596" s="113"/>
      <c r="F596" s="113"/>
      <c r="G596" s="124"/>
      <c r="H596" s="124"/>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row>
    <row r="597">
      <c r="A597" s="113"/>
      <c r="B597" s="113"/>
      <c r="C597" s="113"/>
      <c r="D597" s="113"/>
      <c r="E597" s="113"/>
      <c r="F597" s="113"/>
      <c r="G597" s="124"/>
      <c r="H597" s="124"/>
      <c r="I597" s="113"/>
      <c r="J597" s="113"/>
      <c r="K597" s="113"/>
      <c r="L597" s="113"/>
      <c r="M597" s="113"/>
      <c r="N597" s="113"/>
      <c r="O597" s="113"/>
      <c r="P597" s="113"/>
      <c r="Q597" s="113"/>
      <c r="R597" s="113"/>
      <c r="S597" s="113"/>
      <c r="T597" s="113"/>
      <c r="U597" s="113"/>
      <c r="V597" s="113"/>
      <c r="W597" s="113"/>
      <c r="X597" s="113"/>
      <c r="Y597" s="113"/>
      <c r="Z597" s="113"/>
      <c r="AA597" s="113"/>
      <c r="AB597" s="113"/>
      <c r="AC597" s="113"/>
      <c r="AD597" s="113"/>
    </row>
    <row r="598">
      <c r="A598" s="113"/>
      <c r="B598" s="113"/>
      <c r="C598" s="113"/>
      <c r="D598" s="113"/>
      <c r="E598" s="113"/>
      <c r="F598" s="113"/>
      <c r="G598" s="124"/>
      <c r="H598" s="124"/>
      <c r="I598" s="113"/>
      <c r="J598" s="113"/>
      <c r="K598" s="113"/>
      <c r="L598" s="113"/>
      <c r="M598" s="113"/>
      <c r="N598" s="113"/>
      <c r="O598" s="113"/>
      <c r="P598" s="113"/>
      <c r="Q598" s="113"/>
      <c r="R598" s="113"/>
      <c r="S598" s="113"/>
      <c r="T598" s="113"/>
      <c r="U598" s="113"/>
      <c r="V598" s="113"/>
      <c r="W598" s="113"/>
      <c r="X598" s="113"/>
      <c r="Y598" s="113"/>
      <c r="Z598" s="113"/>
      <c r="AA598" s="113"/>
      <c r="AB598" s="113"/>
      <c r="AC598" s="113"/>
      <c r="AD598" s="113"/>
    </row>
    <row r="599">
      <c r="A599" s="113"/>
      <c r="B599" s="113"/>
      <c r="C599" s="113"/>
      <c r="D599" s="113"/>
      <c r="E599" s="113"/>
      <c r="F599" s="113"/>
      <c r="G599" s="124"/>
      <c r="H599" s="124"/>
      <c r="I599" s="113"/>
      <c r="J599" s="113"/>
      <c r="K599" s="113"/>
      <c r="L599" s="113"/>
      <c r="M599" s="113"/>
      <c r="N599" s="113"/>
      <c r="O599" s="113"/>
      <c r="P599" s="113"/>
      <c r="Q599" s="113"/>
      <c r="R599" s="113"/>
      <c r="S599" s="113"/>
      <c r="T599" s="113"/>
      <c r="U599" s="113"/>
      <c r="V599" s="113"/>
      <c r="W599" s="113"/>
      <c r="X599" s="113"/>
      <c r="Y599" s="113"/>
      <c r="Z599" s="113"/>
      <c r="AA599" s="113"/>
      <c r="AB599" s="113"/>
      <c r="AC599" s="113"/>
      <c r="AD599" s="113"/>
    </row>
    <row r="600">
      <c r="A600" s="113"/>
      <c r="B600" s="113"/>
      <c r="C600" s="113"/>
      <c r="D600" s="113"/>
      <c r="E600" s="113"/>
      <c r="F600" s="113"/>
      <c r="G600" s="124"/>
      <c r="H600" s="124"/>
      <c r="I600" s="113"/>
      <c r="J600" s="113"/>
      <c r="K600" s="113"/>
      <c r="L600" s="113"/>
      <c r="M600" s="113"/>
      <c r="N600" s="113"/>
      <c r="O600" s="113"/>
      <c r="P600" s="113"/>
      <c r="Q600" s="113"/>
      <c r="R600" s="113"/>
      <c r="S600" s="113"/>
      <c r="T600" s="113"/>
      <c r="U600" s="113"/>
      <c r="V600" s="113"/>
      <c r="W600" s="113"/>
      <c r="X600" s="113"/>
      <c r="Y600" s="113"/>
      <c r="Z600" s="113"/>
      <c r="AA600" s="113"/>
      <c r="AB600" s="113"/>
      <c r="AC600" s="113"/>
      <c r="AD600" s="113"/>
    </row>
    <row r="601">
      <c r="A601" s="113"/>
      <c r="B601" s="113"/>
      <c r="C601" s="113"/>
      <c r="D601" s="113"/>
      <c r="E601" s="113"/>
      <c r="F601" s="113"/>
      <c r="G601" s="124"/>
      <c r="H601" s="124"/>
      <c r="I601" s="113"/>
      <c r="J601" s="113"/>
      <c r="K601" s="113"/>
      <c r="L601" s="113"/>
      <c r="M601" s="113"/>
      <c r="N601" s="113"/>
      <c r="O601" s="113"/>
      <c r="P601" s="113"/>
      <c r="Q601" s="113"/>
      <c r="R601" s="113"/>
      <c r="S601" s="113"/>
      <c r="T601" s="113"/>
      <c r="U601" s="113"/>
      <c r="V601" s="113"/>
      <c r="W601" s="113"/>
      <c r="X601" s="113"/>
      <c r="Y601" s="113"/>
      <c r="Z601" s="113"/>
      <c r="AA601" s="113"/>
      <c r="AB601" s="113"/>
      <c r="AC601" s="113"/>
      <c r="AD601" s="113"/>
    </row>
    <row r="602">
      <c r="A602" s="113"/>
      <c r="B602" s="113"/>
      <c r="C602" s="113"/>
      <c r="D602" s="113"/>
      <c r="E602" s="113"/>
      <c r="F602" s="113"/>
      <c r="G602" s="124"/>
      <c r="H602" s="124"/>
      <c r="I602" s="113"/>
      <c r="J602" s="113"/>
      <c r="K602" s="113"/>
      <c r="L602" s="113"/>
      <c r="M602" s="113"/>
      <c r="N602" s="113"/>
      <c r="O602" s="113"/>
      <c r="P602" s="113"/>
      <c r="Q602" s="113"/>
      <c r="R602" s="113"/>
      <c r="S602" s="113"/>
      <c r="T602" s="113"/>
      <c r="U602" s="113"/>
      <c r="V602" s="113"/>
      <c r="W602" s="113"/>
      <c r="X602" s="113"/>
      <c r="Y602" s="113"/>
      <c r="Z602" s="113"/>
      <c r="AA602" s="113"/>
      <c r="AB602" s="113"/>
      <c r="AC602" s="113"/>
      <c r="AD602" s="113"/>
    </row>
    <row r="603">
      <c r="A603" s="113"/>
      <c r="B603" s="113"/>
      <c r="C603" s="113"/>
      <c r="D603" s="113"/>
      <c r="E603" s="113"/>
      <c r="F603" s="113"/>
      <c r="G603" s="124"/>
      <c r="H603" s="124"/>
      <c r="I603" s="113"/>
      <c r="J603" s="113"/>
      <c r="K603" s="113"/>
      <c r="L603" s="113"/>
      <c r="M603" s="113"/>
      <c r="N603" s="113"/>
      <c r="O603" s="113"/>
      <c r="P603" s="113"/>
      <c r="Q603" s="113"/>
      <c r="R603" s="113"/>
      <c r="S603" s="113"/>
      <c r="T603" s="113"/>
      <c r="U603" s="113"/>
      <c r="V603" s="113"/>
      <c r="W603" s="113"/>
      <c r="X603" s="113"/>
      <c r="Y603" s="113"/>
      <c r="Z603" s="113"/>
      <c r="AA603" s="113"/>
      <c r="AB603" s="113"/>
      <c r="AC603" s="113"/>
      <c r="AD603" s="113"/>
    </row>
    <row r="604">
      <c r="A604" s="113"/>
      <c r="B604" s="113"/>
      <c r="C604" s="113"/>
      <c r="D604" s="113"/>
      <c r="E604" s="113"/>
      <c r="F604" s="113"/>
      <c r="G604" s="124"/>
      <c r="H604" s="124"/>
      <c r="I604" s="113"/>
      <c r="J604" s="113"/>
      <c r="K604" s="113"/>
      <c r="L604" s="113"/>
      <c r="M604" s="113"/>
      <c r="N604" s="113"/>
      <c r="O604" s="113"/>
      <c r="P604" s="113"/>
      <c r="Q604" s="113"/>
      <c r="R604" s="113"/>
      <c r="S604" s="113"/>
      <c r="T604" s="113"/>
      <c r="U604" s="113"/>
      <c r="V604" s="113"/>
      <c r="W604" s="113"/>
      <c r="X604" s="113"/>
      <c r="Y604" s="113"/>
      <c r="Z604" s="113"/>
      <c r="AA604" s="113"/>
      <c r="AB604" s="113"/>
      <c r="AC604" s="113"/>
      <c r="AD604" s="113"/>
    </row>
    <row r="605">
      <c r="A605" s="113"/>
      <c r="B605" s="113"/>
      <c r="C605" s="113"/>
      <c r="D605" s="113"/>
      <c r="E605" s="113"/>
      <c r="F605" s="113"/>
      <c r="G605" s="124"/>
      <c r="H605" s="124"/>
      <c r="I605" s="113"/>
      <c r="J605" s="113"/>
      <c r="K605" s="113"/>
      <c r="L605" s="113"/>
      <c r="M605" s="113"/>
      <c r="N605" s="113"/>
      <c r="O605" s="113"/>
      <c r="P605" s="113"/>
      <c r="Q605" s="113"/>
      <c r="R605" s="113"/>
      <c r="S605" s="113"/>
      <c r="T605" s="113"/>
      <c r="U605" s="113"/>
      <c r="V605" s="113"/>
      <c r="W605" s="113"/>
      <c r="X605" s="113"/>
      <c r="Y605" s="113"/>
      <c r="Z605" s="113"/>
      <c r="AA605" s="113"/>
      <c r="AB605" s="113"/>
      <c r="AC605" s="113"/>
      <c r="AD605" s="113"/>
    </row>
    <row r="606">
      <c r="A606" s="113"/>
      <c r="B606" s="113"/>
      <c r="C606" s="113"/>
      <c r="D606" s="113"/>
      <c r="E606" s="113"/>
      <c r="F606" s="113"/>
      <c r="G606" s="124"/>
      <c r="H606" s="124"/>
      <c r="I606" s="113"/>
      <c r="J606" s="113"/>
      <c r="K606" s="113"/>
      <c r="L606" s="113"/>
      <c r="M606" s="113"/>
      <c r="N606" s="113"/>
      <c r="O606" s="113"/>
      <c r="P606" s="113"/>
      <c r="Q606" s="113"/>
      <c r="R606" s="113"/>
      <c r="S606" s="113"/>
      <c r="T606" s="113"/>
      <c r="U606" s="113"/>
      <c r="V606" s="113"/>
      <c r="W606" s="113"/>
      <c r="X606" s="113"/>
      <c r="Y606" s="113"/>
      <c r="Z606" s="113"/>
      <c r="AA606" s="113"/>
      <c r="AB606" s="113"/>
      <c r="AC606" s="113"/>
      <c r="AD606" s="113"/>
    </row>
    <row r="607">
      <c r="A607" s="113"/>
      <c r="B607" s="113"/>
      <c r="C607" s="113"/>
      <c r="D607" s="113"/>
      <c r="E607" s="113"/>
      <c r="F607" s="113"/>
      <c r="G607" s="124"/>
      <c r="H607" s="124"/>
      <c r="I607" s="113"/>
      <c r="J607" s="113"/>
      <c r="K607" s="113"/>
      <c r="L607" s="113"/>
      <c r="M607" s="113"/>
      <c r="N607" s="113"/>
      <c r="O607" s="113"/>
      <c r="P607" s="113"/>
      <c r="Q607" s="113"/>
      <c r="R607" s="113"/>
      <c r="S607" s="113"/>
      <c r="T607" s="113"/>
      <c r="U607" s="113"/>
      <c r="V607" s="113"/>
      <c r="W607" s="113"/>
      <c r="X607" s="113"/>
      <c r="Y607" s="113"/>
      <c r="Z607" s="113"/>
      <c r="AA607" s="113"/>
      <c r="AB607" s="113"/>
      <c r="AC607" s="113"/>
      <c r="AD607" s="113"/>
    </row>
    <row r="608">
      <c r="A608" s="113"/>
      <c r="B608" s="113"/>
      <c r="C608" s="113"/>
      <c r="D608" s="113"/>
      <c r="E608" s="113"/>
      <c r="F608" s="113"/>
      <c r="G608" s="124"/>
      <c r="H608" s="124"/>
      <c r="I608" s="113"/>
      <c r="J608" s="113"/>
      <c r="K608" s="113"/>
      <c r="L608" s="113"/>
      <c r="M608" s="113"/>
      <c r="N608" s="113"/>
      <c r="O608" s="113"/>
      <c r="P608" s="113"/>
      <c r="Q608" s="113"/>
      <c r="R608" s="113"/>
      <c r="S608" s="113"/>
      <c r="T608" s="113"/>
      <c r="U608" s="113"/>
      <c r="V608" s="113"/>
      <c r="W608" s="113"/>
      <c r="X608" s="113"/>
      <c r="Y608" s="113"/>
      <c r="Z608" s="113"/>
      <c r="AA608" s="113"/>
      <c r="AB608" s="113"/>
      <c r="AC608" s="113"/>
      <c r="AD608" s="113"/>
    </row>
    <row r="609">
      <c r="A609" s="113"/>
      <c r="B609" s="113"/>
      <c r="C609" s="113"/>
      <c r="D609" s="113"/>
      <c r="E609" s="113"/>
      <c r="F609" s="113"/>
      <c r="G609" s="124"/>
      <c r="H609" s="124"/>
      <c r="I609" s="113"/>
      <c r="J609" s="113"/>
      <c r="K609" s="113"/>
      <c r="L609" s="113"/>
      <c r="M609" s="113"/>
      <c r="N609" s="113"/>
      <c r="O609" s="113"/>
      <c r="P609" s="113"/>
      <c r="Q609" s="113"/>
      <c r="R609" s="113"/>
      <c r="S609" s="113"/>
      <c r="T609" s="113"/>
      <c r="U609" s="113"/>
      <c r="V609" s="113"/>
      <c r="W609" s="113"/>
      <c r="X609" s="113"/>
      <c r="Y609" s="113"/>
      <c r="Z609" s="113"/>
      <c r="AA609" s="113"/>
      <c r="AB609" s="113"/>
      <c r="AC609" s="113"/>
      <c r="AD609" s="113"/>
    </row>
    <row r="610">
      <c r="A610" s="113"/>
      <c r="B610" s="113"/>
      <c r="C610" s="113"/>
      <c r="D610" s="113"/>
      <c r="E610" s="113"/>
      <c r="F610" s="113"/>
      <c r="G610" s="124"/>
      <c r="H610" s="124"/>
      <c r="I610" s="113"/>
      <c r="J610" s="113"/>
      <c r="K610" s="113"/>
      <c r="L610" s="113"/>
      <c r="M610" s="113"/>
      <c r="N610" s="113"/>
      <c r="O610" s="113"/>
      <c r="P610" s="113"/>
      <c r="Q610" s="113"/>
      <c r="R610" s="113"/>
      <c r="S610" s="113"/>
      <c r="T610" s="113"/>
      <c r="U610" s="113"/>
      <c r="V610" s="113"/>
      <c r="W610" s="113"/>
      <c r="X610" s="113"/>
      <c r="Y610" s="113"/>
      <c r="Z610" s="113"/>
      <c r="AA610" s="113"/>
      <c r="AB610" s="113"/>
      <c r="AC610" s="113"/>
      <c r="AD610" s="113"/>
    </row>
    <row r="611">
      <c r="A611" s="113"/>
      <c r="B611" s="113"/>
      <c r="C611" s="113"/>
      <c r="D611" s="113"/>
      <c r="E611" s="113"/>
      <c r="F611" s="113"/>
      <c r="G611" s="124"/>
      <c r="H611" s="124"/>
      <c r="I611" s="113"/>
      <c r="J611" s="113"/>
      <c r="K611" s="113"/>
      <c r="L611" s="113"/>
      <c r="M611" s="113"/>
      <c r="N611" s="113"/>
      <c r="O611" s="113"/>
      <c r="P611" s="113"/>
      <c r="Q611" s="113"/>
      <c r="R611" s="113"/>
      <c r="S611" s="113"/>
      <c r="T611" s="113"/>
      <c r="U611" s="113"/>
      <c r="V611" s="113"/>
      <c r="W611" s="113"/>
      <c r="X611" s="113"/>
      <c r="Y611" s="113"/>
      <c r="Z611" s="113"/>
      <c r="AA611" s="113"/>
      <c r="AB611" s="113"/>
      <c r="AC611" s="113"/>
      <c r="AD611" s="113"/>
    </row>
    <row r="612">
      <c r="A612" s="113"/>
      <c r="B612" s="113"/>
      <c r="C612" s="113"/>
      <c r="D612" s="113"/>
      <c r="E612" s="113"/>
      <c r="F612" s="113"/>
      <c r="G612" s="124"/>
      <c r="H612" s="124"/>
      <c r="I612" s="113"/>
      <c r="J612" s="113"/>
      <c r="K612" s="113"/>
      <c r="L612" s="113"/>
      <c r="M612" s="113"/>
      <c r="N612" s="113"/>
      <c r="O612" s="113"/>
      <c r="P612" s="113"/>
      <c r="Q612" s="113"/>
      <c r="R612" s="113"/>
      <c r="S612" s="113"/>
      <c r="T612" s="113"/>
      <c r="U612" s="113"/>
      <c r="V612" s="113"/>
      <c r="W612" s="113"/>
      <c r="X612" s="113"/>
      <c r="Y612" s="113"/>
      <c r="Z612" s="113"/>
      <c r="AA612" s="113"/>
      <c r="AB612" s="113"/>
      <c r="AC612" s="113"/>
      <c r="AD612" s="113"/>
    </row>
    <row r="613">
      <c r="A613" s="113"/>
      <c r="B613" s="113"/>
      <c r="C613" s="113"/>
      <c r="D613" s="113"/>
      <c r="E613" s="113"/>
      <c r="F613" s="113"/>
      <c r="G613" s="124"/>
      <c r="H613" s="124"/>
      <c r="I613" s="113"/>
      <c r="J613" s="113"/>
      <c r="K613" s="113"/>
      <c r="L613" s="113"/>
      <c r="M613" s="113"/>
      <c r="N613" s="113"/>
      <c r="O613" s="113"/>
      <c r="P613" s="113"/>
      <c r="Q613" s="113"/>
      <c r="R613" s="113"/>
      <c r="S613" s="113"/>
      <c r="T613" s="113"/>
      <c r="U613" s="113"/>
      <c r="V613" s="113"/>
      <c r="W613" s="113"/>
      <c r="X613" s="113"/>
      <c r="Y613" s="113"/>
      <c r="Z613" s="113"/>
      <c r="AA613" s="113"/>
      <c r="AB613" s="113"/>
      <c r="AC613" s="113"/>
      <c r="AD613" s="113"/>
    </row>
    <row r="614">
      <c r="A614" s="113"/>
      <c r="B614" s="113"/>
      <c r="C614" s="113"/>
      <c r="D614" s="113"/>
      <c r="E614" s="113"/>
      <c r="F614" s="113"/>
      <c r="G614" s="124"/>
      <c r="H614" s="124"/>
      <c r="I614" s="113"/>
      <c r="J614" s="113"/>
      <c r="K614" s="113"/>
      <c r="L614" s="113"/>
      <c r="M614" s="113"/>
      <c r="N614" s="113"/>
      <c r="O614" s="113"/>
      <c r="P614" s="113"/>
      <c r="Q614" s="113"/>
      <c r="R614" s="113"/>
      <c r="S614" s="113"/>
      <c r="T614" s="113"/>
      <c r="U614" s="113"/>
      <c r="V614" s="113"/>
      <c r="W614" s="113"/>
      <c r="X614" s="113"/>
      <c r="Y614" s="113"/>
      <c r="Z614" s="113"/>
      <c r="AA614" s="113"/>
      <c r="AB614" s="113"/>
      <c r="AC614" s="113"/>
      <c r="AD614" s="113"/>
    </row>
    <row r="615">
      <c r="A615" s="113"/>
      <c r="B615" s="113"/>
      <c r="C615" s="113"/>
      <c r="D615" s="113"/>
      <c r="E615" s="113"/>
      <c r="F615" s="113"/>
      <c r="G615" s="124"/>
      <c r="H615" s="124"/>
      <c r="I615" s="113"/>
      <c r="J615" s="113"/>
      <c r="K615" s="113"/>
      <c r="L615" s="113"/>
      <c r="M615" s="113"/>
      <c r="N615" s="113"/>
      <c r="O615" s="113"/>
      <c r="P615" s="113"/>
      <c r="Q615" s="113"/>
      <c r="R615" s="113"/>
      <c r="S615" s="113"/>
      <c r="T615" s="113"/>
      <c r="U615" s="113"/>
      <c r="V615" s="113"/>
      <c r="W615" s="113"/>
      <c r="X615" s="113"/>
      <c r="Y615" s="113"/>
      <c r="Z615" s="113"/>
      <c r="AA615" s="113"/>
      <c r="AB615" s="113"/>
      <c r="AC615" s="113"/>
      <c r="AD615" s="113"/>
    </row>
    <row r="616">
      <c r="A616" s="113"/>
      <c r="B616" s="113"/>
      <c r="C616" s="113"/>
      <c r="D616" s="113"/>
      <c r="E616" s="113"/>
      <c r="F616" s="113"/>
      <c r="G616" s="124"/>
      <c r="H616" s="124"/>
      <c r="I616" s="113"/>
      <c r="J616" s="113"/>
      <c r="K616" s="113"/>
      <c r="L616" s="113"/>
      <c r="M616" s="113"/>
      <c r="N616" s="113"/>
      <c r="O616" s="113"/>
      <c r="P616" s="113"/>
      <c r="Q616" s="113"/>
      <c r="R616" s="113"/>
      <c r="S616" s="113"/>
      <c r="T616" s="113"/>
      <c r="U616" s="113"/>
      <c r="V616" s="113"/>
      <c r="W616" s="113"/>
      <c r="X616" s="113"/>
      <c r="Y616" s="113"/>
      <c r="Z616" s="113"/>
      <c r="AA616" s="113"/>
      <c r="AB616" s="113"/>
      <c r="AC616" s="113"/>
      <c r="AD616" s="113"/>
    </row>
    <row r="617">
      <c r="A617" s="113"/>
      <c r="B617" s="113"/>
      <c r="C617" s="113"/>
      <c r="D617" s="113"/>
      <c r="E617" s="113"/>
      <c r="F617" s="113"/>
      <c r="G617" s="124"/>
      <c r="H617" s="124"/>
      <c r="I617" s="113"/>
      <c r="J617" s="113"/>
      <c r="K617" s="113"/>
      <c r="L617" s="113"/>
      <c r="M617" s="113"/>
      <c r="N617" s="113"/>
      <c r="O617" s="113"/>
      <c r="P617" s="113"/>
      <c r="Q617" s="113"/>
      <c r="R617" s="113"/>
      <c r="S617" s="113"/>
      <c r="T617" s="113"/>
      <c r="U617" s="113"/>
      <c r="V617" s="113"/>
      <c r="W617" s="113"/>
      <c r="X617" s="113"/>
      <c r="Y617" s="113"/>
      <c r="Z617" s="113"/>
      <c r="AA617" s="113"/>
      <c r="AB617" s="113"/>
      <c r="AC617" s="113"/>
      <c r="AD617" s="113"/>
    </row>
    <row r="618">
      <c r="A618" s="113"/>
      <c r="B618" s="113"/>
      <c r="C618" s="113"/>
      <c r="D618" s="113"/>
      <c r="E618" s="113"/>
      <c r="F618" s="113"/>
      <c r="G618" s="124"/>
      <c r="H618" s="124"/>
      <c r="I618" s="113"/>
      <c r="J618" s="113"/>
      <c r="K618" s="113"/>
      <c r="L618" s="113"/>
      <c r="M618" s="113"/>
      <c r="N618" s="113"/>
      <c r="O618" s="113"/>
      <c r="P618" s="113"/>
      <c r="Q618" s="113"/>
      <c r="R618" s="113"/>
      <c r="S618" s="113"/>
      <c r="T618" s="113"/>
      <c r="U618" s="113"/>
      <c r="V618" s="113"/>
      <c r="W618" s="113"/>
      <c r="X618" s="113"/>
      <c r="Y618" s="113"/>
      <c r="Z618" s="113"/>
      <c r="AA618" s="113"/>
      <c r="AB618" s="113"/>
      <c r="AC618" s="113"/>
      <c r="AD618" s="113"/>
    </row>
    <row r="619">
      <c r="A619" s="113"/>
      <c r="B619" s="113"/>
      <c r="C619" s="113"/>
      <c r="D619" s="113"/>
      <c r="E619" s="113"/>
      <c r="F619" s="113"/>
      <c r="G619" s="124"/>
      <c r="H619" s="124"/>
      <c r="I619" s="113"/>
      <c r="J619" s="113"/>
      <c r="K619" s="113"/>
      <c r="L619" s="113"/>
      <c r="M619" s="113"/>
      <c r="N619" s="113"/>
      <c r="O619" s="113"/>
      <c r="P619" s="113"/>
      <c r="Q619" s="113"/>
      <c r="R619" s="113"/>
      <c r="S619" s="113"/>
      <c r="T619" s="113"/>
      <c r="U619" s="113"/>
      <c r="V619" s="113"/>
      <c r="W619" s="113"/>
      <c r="X619" s="113"/>
      <c r="Y619" s="113"/>
      <c r="Z619" s="113"/>
      <c r="AA619" s="113"/>
      <c r="AB619" s="113"/>
      <c r="AC619" s="113"/>
      <c r="AD619" s="113"/>
    </row>
    <row r="620">
      <c r="A620" s="113"/>
      <c r="B620" s="113"/>
      <c r="C620" s="113"/>
      <c r="D620" s="113"/>
      <c r="E620" s="113"/>
      <c r="F620" s="113"/>
      <c r="G620" s="124"/>
      <c r="H620" s="124"/>
      <c r="I620" s="113"/>
      <c r="J620" s="113"/>
      <c r="K620" s="113"/>
      <c r="L620" s="113"/>
      <c r="M620" s="113"/>
      <c r="N620" s="113"/>
      <c r="O620" s="113"/>
      <c r="P620" s="113"/>
      <c r="Q620" s="113"/>
      <c r="R620" s="113"/>
      <c r="S620" s="113"/>
      <c r="T620" s="113"/>
      <c r="U620" s="113"/>
      <c r="V620" s="113"/>
      <c r="W620" s="113"/>
      <c r="X620" s="113"/>
      <c r="Y620" s="113"/>
      <c r="Z620" s="113"/>
      <c r="AA620" s="113"/>
      <c r="AB620" s="113"/>
      <c r="AC620" s="113"/>
      <c r="AD620" s="113"/>
    </row>
    <row r="621">
      <c r="A621" s="113"/>
      <c r="B621" s="113"/>
      <c r="C621" s="113"/>
      <c r="D621" s="113"/>
      <c r="E621" s="113"/>
      <c r="F621" s="113"/>
      <c r="G621" s="124"/>
      <c r="H621" s="124"/>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row>
    <row r="622">
      <c r="A622" s="113"/>
      <c r="B622" s="113"/>
      <c r="C622" s="113"/>
      <c r="D622" s="113"/>
      <c r="E622" s="113"/>
      <c r="F622" s="113"/>
      <c r="G622" s="124"/>
      <c r="H622" s="124"/>
      <c r="I622" s="113"/>
      <c r="J622" s="113"/>
      <c r="K622" s="113"/>
      <c r="L622" s="113"/>
      <c r="M622" s="113"/>
      <c r="N622" s="113"/>
      <c r="O622" s="113"/>
      <c r="P622" s="113"/>
      <c r="Q622" s="113"/>
      <c r="R622" s="113"/>
      <c r="S622" s="113"/>
      <c r="T622" s="113"/>
      <c r="U622" s="113"/>
      <c r="V622" s="113"/>
      <c r="W622" s="113"/>
      <c r="X622" s="113"/>
      <c r="Y622" s="113"/>
      <c r="Z622" s="113"/>
      <c r="AA622" s="113"/>
      <c r="AB622" s="113"/>
      <c r="AC622" s="113"/>
      <c r="AD622" s="113"/>
    </row>
    <row r="623">
      <c r="A623" s="113"/>
      <c r="B623" s="113"/>
      <c r="C623" s="113"/>
      <c r="D623" s="113"/>
      <c r="E623" s="113"/>
      <c r="F623" s="113"/>
      <c r="G623" s="124"/>
      <c r="H623" s="124"/>
      <c r="I623" s="113"/>
      <c r="J623" s="113"/>
      <c r="K623" s="113"/>
      <c r="L623" s="113"/>
      <c r="M623" s="113"/>
      <c r="N623" s="113"/>
      <c r="O623" s="113"/>
      <c r="P623" s="113"/>
      <c r="Q623" s="113"/>
      <c r="R623" s="113"/>
      <c r="S623" s="113"/>
      <c r="T623" s="113"/>
      <c r="U623" s="113"/>
      <c r="V623" s="113"/>
      <c r="W623" s="113"/>
      <c r="X623" s="113"/>
      <c r="Y623" s="113"/>
      <c r="Z623" s="113"/>
      <c r="AA623" s="113"/>
      <c r="AB623" s="113"/>
      <c r="AC623" s="113"/>
      <c r="AD623" s="113"/>
    </row>
    <row r="624">
      <c r="A624" s="113"/>
      <c r="B624" s="113"/>
      <c r="C624" s="113"/>
      <c r="D624" s="113"/>
      <c r="E624" s="113"/>
      <c r="F624" s="113"/>
      <c r="G624" s="124"/>
      <c r="H624" s="124"/>
      <c r="I624" s="113"/>
      <c r="J624" s="113"/>
      <c r="K624" s="113"/>
      <c r="L624" s="113"/>
      <c r="M624" s="113"/>
      <c r="N624" s="113"/>
      <c r="O624" s="113"/>
      <c r="P624" s="113"/>
      <c r="Q624" s="113"/>
      <c r="R624" s="113"/>
      <c r="S624" s="113"/>
      <c r="T624" s="113"/>
      <c r="U624" s="113"/>
      <c r="V624" s="113"/>
      <c r="W624" s="113"/>
      <c r="X624" s="113"/>
      <c r="Y624" s="113"/>
      <c r="Z624" s="113"/>
      <c r="AA624" s="113"/>
      <c r="AB624" s="113"/>
      <c r="AC624" s="113"/>
      <c r="AD624" s="113"/>
    </row>
    <row r="625">
      <c r="A625" s="113"/>
      <c r="B625" s="113"/>
      <c r="C625" s="113"/>
      <c r="D625" s="113"/>
      <c r="E625" s="113"/>
      <c r="F625" s="113"/>
      <c r="G625" s="124"/>
      <c r="H625" s="124"/>
      <c r="I625" s="113"/>
      <c r="J625" s="113"/>
      <c r="K625" s="113"/>
      <c r="L625" s="113"/>
      <c r="M625" s="113"/>
      <c r="N625" s="113"/>
      <c r="O625" s="113"/>
      <c r="P625" s="113"/>
      <c r="Q625" s="113"/>
      <c r="R625" s="113"/>
      <c r="S625" s="113"/>
      <c r="T625" s="113"/>
      <c r="U625" s="113"/>
      <c r="V625" s="113"/>
      <c r="W625" s="113"/>
      <c r="X625" s="113"/>
      <c r="Y625" s="113"/>
      <c r="Z625" s="113"/>
      <c r="AA625" s="113"/>
      <c r="AB625" s="113"/>
      <c r="AC625" s="113"/>
      <c r="AD625" s="113"/>
    </row>
    <row r="626">
      <c r="A626" s="113"/>
      <c r="B626" s="113"/>
      <c r="C626" s="113"/>
      <c r="D626" s="113"/>
      <c r="E626" s="113"/>
      <c r="F626" s="113"/>
      <c r="G626" s="124"/>
      <c r="H626" s="124"/>
      <c r="I626" s="113"/>
      <c r="J626" s="113"/>
      <c r="K626" s="113"/>
      <c r="L626" s="113"/>
      <c r="M626" s="113"/>
      <c r="N626" s="113"/>
      <c r="O626" s="113"/>
      <c r="P626" s="113"/>
      <c r="Q626" s="113"/>
      <c r="R626" s="113"/>
      <c r="S626" s="113"/>
      <c r="T626" s="113"/>
      <c r="U626" s="113"/>
      <c r="V626" s="113"/>
      <c r="W626" s="113"/>
      <c r="X626" s="113"/>
      <c r="Y626" s="113"/>
      <c r="Z626" s="113"/>
      <c r="AA626" s="113"/>
      <c r="AB626" s="113"/>
      <c r="AC626" s="113"/>
      <c r="AD626" s="113"/>
    </row>
    <row r="627">
      <c r="A627" s="113"/>
      <c r="B627" s="113"/>
      <c r="C627" s="113"/>
      <c r="D627" s="113"/>
      <c r="E627" s="113"/>
      <c r="F627" s="113"/>
      <c r="G627" s="124"/>
      <c r="H627" s="124"/>
      <c r="I627" s="113"/>
      <c r="J627" s="113"/>
      <c r="K627" s="113"/>
      <c r="L627" s="113"/>
      <c r="M627" s="113"/>
      <c r="N627" s="113"/>
      <c r="O627" s="113"/>
      <c r="P627" s="113"/>
      <c r="Q627" s="113"/>
      <c r="R627" s="113"/>
      <c r="S627" s="113"/>
      <c r="T627" s="113"/>
      <c r="U627" s="113"/>
      <c r="V627" s="113"/>
      <c r="W627" s="113"/>
      <c r="X627" s="113"/>
      <c r="Y627" s="113"/>
      <c r="Z627" s="113"/>
      <c r="AA627" s="113"/>
      <c r="AB627" s="113"/>
      <c r="AC627" s="113"/>
      <c r="AD627" s="113"/>
    </row>
    <row r="628">
      <c r="A628" s="113"/>
      <c r="B628" s="113"/>
      <c r="C628" s="113"/>
      <c r="D628" s="113"/>
      <c r="E628" s="113"/>
      <c r="F628" s="113"/>
      <c r="G628" s="124"/>
      <c r="H628" s="124"/>
      <c r="I628" s="113"/>
      <c r="J628" s="113"/>
      <c r="K628" s="113"/>
      <c r="L628" s="113"/>
      <c r="M628" s="113"/>
      <c r="N628" s="113"/>
      <c r="O628" s="113"/>
      <c r="P628" s="113"/>
      <c r="Q628" s="113"/>
      <c r="R628" s="113"/>
      <c r="S628" s="113"/>
      <c r="T628" s="113"/>
      <c r="U628" s="113"/>
      <c r="V628" s="113"/>
      <c r="W628" s="113"/>
      <c r="X628" s="113"/>
      <c r="Y628" s="113"/>
      <c r="Z628" s="113"/>
      <c r="AA628" s="113"/>
      <c r="AB628" s="113"/>
      <c r="AC628" s="113"/>
      <c r="AD628" s="113"/>
    </row>
    <row r="629">
      <c r="A629" s="113"/>
      <c r="B629" s="113"/>
      <c r="C629" s="113"/>
      <c r="D629" s="113"/>
      <c r="E629" s="113"/>
      <c r="F629" s="113"/>
      <c r="G629" s="124"/>
      <c r="H629" s="124"/>
      <c r="I629" s="113"/>
      <c r="J629" s="113"/>
      <c r="K629" s="113"/>
      <c r="L629" s="113"/>
      <c r="M629" s="113"/>
      <c r="N629" s="113"/>
      <c r="O629" s="113"/>
      <c r="P629" s="113"/>
      <c r="Q629" s="113"/>
      <c r="R629" s="113"/>
      <c r="S629" s="113"/>
      <c r="T629" s="113"/>
      <c r="U629" s="113"/>
      <c r="V629" s="113"/>
      <c r="W629" s="113"/>
      <c r="X629" s="113"/>
      <c r="Y629" s="113"/>
      <c r="Z629" s="113"/>
      <c r="AA629" s="113"/>
      <c r="AB629" s="113"/>
      <c r="AC629" s="113"/>
      <c r="AD629" s="113"/>
    </row>
    <row r="630">
      <c r="A630" s="113"/>
      <c r="B630" s="113"/>
      <c r="C630" s="113"/>
      <c r="D630" s="113"/>
      <c r="E630" s="113"/>
      <c r="F630" s="113"/>
      <c r="G630" s="124"/>
      <c r="H630" s="124"/>
      <c r="I630" s="113"/>
      <c r="J630" s="113"/>
      <c r="K630" s="113"/>
      <c r="L630" s="113"/>
      <c r="M630" s="113"/>
      <c r="N630" s="113"/>
      <c r="O630" s="113"/>
      <c r="P630" s="113"/>
      <c r="Q630" s="113"/>
      <c r="R630" s="113"/>
      <c r="S630" s="113"/>
      <c r="T630" s="113"/>
      <c r="U630" s="113"/>
      <c r="V630" s="113"/>
      <c r="W630" s="113"/>
      <c r="X630" s="113"/>
      <c r="Y630" s="113"/>
      <c r="Z630" s="113"/>
      <c r="AA630" s="113"/>
      <c r="AB630" s="113"/>
      <c r="AC630" s="113"/>
      <c r="AD630" s="113"/>
    </row>
    <row r="631">
      <c r="A631" s="113"/>
      <c r="B631" s="113"/>
      <c r="C631" s="113"/>
      <c r="D631" s="113"/>
      <c r="E631" s="113"/>
      <c r="F631" s="113"/>
      <c r="G631" s="124"/>
      <c r="H631" s="124"/>
      <c r="I631" s="113"/>
      <c r="J631" s="113"/>
      <c r="K631" s="113"/>
      <c r="L631" s="113"/>
      <c r="M631" s="113"/>
      <c r="N631" s="113"/>
      <c r="O631" s="113"/>
      <c r="P631" s="113"/>
      <c r="Q631" s="113"/>
      <c r="R631" s="113"/>
      <c r="S631" s="113"/>
      <c r="T631" s="113"/>
      <c r="U631" s="113"/>
      <c r="V631" s="113"/>
      <c r="W631" s="113"/>
      <c r="X631" s="113"/>
      <c r="Y631" s="113"/>
      <c r="Z631" s="113"/>
      <c r="AA631" s="113"/>
      <c r="AB631" s="113"/>
      <c r="AC631" s="113"/>
      <c r="AD631" s="113"/>
    </row>
    <row r="632">
      <c r="A632" s="113"/>
      <c r="B632" s="113"/>
      <c r="C632" s="113"/>
      <c r="D632" s="113"/>
      <c r="E632" s="113"/>
      <c r="F632" s="113"/>
      <c r="G632" s="124"/>
      <c r="H632" s="124"/>
      <c r="I632" s="113"/>
      <c r="J632" s="113"/>
      <c r="K632" s="113"/>
      <c r="L632" s="113"/>
      <c r="M632" s="113"/>
      <c r="N632" s="113"/>
      <c r="O632" s="113"/>
      <c r="P632" s="113"/>
      <c r="Q632" s="113"/>
      <c r="R632" s="113"/>
      <c r="S632" s="113"/>
      <c r="T632" s="113"/>
      <c r="U632" s="113"/>
      <c r="V632" s="113"/>
      <c r="W632" s="113"/>
      <c r="X632" s="113"/>
      <c r="Y632" s="113"/>
      <c r="Z632" s="113"/>
      <c r="AA632" s="113"/>
      <c r="AB632" s="113"/>
      <c r="AC632" s="113"/>
      <c r="AD632" s="113"/>
    </row>
    <row r="633">
      <c r="A633" s="113"/>
      <c r="B633" s="113"/>
      <c r="C633" s="113"/>
      <c r="D633" s="113"/>
      <c r="E633" s="113"/>
      <c r="F633" s="113"/>
      <c r="G633" s="124"/>
      <c r="H633" s="124"/>
      <c r="I633" s="113"/>
      <c r="J633" s="113"/>
      <c r="K633" s="113"/>
      <c r="L633" s="113"/>
      <c r="M633" s="113"/>
      <c r="N633" s="113"/>
      <c r="O633" s="113"/>
      <c r="P633" s="113"/>
      <c r="Q633" s="113"/>
      <c r="R633" s="113"/>
      <c r="S633" s="113"/>
      <c r="T633" s="113"/>
      <c r="U633" s="113"/>
      <c r="V633" s="113"/>
      <c r="W633" s="113"/>
      <c r="X633" s="113"/>
      <c r="Y633" s="113"/>
      <c r="Z633" s="113"/>
      <c r="AA633" s="113"/>
      <c r="AB633" s="113"/>
      <c r="AC633" s="113"/>
      <c r="AD633" s="113"/>
    </row>
    <row r="634">
      <c r="A634" s="113"/>
      <c r="B634" s="113"/>
      <c r="C634" s="113"/>
      <c r="D634" s="113"/>
      <c r="E634" s="113"/>
      <c r="F634" s="113"/>
      <c r="G634" s="124"/>
      <c r="H634" s="124"/>
      <c r="I634" s="113"/>
      <c r="J634" s="113"/>
      <c r="K634" s="113"/>
      <c r="L634" s="113"/>
      <c r="M634" s="113"/>
      <c r="N634" s="113"/>
      <c r="O634" s="113"/>
      <c r="P634" s="113"/>
      <c r="Q634" s="113"/>
      <c r="R634" s="113"/>
      <c r="S634" s="113"/>
      <c r="T634" s="113"/>
      <c r="U634" s="113"/>
      <c r="V634" s="113"/>
      <c r="W634" s="113"/>
      <c r="X634" s="113"/>
      <c r="Y634" s="113"/>
      <c r="Z634" s="113"/>
      <c r="AA634" s="113"/>
      <c r="AB634" s="113"/>
      <c r="AC634" s="113"/>
      <c r="AD634" s="113"/>
    </row>
    <row r="635">
      <c r="A635" s="113"/>
      <c r="B635" s="113"/>
      <c r="C635" s="113"/>
      <c r="D635" s="113"/>
      <c r="E635" s="113"/>
      <c r="F635" s="113"/>
      <c r="G635" s="124"/>
      <c r="H635" s="124"/>
      <c r="I635" s="113"/>
      <c r="J635" s="113"/>
      <c r="K635" s="113"/>
      <c r="L635" s="113"/>
      <c r="M635" s="113"/>
      <c r="N635" s="113"/>
      <c r="O635" s="113"/>
      <c r="P635" s="113"/>
      <c r="Q635" s="113"/>
      <c r="R635" s="113"/>
      <c r="S635" s="113"/>
      <c r="T635" s="113"/>
      <c r="U635" s="113"/>
      <c r="V635" s="113"/>
      <c r="W635" s="113"/>
      <c r="X635" s="113"/>
      <c r="Y635" s="113"/>
      <c r="Z635" s="113"/>
      <c r="AA635" s="113"/>
      <c r="AB635" s="113"/>
      <c r="AC635" s="113"/>
      <c r="AD635" s="113"/>
    </row>
    <row r="636">
      <c r="A636" s="113"/>
      <c r="B636" s="113"/>
      <c r="C636" s="113"/>
      <c r="D636" s="113"/>
      <c r="E636" s="113"/>
      <c r="F636" s="113"/>
      <c r="G636" s="124"/>
      <c r="H636" s="124"/>
      <c r="I636" s="113"/>
      <c r="J636" s="113"/>
      <c r="K636" s="113"/>
      <c r="L636" s="113"/>
      <c r="M636" s="113"/>
      <c r="N636" s="113"/>
      <c r="O636" s="113"/>
      <c r="P636" s="113"/>
      <c r="Q636" s="113"/>
      <c r="R636" s="113"/>
      <c r="S636" s="113"/>
      <c r="T636" s="113"/>
      <c r="U636" s="113"/>
      <c r="V636" s="113"/>
      <c r="W636" s="113"/>
      <c r="X636" s="113"/>
      <c r="Y636" s="113"/>
      <c r="Z636" s="113"/>
      <c r="AA636" s="113"/>
      <c r="AB636" s="113"/>
      <c r="AC636" s="113"/>
      <c r="AD636" s="113"/>
    </row>
    <row r="637">
      <c r="A637" s="113"/>
      <c r="B637" s="113"/>
      <c r="C637" s="113"/>
      <c r="D637" s="113"/>
      <c r="E637" s="113"/>
      <c r="F637" s="113"/>
      <c r="G637" s="124"/>
      <c r="H637" s="124"/>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row>
    <row r="638">
      <c r="A638" s="113"/>
      <c r="B638" s="113"/>
      <c r="C638" s="113"/>
      <c r="D638" s="113"/>
      <c r="E638" s="113"/>
      <c r="F638" s="113"/>
      <c r="G638" s="124"/>
      <c r="H638" s="124"/>
      <c r="I638" s="113"/>
      <c r="J638" s="113"/>
      <c r="K638" s="113"/>
      <c r="L638" s="113"/>
      <c r="M638" s="113"/>
      <c r="N638" s="113"/>
      <c r="O638" s="113"/>
      <c r="P638" s="113"/>
      <c r="Q638" s="113"/>
      <c r="R638" s="113"/>
      <c r="S638" s="113"/>
      <c r="T638" s="113"/>
      <c r="U638" s="113"/>
      <c r="V638" s="113"/>
      <c r="W638" s="113"/>
      <c r="X638" s="113"/>
      <c r="Y638" s="113"/>
      <c r="Z638" s="113"/>
      <c r="AA638" s="113"/>
      <c r="AB638" s="113"/>
      <c r="AC638" s="113"/>
      <c r="AD638" s="113"/>
    </row>
    <row r="639">
      <c r="A639" s="113"/>
      <c r="B639" s="113"/>
      <c r="C639" s="113"/>
      <c r="D639" s="113"/>
      <c r="E639" s="113"/>
      <c r="F639" s="113"/>
      <c r="G639" s="124"/>
      <c r="H639" s="124"/>
      <c r="I639" s="113"/>
      <c r="J639" s="113"/>
      <c r="K639" s="113"/>
      <c r="L639" s="113"/>
      <c r="M639" s="113"/>
      <c r="N639" s="113"/>
      <c r="O639" s="113"/>
      <c r="P639" s="113"/>
      <c r="Q639" s="113"/>
      <c r="R639" s="113"/>
      <c r="S639" s="113"/>
      <c r="T639" s="113"/>
      <c r="U639" s="113"/>
      <c r="V639" s="113"/>
      <c r="W639" s="113"/>
      <c r="X639" s="113"/>
      <c r="Y639" s="113"/>
      <c r="Z639" s="113"/>
      <c r="AA639" s="113"/>
      <c r="AB639" s="113"/>
      <c r="AC639" s="113"/>
      <c r="AD639" s="113"/>
    </row>
    <row r="640">
      <c r="A640" s="113"/>
      <c r="B640" s="113"/>
      <c r="C640" s="113"/>
      <c r="D640" s="113"/>
      <c r="E640" s="113"/>
      <c r="F640" s="113"/>
      <c r="G640" s="124"/>
      <c r="H640" s="124"/>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row>
    <row r="641">
      <c r="A641" s="113"/>
      <c r="B641" s="113"/>
      <c r="C641" s="113"/>
      <c r="D641" s="113"/>
      <c r="E641" s="113"/>
      <c r="F641" s="113"/>
      <c r="G641" s="124"/>
      <c r="H641" s="124"/>
      <c r="I641" s="113"/>
      <c r="J641" s="113"/>
      <c r="K641" s="113"/>
      <c r="L641" s="113"/>
      <c r="M641" s="113"/>
      <c r="N641" s="113"/>
      <c r="O641" s="113"/>
      <c r="P641" s="113"/>
      <c r="Q641" s="113"/>
      <c r="R641" s="113"/>
      <c r="S641" s="113"/>
      <c r="T641" s="113"/>
      <c r="U641" s="113"/>
      <c r="V641" s="113"/>
      <c r="W641" s="113"/>
      <c r="X641" s="113"/>
      <c r="Y641" s="113"/>
      <c r="Z641" s="113"/>
      <c r="AA641" s="113"/>
      <c r="AB641" s="113"/>
      <c r="AC641" s="113"/>
      <c r="AD641" s="113"/>
    </row>
    <row r="642">
      <c r="A642" s="113"/>
      <c r="B642" s="113"/>
      <c r="C642" s="113"/>
      <c r="D642" s="113"/>
      <c r="E642" s="113"/>
      <c r="F642" s="113"/>
      <c r="G642" s="124"/>
      <c r="H642" s="124"/>
      <c r="I642" s="113"/>
      <c r="J642" s="113"/>
      <c r="K642" s="113"/>
      <c r="L642" s="113"/>
      <c r="M642" s="113"/>
      <c r="N642" s="113"/>
      <c r="O642" s="113"/>
      <c r="P642" s="113"/>
      <c r="Q642" s="113"/>
      <c r="R642" s="113"/>
      <c r="S642" s="113"/>
      <c r="T642" s="113"/>
      <c r="U642" s="113"/>
      <c r="V642" s="113"/>
      <c r="W642" s="113"/>
      <c r="X642" s="113"/>
      <c r="Y642" s="113"/>
      <c r="Z642" s="113"/>
      <c r="AA642" s="113"/>
      <c r="AB642" s="113"/>
      <c r="AC642" s="113"/>
      <c r="AD642" s="113"/>
    </row>
    <row r="643">
      <c r="A643" s="113"/>
      <c r="B643" s="113"/>
      <c r="C643" s="113"/>
      <c r="D643" s="113"/>
      <c r="E643" s="113"/>
      <c r="F643" s="113"/>
      <c r="G643" s="124"/>
      <c r="H643" s="124"/>
      <c r="I643" s="113"/>
      <c r="J643" s="113"/>
      <c r="K643" s="113"/>
      <c r="L643" s="113"/>
      <c r="M643" s="113"/>
      <c r="N643" s="113"/>
      <c r="O643" s="113"/>
      <c r="P643" s="113"/>
      <c r="Q643" s="113"/>
      <c r="R643" s="113"/>
      <c r="S643" s="113"/>
      <c r="T643" s="113"/>
      <c r="U643" s="113"/>
      <c r="V643" s="113"/>
      <c r="W643" s="113"/>
      <c r="X643" s="113"/>
      <c r="Y643" s="113"/>
      <c r="Z643" s="113"/>
      <c r="AA643" s="113"/>
      <c r="AB643" s="113"/>
      <c r="AC643" s="113"/>
      <c r="AD643" s="113"/>
    </row>
    <row r="644">
      <c r="A644" s="113"/>
      <c r="B644" s="113"/>
      <c r="C644" s="113"/>
      <c r="D644" s="113"/>
      <c r="E644" s="113"/>
      <c r="F644" s="113"/>
      <c r="G644" s="124"/>
      <c r="H644" s="124"/>
      <c r="I644" s="113"/>
      <c r="J644" s="113"/>
      <c r="K644" s="113"/>
      <c r="L644" s="113"/>
      <c r="M644" s="113"/>
      <c r="N644" s="113"/>
      <c r="O644" s="113"/>
      <c r="P644" s="113"/>
      <c r="Q644" s="113"/>
      <c r="R644" s="113"/>
      <c r="S644" s="113"/>
      <c r="T644" s="113"/>
      <c r="U644" s="113"/>
      <c r="V644" s="113"/>
      <c r="W644" s="113"/>
      <c r="X644" s="113"/>
      <c r="Y644" s="113"/>
      <c r="Z644" s="113"/>
      <c r="AA644" s="113"/>
      <c r="AB644" s="113"/>
      <c r="AC644" s="113"/>
      <c r="AD644" s="113"/>
    </row>
    <row r="645">
      <c r="A645" s="113"/>
      <c r="B645" s="113"/>
      <c r="C645" s="113"/>
      <c r="D645" s="113"/>
      <c r="E645" s="113"/>
      <c r="F645" s="113"/>
      <c r="G645" s="124"/>
      <c r="H645" s="124"/>
      <c r="I645" s="113"/>
      <c r="J645" s="113"/>
      <c r="K645" s="113"/>
      <c r="L645" s="113"/>
      <c r="M645" s="113"/>
      <c r="N645" s="113"/>
      <c r="O645" s="113"/>
      <c r="P645" s="113"/>
      <c r="Q645" s="113"/>
      <c r="R645" s="113"/>
      <c r="S645" s="113"/>
      <c r="T645" s="113"/>
      <c r="U645" s="113"/>
      <c r="V645" s="113"/>
      <c r="W645" s="113"/>
      <c r="X645" s="113"/>
      <c r="Y645" s="113"/>
      <c r="Z645" s="113"/>
      <c r="AA645" s="113"/>
      <c r="AB645" s="113"/>
      <c r="AC645" s="113"/>
      <c r="AD645" s="113"/>
    </row>
    <row r="646">
      <c r="A646" s="113"/>
      <c r="B646" s="113"/>
      <c r="C646" s="113"/>
      <c r="D646" s="113"/>
      <c r="E646" s="113"/>
      <c r="F646" s="113"/>
      <c r="G646" s="124"/>
      <c r="H646" s="124"/>
      <c r="I646" s="113"/>
      <c r="J646" s="113"/>
      <c r="K646" s="113"/>
      <c r="L646" s="113"/>
      <c r="M646" s="113"/>
      <c r="N646" s="113"/>
      <c r="O646" s="113"/>
      <c r="P646" s="113"/>
      <c r="Q646" s="113"/>
      <c r="R646" s="113"/>
      <c r="S646" s="113"/>
      <c r="T646" s="113"/>
      <c r="U646" s="113"/>
      <c r="V646" s="113"/>
      <c r="W646" s="113"/>
      <c r="X646" s="113"/>
      <c r="Y646" s="113"/>
      <c r="Z646" s="113"/>
      <c r="AA646" s="113"/>
      <c r="AB646" s="113"/>
      <c r="AC646" s="113"/>
      <c r="AD646" s="113"/>
    </row>
    <row r="647">
      <c r="A647" s="113"/>
      <c r="B647" s="113"/>
      <c r="C647" s="113"/>
      <c r="D647" s="113"/>
      <c r="E647" s="113"/>
      <c r="F647" s="113"/>
      <c r="G647" s="124"/>
      <c r="H647" s="124"/>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row>
    <row r="648">
      <c r="A648" s="113"/>
      <c r="B648" s="113"/>
      <c r="C648" s="113"/>
      <c r="D648" s="113"/>
      <c r="E648" s="113"/>
      <c r="F648" s="113"/>
      <c r="G648" s="124"/>
      <c r="H648" s="124"/>
      <c r="I648" s="113"/>
      <c r="J648" s="113"/>
      <c r="K648" s="113"/>
      <c r="L648" s="113"/>
      <c r="M648" s="113"/>
      <c r="N648" s="113"/>
      <c r="O648" s="113"/>
      <c r="P648" s="113"/>
      <c r="Q648" s="113"/>
      <c r="R648" s="113"/>
      <c r="S648" s="113"/>
      <c r="T648" s="113"/>
      <c r="U648" s="113"/>
      <c r="V648" s="113"/>
      <c r="W648" s="113"/>
      <c r="X648" s="113"/>
      <c r="Y648" s="113"/>
      <c r="Z648" s="113"/>
      <c r="AA648" s="113"/>
      <c r="AB648" s="113"/>
      <c r="AC648" s="113"/>
      <c r="AD648" s="113"/>
    </row>
    <row r="649">
      <c r="A649" s="113"/>
      <c r="B649" s="113"/>
      <c r="C649" s="113"/>
      <c r="D649" s="113"/>
      <c r="E649" s="113"/>
      <c r="F649" s="113"/>
      <c r="G649" s="124"/>
      <c r="H649" s="124"/>
      <c r="I649" s="113"/>
      <c r="J649" s="113"/>
      <c r="K649" s="113"/>
      <c r="L649" s="113"/>
      <c r="M649" s="113"/>
      <c r="N649" s="113"/>
      <c r="O649" s="113"/>
      <c r="P649" s="113"/>
      <c r="Q649" s="113"/>
      <c r="R649" s="113"/>
      <c r="S649" s="113"/>
      <c r="T649" s="113"/>
      <c r="U649" s="113"/>
      <c r="V649" s="113"/>
      <c r="W649" s="113"/>
      <c r="X649" s="113"/>
      <c r="Y649" s="113"/>
      <c r="Z649" s="113"/>
      <c r="AA649" s="113"/>
      <c r="AB649" s="113"/>
      <c r="AC649" s="113"/>
      <c r="AD649" s="113"/>
    </row>
    <row r="650">
      <c r="A650" s="113"/>
      <c r="B650" s="113"/>
      <c r="C650" s="113"/>
      <c r="D650" s="113"/>
      <c r="E650" s="113"/>
      <c r="F650" s="113"/>
      <c r="G650" s="124"/>
      <c r="H650" s="124"/>
      <c r="I650" s="113"/>
      <c r="J650" s="113"/>
      <c r="K650" s="113"/>
      <c r="L650" s="113"/>
      <c r="M650" s="113"/>
      <c r="N650" s="113"/>
      <c r="O650" s="113"/>
      <c r="P650" s="113"/>
      <c r="Q650" s="113"/>
      <c r="R650" s="113"/>
      <c r="S650" s="113"/>
      <c r="T650" s="113"/>
      <c r="U650" s="113"/>
      <c r="V650" s="113"/>
      <c r="W650" s="113"/>
      <c r="X650" s="113"/>
      <c r="Y650" s="113"/>
      <c r="Z650" s="113"/>
      <c r="AA650" s="113"/>
      <c r="AB650" s="113"/>
      <c r="AC650" s="113"/>
      <c r="AD650" s="113"/>
    </row>
    <row r="651">
      <c r="A651" s="113"/>
      <c r="B651" s="113"/>
      <c r="C651" s="113"/>
      <c r="D651" s="113"/>
      <c r="E651" s="113"/>
      <c r="F651" s="113"/>
      <c r="G651" s="124"/>
      <c r="H651" s="124"/>
      <c r="I651" s="113"/>
      <c r="J651" s="113"/>
      <c r="K651" s="113"/>
      <c r="L651" s="113"/>
      <c r="M651" s="113"/>
      <c r="N651" s="113"/>
      <c r="O651" s="113"/>
      <c r="P651" s="113"/>
      <c r="Q651" s="113"/>
      <c r="R651" s="113"/>
      <c r="S651" s="113"/>
      <c r="T651" s="113"/>
      <c r="U651" s="113"/>
      <c r="V651" s="113"/>
      <c r="W651" s="113"/>
      <c r="X651" s="113"/>
      <c r="Y651" s="113"/>
      <c r="Z651" s="113"/>
      <c r="AA651" s="113"/>
      <c r="AB651" s="113"/>
      <c r="AC651" s="113"/>
      <c r="AD651" s="113"/>
    </row>
    <row r="652">
      <c r="A652" s="113"/>
      <c r="B652" s="113"/>
      <c r="C652" s="113"/>
      <c r="D652" s="113"/>
      <c r="E652" s="113"/>
      <c r="F652" s="113"/>
      <c r="G652" s="124"/>
      <c r="H652" s="124"/>
      <c r="I652" s="113"/>
      <c r="J652" s="113"/>
      <c r="K652" s="113"/>
      <c r="L652" s="113"/>
      <c r="M652" s="113"/>
      <c r="N652" s="113"/>
      <c r="O652" s="113"/>
      <c r="P652" s="113"/>
      <c r="Q652" s="113"/>
      <c r="R652" s="113"/>
      <c r="S652" s="113"/>
      <c r="T652" s="113"/>
      <c r="U652" s="113"/>
      <c r="V652" s="113"/>
      <c r="W652" s="113"/>
      <c r="X652" s="113"/>
      <c r="Y652" s="113"/>
      <c r="Z652" s="113"/>
      <c r="AA652" s="113"/>
      <c r="AB652" s="113"/>
      <c r="AC652" s="113"/>
      <c r="AD652" s="113"/>
    </row>
    <row r="653">
      <c r="A653" s="113"/>
      <c r="B653" s="113"/>
      <c r="C653" s="113"/>
      <c r="D653" s="113"/>
      <c r="E653" s="113"/>
      <c r="F653" s="113"/>
      <c r="G653" s="124"/>
      <c r="H653" s="124"/>
      <c r="I653" s="113"/>
      <c r="J653" s="113"/>
      <c r="K653" s="113"/>
      <c r="L653" s="113"/>
      <c r="M653" s="113"/>
      <c r="N653" s="113"/>
      <c r="O653" s="113"/>
      <c r="P653" s="113"/>
      <c r="Q653" s="113"/>
      <c r="R653" s="113"/>
      <c r="S653" s="113"/>
      <c r="T653" s="113"/>
      <c r="U653" s="113"/>
      <c r="V653" s="113"/>
      <c r="W653" s="113"/>
      <c r="X653" s="113"/>
      <c r="Y653" s="113"/>
      <c r="Z653" s="113"/>
      <c r="AA653" s="113"/>
      <c r="AB653" s="113"/>
      <c r="AC653" s="113"/>
      <c r="AD653" s="113"/>
    </row>
    <row r="654">
      <c r="A654" s="113"/>
      <c r="B654" s="113"/>
      <c r="C654" s="113"/>
      <c r="D654" s="113"/>
      <c r="E654" s="113"/>
      <c r="F654" s="113"/>
      <c r="G654" s="124"/>
      <c r="H654" s="124"/>
      <c r="I654" s="113"/>
      <c r="J654" s="113"/>
      <c r="K654" s="113"/>
      <c r="L654" s="113"/>
      <c r="M654" s="113"/>
      <c r="N654" s="113"/>
      <c r="O654" s="113"/>
      <c r="P654" s="113"/>
      <c r="Q654" s="113"/>
      <c r="R654" s="113"/>
      <c r="S654" s="113"/>
      <c r="T654" s="113"/>
      <c r="U654" s="113"/>
      <c r="V654" s="113"/>
      <c r="W654" s="113"/>
      <c r="X654" s="113"/>
      <c r="Y654" s="113"/>
      <c r="Z654" s="113"/>
      <c r="AA654" s="113"/>
      <c r="AB654" s="113"/>
      <c r="AC654" s="113"/>
      <c r="AD654" s="113"/>
    </row>
    <row r="655">
      <c r="A655" s="113"/>
      <c r="B655" s="113"/>
      <c r="C655" s="113"/>
      <c r="D655" s="113"/>
      <c r="E655" s="113"/>
      <c r="F655" s="113"/>
      <c r="G655" s="124"/>
      <c r="H655" s="124"/>
      <c r="I655" s="113"/>
      <c r="J655" s="113"/>
      <c r="K655" s="113"/>
      <c r="L655" s="113"/>
      <c r="M655" s="113"/>
      <c r="N655" s="113"/>
      <c r="O655" s="113"/>
      <c r="P655" s="113"/>
      <c r="Q655" s="113"/>
      <c r="R655" s="113"/>
      <c r="S655" s="113"/>
      <c r="T655" s="113"/>
      <c r="U655" s="113"/>
      <c r="V655" s="113"/>
      <c r="W655" s="113"/>
      <c r="X655" s="113"/>
      <c r="Y655" s="113"/>
      <c r="Z655" s="113"/>
      <c r="AA655" s="113"/>
      <c r="AB655" s="113"/>
      <c r="AC655" s="113"/>
      <c r="AD655" s="113"/>
    </row>
    <row r="656">
      <c r="A656" s="113"/>
      <c r="B656" s="113"/>
      <c r="C656" s="113"/>
      <c r="D656" s="113"/>
      <c r="E656" s="113"/>
      <c r="F656" s="113"/>
      <c r="G656" s="124"/>
      <c r="H656" s="124"/>
      <c r="I656" s="113"/>
      <c r="J656" s="113"/>
      <c r="K656" s="113"/>
      <c r="L656" s="113"/>
      <c r="M656" s="113"/>
      <c r="N656" s="113"/>
      <c r="O656" s="113"/>
      <c r="P656" s="113"/>
      <c r="Q656" s="113"/>
      <c r="R656" s="113"/>
      <c r="S656" s="113"/>
      <c r="T656" s="113"/>
      <c r="U656" s="113"/>
      <c r="V656" s="113"/>
      <c r="W656" s="113"/>
      <c r="X656" s="113"/>
      <c r="Y656" s="113"/>
      <c r="Z656" s="113"/>
      <c r="AA656" s="113"/>
      <c r="AB656" s="113"/>
      <c r="AC656" s="113"/>
      <c r="AD656" s="113"/>
    </row>
    <row r="657">
      <c r="A657" s="113"/>
      <c r="B657" s="113"/>
      <c r="C657" s="113"/>
      <c r="D657" s="113"/>
      <c r="E657" s="113"/>
      <c r="F657" s="113"/>
      <c r="G657" s="124"/>
      <c r="H657" s="124"/>
      <c r="I657" s="113"/>
      <c r="J657" s="113"/>
      <c r="K657" s="113"/>
      <c r="L657" s="113"/>
      <c r="M657" s="113"/>
      <c r="N657" s="113"/>
      <c r="O657" s="113"/>
      <c r="P657" s="113"/>
      <c r="Q657" s="113"/>
      <c r="R657" s="113"/>
      <c r="S657" s="113"/>
      <c r="T657" s="113"/>
      <c r="U657" s="113"/>
      <c r="V657" s="113"/>
      <c r="W657" s="113"/>
      <c r="X657" s="113"/>
      <c r="Y657" s="113"/>
      <c r="Z657" s="113"/>
      <c r="AA657" s="113"/>
      <c r="AB657" s="113"/>
      <c r="AC657" s="113"/>
      <c r="AD657" s="113"/>
    </row>
    <row r="658">
      <c r="A658" s="113"/>
      <c r="B658" s="113"/>
      <c r="C658" s="113"/>
      <c r="D658" s="113"/>
      <c r="E658" s="113"/>
      <c r="F658" s="113"/>
      <c r="G658" s="124"/>
      <c r="H658" s="124"/>
      <c r="I658" s="113"/>
      <c r="J658" s="113"/>
      <c r="K658" s="113"/>
      <c r="L658" s="113"/>
      <c r="M658" s="113"/>
      <c r="N658" s="113"/>
      <c r="O658" s="113"/>
      <c r="P658" s="113"/>
      <c r="Q658" s="113"/>
      <c r="R658" s="113"/>
      <c r="S658" s="113"/>
      <c r="T658" s="113"/>
      <c r="U658" s="113"/>
      <c r="V658" s="113"/>
      <c r="W658" s="113"/>
      <c r="X658" s="113"/>
      <c r="Y658" s="113"/>
      <c r="Z658" s="113"/>
      <c r="AA658" s="113"/>
      <c r="AB658" s="113"/>
      <c r="AC658" s="113"/>
      <c r="AD658" s="113"/>
    </row>
    <row r="659">
      <c r="A659" s="113"/>
      <c r="B659" s="113"/>
      <c r="C659" s="113"/>
      <c r="D659" s="113"/>
      <c r="E659" s="113"/>
      <c r="F659" s="113"/>
      <c r="G659" s="124"/>
      <c r="H659" s="124"/>
      <c r="I659" s="113"/>
      <c r="J659" s="113"/>
      <c r="K659" s="113"/>
      <c r="L659" s="113"/>
      <c r="M659" s="113"/>
      <c r="N659" s="113"/>
      <c r="O659" s="113"/>
      <c r="P659" s="113"/>
      <c r="Q659" s="113"/>
      <c r="R659" s="113"/>
      <c r="S659" s="113"/>
      <c r="T659" s="113"/>
      <c r="U659" s="113"/>
      <c r="V659" s="113"/>
      <c r="W659" s="113"/>
      <c r="X659" s="113"/>
      <c r="Y659" s="113"/>
      <c r="Z659" s="113"/>
      <c r="AA659" s="113"/>
      <c r="AB659" s="113"/>
      <c r="AC659" s="113"/>
      <c r="AD659" s="113"/>
    </row>
    <row r="660">
      <c r="A660" s="113"/>
      <c r="B660" s="113"/>
      <c r="C660" s="113"/>
      <c r="D660" s="113"/>
      <c r="E660" s="113"/>
      <c r="F660" s="113"/>
      <c r="G660" s="124"/>
      <c r="H660" s="124"/>
      <c r="I660" s="113"/>
      <c r="J660" s="113"/>
      <c r="K660" s="113"/>
      <c r="L660" s="113"/>
      <c r="M660" s="113"/>
      <c r="N660" s="113"/>
      <c r="O660" s="113"/>
      <c r="P660" s="113"/>
      <c r="Q660" s="113"/>
      <c r="R660" s="113"/>
      <c r="S660" s="113"/>
      <c r="T660" s="113"/>
      <c r="U660" s="113"/>
      <c r="V660" s="113"/>
      <c r="W660" s="113"/>
      <c r="X660" s="113"/>
      <c r="Y660" s="113"/>
      <c r="Z660" s="113"/>
      <c r="AA660" s="113"/>
      <c r="AB660" s="113"/>
      <c r="AC660" s="113"/>
      <c r="AD660" s="113"/>
    </row>
    <row r="661">
      <c r="A661" s="113"/>
      <c r="B661" s="113"/>
      <c r="C661" s="113"/>
      <c r="D661" s="113"/>
      <c r="E661" s="113"/>
      <c r="F661" s="113"/>
      <c r="G661" s="124"/>
      <c r="H661" s="124"/>
      <c r="I661" s="113"/>
      <c r="J661" s="113"/>
      <c r="K661" s="113"/>
      <c r="L661" s="113"/>
      <c r="M661" s="113"/>
      <c r="N661" s="113"/>
      <c r="O661" s="113"/>
      <c r="P661" s="113"/>
      <c r="Q661" s="113"/>
      <c r="R661" s="113"/>
      <c r="S661" s="113"/>
      <c r="T661" s="113"/>
      <c r="U661" s="113"/>
      <c r="V661" s="113"/>
      <c r="W661" s="113"/>
      <c r="X661" s="113"/>
      <c r="Y661" s="113"/>
      <c r="Z661" s="113"/>
      <c r="AA661" s="113"/>
      <c r="AB661" s="113"/>
      <c r="AC661" s="113"/>
      <c r="AD661" s="113"/>
    </row>
    <row r="662">
      <c r="A662" s="113"/>
      <c r="B662" s="113"/>
      <c r="C662" s="113"/>
      <c r="D662" s="113"/>
      <c r="E662" s="113"/>
      <c r="F662" s="113"/>
      <c r="G662" s="124"/>
      <c r="H662" s="124"/>
      <c r="I662" s="113"/>
      <c r="J662" s="113"/>
      <c r="K662" s="113"/>
      <c r="L662" s="113"/>
      <c r="M662" s="113"/>
      <c r="N662" s="113"/>
      <c r="O662" s="113"/>
      <c r="P662" s="113"/>
      <c r="Q662" s="113"/>
      <c r="R662" s="113"/>
      <c r="S662" s="113"/>
      <c r="T662" s="113"/>
      <c r="U662" s="113"/>
      <c r="V662" s="113"/>
      <c r="W662" s="113"/>
      <c r="X662" s="113"/>
      <c r="Y662" s="113"/>
      <c r="Z662" s="113"/>
      <c r="AA662" s="113"/>
      <c r="AB662" s="113"/>
      <c r="AC662" s="113"/>
      <c r="AD662" s="113"/>
    </row>
    <row r="663">
      <c r="A663" s="113"/>
      <c r="B663" s="113"/>
      <c r="C663" s="113"/>
      <c r="D663" s="113"/>
      <c r="E663" s="113"/>
      <c r="F663" s="113"/>
      <c r="G663" s="124"/>
      <c r="H663" s="124"/>
      <c r="I663" s="113"/>
      <c r="J663" s="113"/>
      <c r="K663" s="113"/>
      <c r="L663" s="113"/>
      <c r="M663" s="113"/>
      <c r="N663" s="113"/>
      <c r="O663" s="113"/>
      <c r="P663" s="113"/>
      <c r="Q663" s="113"/>
      <c r="R663" s="113"/>
      <c r="S663" s="113"/>
      <c r="T663" s="113"/>
      <c r="U663" s="113"/>
      <c r="V663" s="113"/>
      <c r="W663" s="113"/>
      <c r="X663" s="113"/>
      <c r="Y663" s="113"/>
      <c r="Z663" s="113"/>
      <c r="AA663" s="113"/>
      <c r="AB663" s="113"/>
      <c r="AC663" s="113"/>
      <c r="AD663" s="113"/>
    </row>
    <row r="664">
      <c r="A664" s="113"/>
      <c r="B664" s="113"/>
      <c r="C664" s="113"/>
      <c r="D664" s="113"/>
      <c r="E664" s="113"/>
      <c r="F664" s="113"/>
      <c r="G664" s="124"/>
      <c r="H664" s="124"/>
      <c r="I664" s="113"/>
      <c r="J664" s="113"/>
      <c r="K664" s="113"/>
      <c r="L664" s="113"/>
      <c r="M664" s="113"/>
      <c r="N664" s="113"/>
      <c r="O664" s="113"/>
      <c r="P664" s="113"/>
      <c r="Q664" s="113"/>
      <c r="R664" s="113"/>
      <c r="S664" s="113"/>
      <c r="T664" s="113"/>
      <c r="U664" s="113"/>
      <c r="V664" s="113"/>
      <c r="W664" s="113"/>
      <c r="X664" s="113"/>
      <c r="Y664" s="113"/>
      <c r="Z664" s="113"/>
      <c r="AA664" s="113"/>
      <c r="AB664" s="113"/>
      <c r="AC664" s="113"/>
      <c r="AD664" s="113"/>
    </row>
    <row r="665">
      <c r="A665" s="113"/>
      <c r="B665" s="113"/>
      <c r="C665" s="113"/>
      <c r="D665" s="113"/>
      <c r="E665" s="113"/>
      <c r="F665" s="113"/>
      <c r="G665" s="124"/>
      <c r="H665" s="124"/>
      <c r="I665" s="113"/>
      <c r="J665" s="113"/>
      <c r="K665" s="113"/>
      <c r="L665" s="113"/>
      <c r="M665" s="113"/>
      <c r="N665" s="113"/>
      <c r="O665" s="113"/>
      <c r="P665" s="113"/>
      <c r="Q665" s="113"/>
      <c r="R665" s="113"/>
      <c r="S665" s="113"/>
      <c r="T665" s="113"/>
      <c r="U665" s="113"/>
      <c r="V665" s="113"/>
      <c r="W665" s="113"/>
      <c r="X665" s="113"/>
      <c r="Y665" s="113"/>
      <c r="Z665" s="113"/>
      <c r="AA665" s="113"/>
      <c r="AB665" s="113"/>
      <c r="AC665" s="113"/>
      <c r="AD665" s="113"/>
    </row>
    <row r="666">
      <c r="A666" s="113"/>
      <c r="B666" s="113"/>
      <c r="C666" s="113"/>
      <c r="D666" s="113"/>
      <c r="E666" s="113"/>
      <c r="F666" s="113"/>
      <c r="G666" s="124"/>
      <c r="H666" s="124"/>
      <c r="I666" s="113"/>
      <c r="J666" s="113"/>
      <c r="K666" s="113"/>
      <c r="L666" s="113"/>
      <c r="M666" s="113"/>
      <c r="N666" s="113"/>
      <c r="O666" s="113"/>
      <c r="P666" s="113"/>
      <c r="Q666" s="113"/>
      <c r="R666" s="113"/>
      <c r="S666" s="113"/>
      <c r="T666" s="113"/>
      <c r="U666" s="113"/>
      <c r="V666" s="113"/>
      <c r="W666" s="113"/>
      <c r="X666" s="113"/>
      <c r="Y666" s="113"/>
      <c r="Z666" s="113"/>
      <c r="AA666" s="113"/>
      <c r="AB666" s="113"/>
      <c r="AC666" s="113"/>
      <c r="AD666" s="113"/>
    </row>
    <row r="667">
      <c r="A667" s="113"/>
      <c r="B667" s="113"/>
      <c r="C667" s="113"/>
      <c r="D667" s="113"/>
      <c r="E667" s="113"/>
      <c r="F667" s="113"/>
      <c r="G667" s="124"/>
      <c r="H667" s="124"/>
      <c r="I667" s="113"/>
      <c r="J667" s="113"/>
      <c r="K667" s="113"/>
      <c r="L667" s="113"/>
      <c r="M667" s="113"/>
      <c r="N667" s="113"/>
      <c r="O667" s="113"/>
      <c r="P667" s="113"/>
      <c r="Q667" s="113"/>
      <c r="R667" s="113"/>
      <c r="S667" s="113"/>
      <c r="T667" s="113"/>
      <c r="U667" s="113"/>
      <c r="V667" s="113"/>
      <c r="W667" s="113"/>
      <c r="X667" s="113"/>
      <c r="Y667" s="113"/>
      <c r="Z667" s="113"/>
      <c r="AA667" s="113"/>
      <c r="AB667" s="113"/>
      <c r="AC667" s="113"/>
      <c r="AD667" s="113"/>
    </row>
    <row r="668">
      <c r="A668" s="113"/>
      <c r="B668" s="113"/>
      <c r="C668" s="113"/>
      <c r="D668" s="113"/>
      <c r="E668" s="113"/>
      <c r="F668" s="113"/>
      <c r="G668" s="124"/>
      <c r="H668" s="124"/>
      <c r="I668" s="113"/>
      <c r="J668" s="113"/>
      <c r="K668" s="113"/>
      <c r="L668" s="113"/>
      <c r="M668" s="113"/>
      <c r="N668" s="113"/>
      <c r="O668" s="113"/>
      <c r="P668" s="113"/>
      <c r="Q668" s="113"/>
      <c r="R668" s="113"/>
      <c r="S668" s="113"/>
      <c r="T668" s="113"/>
      <c r="U668" s="113"/>
      <c r="V668" s="113"/>
      <c r="W668" s="113"/>
      <c r="X668" s="113"/>
      <c r="Y668" s="113"/>
      <c r="Z668" s="113"/>
      <c r="AA668" s="113"/>
      <c r="AB668" s="113"/>
      <c r="AC668" s="113"/>
      <c r="AD668" s="113"/>
    </row>
    <row r="669">
      <c r="A669" s="113"/>
      <c r="B669" s="113"/>
      <c r="C669" s="113"/>
      <c r="D669" s="113"/>
      <c r="E669" s="113"/>
      <c r="F669" s="113"/>
      <c r="G669" s="124"/>
      <c r="H669" s="124"/>
      <c r="I669" s="113"/>
      <c r="J669" s="113"/>
      <c r="K669" s="113"/>
      <c r="L669" s="113"/>
      <c r="M669" s="113"/>
      <c r="N669" s="113"/>
      <c r="O669" s="113"/>
      <c r="P669" s="113"/>
      <c r="Q669" s="113"/>
      <c r="R669" s="113"/>
      <c r="S669" s="113"/>
      <c r="T669" s="113"/>
      <c r="U669" s="113"/>
      <c r="V669" s="113"/>
      <c r="W669" s="113"/>
      <c r="X669" s="113"/>
      <c r="Y669" s="113"/>
      <c r="Z669" s="113"/>
      <c r="AA669" s="113"/>
      <c r="AB669" s="113"/>
      <c r="AC669" s="113"/>
      <c r="AD669" s="113"/>
    </row>
    <row r="670">
      <c r="A670" s="113"/>
      <c r="B670" s="113"/>
      <c r="C670" s="113"/>
      <c r="D670" s="113"/>
      <c r="E670" s="113"/>
      <c r="F670" s="113"/>
      <c r="G670" s="124"/>
      <c r="H670" s="124"/>
      <c r="I670" s="113"/>
      <c r="J670" s="113"/>
      <c r="K670" s="113"/>
      <c r="L670" s="113"/>
      <c r="M670" s="113"/>
      <c r="N670" s="113"/>
      <c r="O670" s="113"/>
      <c r="P670" s="113"/>
      <c r="Q670" s="113"/>
      <c r="R670" s="113"/>
      <c r="S670" s="113"/>
      <c r="T670" s="113"/>
      <c r="U670" s="113"/>
      <c r="V670" s="113"/>
      <c r="W670" s="113"/>
      <c r="X670" s="113"/>
      <c r="Y670" s="113"/>
      <c r="Z670" s="113"/>
      <c r="AA670" s="113"/>
      <c r="AB670" s="113"/>
      <c r="AC670" s="113"/>
      <c r="AD670" s="113"/>
    </row>
    <row r="671">
      <c r="A671" s="113"/>
      <c r="B671" s="113"/>
      <c r="C671" s="113"/>
      <c r="D671" s="113"/>
      <c r="E671" s="113"/>
      <c r="F671" s="113"/>
      <c r="G671" s="124"/>
      <c r="H671" s="124"/>
      <c r="I671" s="113"/>
      <c r="J671" s="113"/>
      <c r="K671" s="113"/>
      <c r="L671" s="113"/>
      <c r="M671" s="113"/>
      <c r="N671" s="113"/>
      <c r="O671" s="113"/>
      <c r="P671" s="113"/>
      <c r="Q671" s="113"/>
      <c r="R671" s="113"/>
      <c r="S671" s="113"/>
      <c r="T671" s="113"/>
      <c r="U671" s="113"/>
      <c r="V671" s="113"/>
      <c r="W671" s="113"/>
      <c r="X671" s="113"/>
      <c r="Y671" s="113"/>
      <c r="Z671" s="113"/>
      <c r="AA671" s="113"/>
      <c r="AB671" s="113"/>
      <c r="AC671" s="113"/>
      <c r="AD671" s="113"/>
    </row>
    <row r="672">
      <c r="A672" s="113"/>
      <c r="B672" s="113"/>
      <c r="C672" s="113"/>
      <c r="D672" s="113"/>
      <c r="E672" s="113"/>
      <c r="F672" s="113"/>
      <c r="G672" s="124"/>
      <c r="H672" s="124"/>
      <c r="I672" s="113"/>
      <c r="J672" s="113"/>
      <c r="K672" s="113"/>
      <c r="L672" s="113"/>
      <c r="M672" s="113"/>
      <c r="N672" s="113"/>
      <c r="O672" s="113"/>
      <c r="P672" s="113"/>
      <c r="Q672" s="113"/>
      <c r="R672" s="113"/>
      <c r="S672" s="113"/>
      <c r="T672" s="113"/>
      <c r="U672" s="113"/>
      <c r="V672" s="113"/>
      <c r="W672" s="113"/>
      <c r="X672" s="113"/>
      <c r="Y672" s="113"/>
      <c r="Z672" s="113"/>
      <c r="AA672" s="113"/>
      <c r="AB672" s="113"/>
      <c r="AC672" s="113"/>
      <c r="AD672" s="113"/>
    </row>
    <row r="673">
      <c r="A673" s="113"/>
      <c r="B673" s="113"/>
      <c r="C673" s="113"/>
      <c r="D673" s="113"/>
      <c r="E673" s="113"/>
      <c r="F673" s="113"/>
      <c r="G673" s="124"/>
      <c r="H673" s="124"/>
      <c r="I673" s="113"/>
      <c r="J673" s="113"/>
      <c r="K673" s="113"/>
      <c r="L673" s="113"/>
      <c r="M673" s="113"/>
      <c r="N673" s="113"/>
      <c r="O673" s="113"/>
      <c r="P673" s="113"/>
      <c r="Q673" s="113"/>
      <c r="R673" s="113"/>
      <c r="S673" s="113"/>
      <c r="T673" s="113"/>
      <c r="U673" s="113"/>
      <c r="V673" s="113"/>
      <c r="W673" s="113"/>
      <c r="X673" s="113"/>
      <c r="Y673" s="113"/>
      <c r="Z673" s="113"/>
      <c r="AA673" s="113"/>
      <c r="AB673" s="113"/>
      <c r="AC673" s="113"/>
      <c r="AD673" s="113"/>
    </row>
    <row r="674">
      <c r="A674" s="113"/>
      <c r="B674" s="113"/>
      <c r="C674" s="113"/>
      <c r="D674" s="113"/>
      <c r="E674" s="113"/>
      <c r="F674" s="113"/>
      <c r="G674" s="124"/>
      <c r="H674" s="124"/>
      <c r="I674" s="113"/>
      <c r="J674" s="113"/>
      <c r="K674" s="113"/>
      <c r="L674" s="113"/>
      <c r="M674" s="113"/>
      <c r="N674" s="113"/>
      <c r="O674" s="113"/>
      <c r="P674" s="113"/>
      <c r="Q674" s="113"/>
      <c r="R674" s="113"/>
      <c r="S674" s="113"/>
      <c r="T674" s="113"/>
      <c r="U674" s="113"/>
      <c r="V674" s="113"/>
      <c r="W674" s="113"/>
      <c r="X674" s="113"/>
      <c r="Y674" s="113"/>
      <c r="Z674" s="113"/>
      <c r="AA674" s="113"/>
      <c r="AB674" s="113"/>
      <c r="AC674" s="113"/>
      <c r="AD674" s="113"/>
    </row>
    <row r="675">
      <c r="A675" s="113"/>
      <c r="B675" s="113"/>
      <c r="C675" s="113"/>
      <c r="D675" s="113"/>
      <c r="E675" s="113"/>
      <c r="F675" s="113"/>
      <c r="G675" s="124"/>
      <c r="H675" s="124"/>
      <c r="I675" s="113"/>
      <c r="J675" s="113"/>
      <c r="K675" s="113"/>
      <c r="L675" s="113"/>
      <c r="M675" s="113"/>
      <c r="N675" s="113"/>
      <c r="O675" s="113"/>
      <c r="P675" s="113"/>
      <c r="Q675" s="113"/>
      <c r="R675" s="113"/>
      <c r="S675" s="113"/>
      <c r="T675" s="113"/>
      <c r="U675" s="113"/>
      <c r="V675" s="113"/>
      <c r="W675" s="113"/>
      <c r="X675" s="113"/>
      <c r="Y675" s="113"/>
      <c r="Z675" s="113"/>
      <c r="AA675" s="113"/>
      <c r="AB675" s="113"/>
      <c r="AC675" s="113"/>
      <c r="AD675" s="113"/>
    </row>
    <row r="676">
      <c r="A676" s="113"/>
      <c r="B676" s="113"/>
      <c r="C676" s="113"/>
      <c r="D676" s="113"/>
      <c r="E676" s="113"/>
      <c r="F676" s="113"/>
      <c r="G676" s="124"/>
      <c r="H676" s="124"/>
      <c r="I676" s="113"/>
      <c r="J676" s="113"/>
      <c r="K676" s="113"/>
      <c r="L676" s="113"/>
      <c r="M676" s="113"/>
      <c r="N676" s="113"/>
      <c r="O676" s="113"/>
      <c r="P676" s="113"/>
      <c r="Q676" s="113"/>
      <c r="R676" s="113"/>
      <c r="S676" s="113"/>
      <c r="T676" s="113"/>
      <c r="U676" s="113"/>
      <c r="V676" s="113"/>
      <c r="W676" s="113"/>
      <c r="X676" s="113"/>
      <c r="Y676" s="113"/>
      <c r="Z676" s="113"/>
      <c r="AA676" s="113"/>
      <c r="AB676" s="113"/>
      <c r="AC676" s="113"/>
      <c r="AD676" s="113"/>
    </row>
    <row r="677">
      <c r="A677" s="113"/>
      <c r="B677" s="113"/>
      <c r="C677" s="113"/>
      <c r="D677" s="113"/>
      <c r="E677" s="113"/>
      <c r="F677" s="113"/>
      <c r="G677" s="124"/>
      <c r="H677" s="124"/>
      <c r="I677" s="113"/>
      <c r="J677" s="113"/>
      <c r="K677" s="113"/>
      <c r="L677" s="113"/>
      <c r="M677" s="113"/>
      <c r="N677" s="113"/>
      <c r="O677" s="113"/>
      <c r="P677" s="113"/>
      <c r="Q677" s="113"/>
      <c r="R677" s="113"/>
      <c r="S677" s="113"/>
      <c r="T677" s="113"/>
      <c r="U677" s="113"/>
      <c r="V677" s="113"/>
      <c r="W677" s="113"/>
      <c r="X677" s="113"/>
      <c r="Y677" s="113"/>
      <c r="Z677" s="113"/>
      <c r="AA677" s="113"/>
      <c r="AB677" s="113"/>
      <c r="AC677" s="113"/>
      <c r="AD677" s="113"/>
    </row>
    <row r="678">
      <c r="A678" s="113"/>
      <c r="B678" s="113"/>
      <c r="C678" s="113"/>
      <c r="D678" s="113"/>
      <c r="E678" s="113"/>
      <c r="F678" s="113"/>
      <c r="G678" s="124"/>
      <c r="H678" s="124"/>
      <c r="I678" s="113"/>
      <c r="J678" s="113"/>
      <c r="K678" s="113"/>
      <c r="L678" s="113"/>
      <c r="M678" s="113"/>
      <c r="N678" s="113"/>
      <c r="O678" s="113"/>
      <c r="P678" s="113"/>
      <c r="Q678" s="113"/>
      <c r="R678" s="113"/>
      <c r="S678" s="113"/>
      <c r="T678" s="113"/>
      <c r="U678" s="113"/>
      <c r="V678" s="113"/>
      <c r="W678" s="113"/>
      <c r="X678" s="113"/>
      <c r="Y678" s="113"/>
      <c r="Z678" s="113"/>
      <c r="AA678" s="113"/>
      <c r="AB678" s="113"/>
      <c r="AC678" s="113"/>
      <c r="AD678" s="113"/>
    </row>
    <row r="679">
      <c r="A679" s="113"/>
      <c r="B679" s="113"/>
      <c r="C679" s="113"/>
      <c r="D679" s="113"/>
      <c r="E679" s="113"/>
      <c r="F679" s="113"/>
      <c r="G679" s="124"/>
      <c r="H679" s="124"/>
      <c r="I679" s="113"/>
      <c r="J679" s="113"/>
      <c r="K679" s="113"/>
      <c r="L679" s="113"/>
      <c r="M679" s="113"/>
      <c r="N679" s="113"/>
      <c r="O679" s="113"/>
      <c r="P679" s="113"/>
      <c r="Q679" s="113"/>
      <c r="R679" s="113"/>
      <c r="S679" s="113"/>
      <c r="T679" s="113"/>
      <c r="U679" s="113"/>
      <c r="V679" s="113"/>
      <c r="W679" s="113"/>
      <c r="X679" s="113"/>
      <c r="Y679" s="113"/>
      <c r="Z679" s="113"/>
      <c r="AA679" s="113"/>
      <c r="AB679" s="113"/>
      <c r="AC679" s="113"/>
      <c r="AD679" s="113"/>
    </row>
    <row r="680">
      <c r="A680" s="113"/>
      <c r="B680" s="113"/>
      <c r="C680" s="113"/>
      <c r="D680" s="113"/>
      <c r="E680" s="113"/>
      <c r="F680" s="113"/>
      <c r="G680" s="124"/>
      <c r="H680" s="124"/>
      <c r="I680" s="113"/>
      <c r="J680" s="113"/>
      <c r="K680" s="113"/>
      <c r="L680" s="113"/>
      <c r="M680" s="113"/>
      <c r="N680" s="113"/>
      <c r="O680" s="113"/>
      <c r="P680" s="113"/>
      <c r="Q680" s="113"/>
      <c r="R680" s="113"/>
      <c r="S680" s="113"/>
      <c r="T680" s="113"/>
      <c r="U680" s="113"/>
      <c r="V680" s="113"/>
      <c r="W680" s="113"/>
      <c r="X680" s="113"/>
      <c r="Y680" s="113"/>
      <c r="Z680" s="113"/>
      <c r="AA680" s="113"/>
      <c r="AB680" s="113"/>
      <c r="AC680" s="113"/>
      <c r="AD680" s="113"/>
    </row>
    <row r="681">
      <c r="A681" s="113"/>
      <c r="B681" s="113"/>
      <c r="C681" s="113"/>
      <c r="D681" s="113"/>
      <c r="E681" s="113"/>
      <c r="F681" s="113"/>
      <c r="G681" s="124"/>
      <c r="H681" s="124"/>
      <c r="I681" s="113"/>
      <c r="J681" s="113"/>
      <c r="K681" s="113"/>
      <c r="L681" s="113"/>
      <c r="M681" s="113"/>
      <c r="N681" s="113"/>
      <c r="O681" s="113"/>
      <c r="P681" s="113"/>
      <c r="Q681" s="113"/>
      <c r="R681" s="113"/>
      <c r="S681" s="113"/>
      <c r="T681" s="113"/>
      <c r="U681" s="113"/>
      <c r="V681" s="113"/>
      <c r="W681" s="113"/>
      <c r="X681" s="113"/>
      <c r="Y681" s="113"/>
      <c r="Z681" s="113"/>
      <c r="AA681" s="113"/>
      <c r="AB681" s="113"/>
      <c r="AC681" s="113"/>
      <c r="AD681" s="113"/>
    </row>
    <row r="682">
      <c r="A682" s="113"/>
      <c r="B682" s="113"/>
      <c r="C682" s="113"/>
      <c r="D682" s="113"/>
      <c r="E682" s="113"/>
      <c r="F682" s="113"/>
      <c r="G682" s="124"/>
      <c r="H682" s="124"/>
      <c r="I682" s="113"/>
      <c r="J682" s="113"/>
      <c r="K682" s="113"/>
      <c r="L682" s="113"/>
      <c r="M682" s="113"/>
      <c r="N682" s="113"/>
      <c r="O682" s="113"/>
      <c r="P682" s="113"/>
      <c r="Q682" s="113"/>
      <c r="R682" s="113"/>
      <c r="S682" s="113"/>
      <c r="T682" s="113"/>
      <c r="U682" s="113"/>
      <c r="V682" s="113"/>
      <c r="W682" s="113"/>
      <c r="X682" s="113"/>
      <c r="Y682" s="113"/>
      <c r="Z682" s="113"/>
      <c r="AA682" s="113"/>
      <c r="AB682" s="113"/>
      <c r="AC682" s="113"/>
      <c r="AD682" s="113"/>
    </row>
    <row r="683">
      <c r="A683" s="113"/>
      <c r="B683" s="113"/>
      <c r="C683" s="113"/>
      <c r="D683" s="113"/>
      <c r="E683" s="113"/>
      <c r="F683" s="113"/>
      <c r="G683" s="124"/>
      <c r="H683" s="124"/>
      <c r="I683" s="113"/>
      <c r="J683" s="113"/>
      <c r="K683" s="113"/>
      <c r="L683" s="113"/>
      <c r="M683" s="113"/>
      <c r="N683" s="113"/>
      <c r="O683" s="113"/>
      <c r="P683" s="113"/>
      <c r="Q683" s="113"/>
      <c r="R683" s="113"/>
      <c r="S683" s="113"/>
      <c r="T683" s="113"/>
      <c r="U683" s="113"/>
      <c r="V683" s="113"/>
      <c r="W683" s="113"/>
      <c r="X683" s="113"/>
      <c r="Y683" s="113"/>
      <c r="Z683" s="113"/>
      <c r="AA683" s="113"/>
      <c r="AB683" s="113"/>
      <c r="AC683" s="113"/>
      <c r="AD683" s="113"/>
    </row>
    <row r="684">
      <c r="A684" s="113"/>
      <c r="B684" s="113"/>
      <c r="C684" s="113"/>
      <c r="D684" s="113"/>
      <c r="E684" s="113"/>
      <c r="F684" s="113"/>
      <c r="G684" s="124"/>
      <c r="H684" s="124"/>
      <c r="I684" s="113"/>
      <c r="J684" s="113"/>
      <c r="K684" s="113"/>
      <c r="L684" s="113"/>
      <c r="M684" s="113"/>
      <c r="N684" s="113"/>
      <c r="O684" s="113"/>
      <c r="P684" s="113"/>
      <c r="Q684" s="113"/>
      <c r="R684" s="113"/>
      <c r="S684" s="113"/>
      <c r="T684" s="113"/>
      <c r="U684" s="113"/>
      <c r="V684" s="113"/>
      <c r="W684" s="113"/>
      <c r="X684" s="113"/>
      <c r="Y684" s="113"/>
      <c r="Z684" s="113"/>
      <c r="AA684" s="113"/>
      <c r="AB684" s="113"/>
      <c r="AC684" s="113"/>
      <c r="AD684" s="113"/>
    </row>
    <row r="685">
      <c r="A685" s="113"/>
      <c r="B685" s="113"/>
      <c r="C685" s="113"/>
      <c r="D685" s="113"/>
      <c r="E685" s="113"/>
      <c r="F685" s="113"/>
      <c r="G685" s="124"/>
      <c r="H685" s="124"/>
      <c r="I685" s="113"/>
      <c r="J685" s="113"/>
      <c r="K685" s="113"/>
      <c r="L685" s="113"/>
      <c r="M685" s="113"/>
      <c r="N685" s="113"/>
      <c r="O685" s="113"/>
      <c r="P685" s="113"/>
      <c r="Q685" s="113"/>
      <c r="R685" s="113"/>
      <c r="S685" s="113"/>
      <c r="T685" s="113"/>
      <c r="U685" s="113"/>
      <c r="V685" s="113"/>
      <c r="W685" s="113"/>
      <c r="X685" s="113"/>
      <c r="Y685" s="113"/>
      <c r="Z685" s="113"/>
      <c r="AA685" s="113"/>
      <c r="AB685" s="113"/>
      <c r="AC685" s="113"/>
      <c r="AD685" s="113"/>
    </row>
    <row r="686">
      <c r="A686" s="113"/>
      <c r="B686" s="113"/>
      <c r="C686" s="113"/>
      <c r="D686" s="113"/>
      <c r="E686" s="113"/>
      <c r="F686" s="113"/>
      <c r="G686" s="124"/>
      <c r="H686" s="124"/>
      <c r="I686" s="113"/>
      <c r="J686" s="113"/>
      <c r="K686" s="113"/>
      <c r="L686" s="113"/>
      <c r="M686" s="113"/>
      <c r="N686" s="113"/>
      <c r="O686" s="113"/>
      <c r="P686" s="113"/>
      <c r="Q686" s="113"/>
      <c r="R686" s="113"/>
      <c r="S686" s="113"/>
      <c r="T686" s="113"/>
      <c r="U686" s="113"/>
      <c r="V686" s="113"/>
      <c r="W686" s="113"/>
      <c r="X686" s="113"/>
      <c r="Y686" s="113"/>
      <c r="Z686" s="113"/>
      <c r="AA686" s="113"/>
      <c r="AB686" s="113"/>
      <c r="AC686" s="113"/>
      <c r="AD686" s="113"/>
    </row>
    <row r="687">
      <c r="A687" s="113"/>
      <c r="B687" s="113"/>
      <c r="C687" s="113"/>
      <c r="D687" s="113"/>
      <c r="E687" s="113"/>
      <c r="F687" s="113"/>
      <c r="G687" s="124"/>
      <c r="H687" s="124"/>
      <c r="I687" s="113"/>
      <c r="J687" s="113"/>
      <c r="K687" s="113"/>
      <c r="L687" s="113"/>
      <c r="M687" s="113"/>
      <c r="N687" s="113"/>
      <c r="O687" s="113"/>
      <c r="P687" s="113"/>
      <c r="Q687" s="113"/>
      <c r="R687" s="113"/>
      <c r="S687" s="113"/>
      <c r="T687" s="113"/>
      <c r="U687" s="113"/>
      <c r="V687" s="113"/>
      <c r="W687" s="113"/>
      <c r="X687" s="113"/>
      <c r="Y687" s="113"/>
      <c r="Z687" s="113"/>
      <c r="AA687" s="113"/>
      <c r="AB687" s="113"/>
      <c r="AC687" s="113"/>
      <c r="AD687" s="113"/>
    </row>
    <row r="688">
      <c r="A688" s="113"/>
      <c r="B688" s="113"/>
      <c r="C688" s="113"/>
      <c r="D688" s="113"/>
      <c r="E688" s="113"/>
      <c r="F688" s="113"/>
      <c r="G688" s="124"/>
      <c r="H688" s="124"/>
      <c r="I688" s="113"/>
      <c r="J688" s="113"/>
      <c r="K688" s="113"/>
      <c r="L688" s="113"/>
      <c r="M688" s="113"/>
      <c r="N688" s="113"/>
      <c r="O688" s="113"/>
      <c r="P688" s="113"/>
      <c r="Q688" s="113"/>
      <c r="R688" s="113"/>
      <c r="S688" s="113"/>
      <c r="T688" s="113"/>
      <c r="U688" s="113"/>
      <c r="V688" s="113"/>
      <c r="W688" s="113"/>
      <c r="X688" s="113"/>
      <c r="Y688" s="113"/>
      <c r="Z688" s="113"/>
      <c r="AA688" s="113"/>
      <c r="AB688" s="113"/>
      <c r="AC688" s="113"/>
      <c r="AD688" s="113"/>
    </row>
    <row r="689">
      <c r="A689" s="113"/>
      <c r="B689" s="113"/>
      <c r="C689" s="113"/>
      <c r="D689" s="113"/>
      <c r="E689" s="113"/>
      <c r="F689" s="113"/>
      <c r="G689" s="124"/>
      <c r="H689" s="124"/>
      <c r="I689" s="113"/>
      <c r="J689" s="113"/>
      <c r="K689" s="113"/>
      <c r="L689" s="113"/>
      <c r="M689" s="113"/>
      <c r="N689" s="113"/>
      <c r="O689" s="113"/>
      <c r="P689" s="113"/>
      <c r="Q689" s="113"/>
      <c r="R689" s="113"/>
      <c r="S689" s="113"/>
      <c r="T689" s="113"/>
      <c r="U689" s="113"/>
      <c r="V689" s="113"/>
      <c r="W689" s="113"/>
      <c r="X689" s="113"/>
      <c r="Y689" s="113"/>
      <c r="Z689" s="113"/>
      <c r="AA689" s="113"/>
      <c r="AB689" s="113"/>
      <c r="AC689" s="113"/>
      <c r="AD689" s="113"/>
    </row>
    <row r="690">
      <c r="A690" s="113"/>
      <c r="B690" s="113"/>
      <c r="C690" s="113"/>
      <c r="D690" s="113"/>
      <c r="E690" s="113"/>
      <c r="F690" s="113"/>
      <c r="G690" s="124"/>
      <c r="H690" s="124"/>
      <c r="I690" s="113"/>
      <c r="J690" s="113"/>
      <c r="K690" s="113"/>
      <c r="L690" s="113"/>
      <c r="M690" s="113"/>
      <c r="N690" s="113"/>
      <c r="O690" s="113"/>
      <c r="P690" s="113"/>
      <c r="Q690" s="113"/>
      <c r="R690" s="113"/>
      <c r="S690" s="113"/>
      <c r="T690" s="113"/>
      <c r="U690" s="113"/>
      <c r="V690" s="113"/>
      <c r="W690" s="113"/>
      <c r="X690" s="113"/>
      <c r="Y690" s="113"/>
      <c r="Z690" s="113"/>
      <c r="AA690" s="113"/>
      <c r="AB690" s="113"/>
      <c r="AC690" s="113"/>
      <c r="AD690" s="113"/>
    </row>
    <row r="691">
      <c r="A691" s="113"/>
      <c r="B691" s="113"/>
      <c r="C691" s="113"/>
      <c r="D691" s="113"/>
      <c r="E691" s="113"/>
      <c r="F691" s="113"/>
      <c r="G691" s="124"/>
      <c r="H691" s="124"/>
      <c r="I691" s="113"/>
      <c r="J691" s="113"/>
      <c r="K691" s="113"/>
      <c r="L691" s="113"/>
      <c r="M691" s="113"/>
      <c r="N691" s="113"/>
      <c r="O691" s="113"/>
      <c r="P691" s="113"/>
      <c r="Q691" s="113"/>
      <c r="R691" s="113"/>
      <c r="S691" s="113"/>
      <c r="T691" s="113"/>
      <c r="U691" s="113"/>
      <c r="V691" s="113"/>
      <c r="W691" s="113"/>
      <c r="X691" s="113"/>
      <c r="Y691" s="113"/>
      <c r="Z691" s="113"/>
      <c r="AA691" s="113"/>
      <c r="AB691" s="113"/>
      <c r="AC691" s="113"/>
      <c r="AD691" s="113"/>
    </row>
    <row r="692">
      <c r="A692" s="113"/>
      <c r="B692" s="113"/>
      <c r="C692" s="113"/>
      <c r="D692" s="113"/>
      <c r="E692" s="113"/>
      <c r="F692" s="113"/>
      <c r="G692" s="124"/>
      <c r="H692" s="124"/>
      <c r="I692" s="113"/>
      <c r="J692" s="113"/>
      <c r="K692" s="113"/>
      <c r="L692" s="113"/>
      <c r="M692" s="113"/>
      <c r="N692" s="113"/>
      <c r="O692" s="113"/>
      <c r="P692" s="113"/>
      <c r="Q692" s="113"/>
      <c r="R692" s="113"/>
      <c r="S692" s="113"/>
      <c r="T692" s="113"/>
      <c r="U692" s="113"/>
      <c r="V692" s="113"/>
      <c r="W692" s="113"/>
      <c r="X692" s="113"/>
      <c r="Y692" s="113"/>
      <c r="Z692" s="113"/>
      <c r="AA692" s="113"/>
      <c r="AB692" s="113"/>
      <c r="AC692" s="113"/>
      <c r="AD692" s="113"/>
    </row>
    <row r="693">
      <c r="A693" s="113"/>
      <c r="B693" s="113"/>
      <c r="C693" s="113"/>
      <c r="D693" s="113"/>
      <c r="E693" s="113"/>
      <c r="F693" s="113"/>
      <c r="G693" s="124"/>
      <c r="H693" s="124"/>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row>
    <row r="694">
      <c r="A694" s="113"/>
      <c r="B694" s="113"/>
      <c r="C694" s="113"/>
      <c r="D694" s="113"/>
      <c r="E694" s="113"/>
      <c r="F694" s="113"/>
      <c r="G694" s="124"/>
      <c r="H694" s="124"/>
      <c r="I694" s="113"/>
      <c r="J694" s="113"/>
      <c r="K694" s="113"/>
      <c r="L694" s="113"/>
      <c r="M694" s="113"/>
      <c r="N694" s="113"/>
      <c r="O694" s="113"/>
      <c r="P694" s="113"/>
      <c r="Q694" s="113"/>
      <c r="R694" s="113"/>
      <c r="S694" s="113"/>
      <c r="T694" s="113"/>
      <c r="U694" s="113"/>
      <c r="V694" s="113"/>
      <c r="W694" s="113"/>
      <c r="X694" s="113"/>
      <c r="Y694" s="113"/>
      <c r="Z694" s="113"/>
      <c r="AA694" s="113"/>
      <c r="AB694" s="113"/>
      <c r="AC694" s="113"/>
      <c r="AD694" s="113"/>
    </row>
    <row r="695">
      <c r="A695" s="113"/>
      <c r="B695" s="113"/>
      <c r="C695" s="113"/>
      <c r="D695" s="113"/>
      <c r="E695" s="113"/>
      <c r="F695" s="113"/>
      <c r="G695" s="124"/>
      <c r="H695" s="124"/>
      <c r="I695" s="113"/>
      <c r="J695" s="113"/>
      <c r="K695" s="113"/>
      <c r="L695" s="113"/>
      <c r="M695" s="113"/>
      <c r="N695" s="113"/>
      <c r="O695" s="113"/>
      <c r="P695" s="113"/>
      <c r="Q695" s="113"/>
      <c r="R695" s="113"/>
      <c r="S695" s="113"/>
      <c r="T695" s="113"/>
      <c r="U695" s="113"/>
      <c r="V695" s="113"/>
      <c r="W695" s="113"/>
      <c r="X695" s="113"/>
      <c r="Y695" s="113"/>
      <c r="Z695" s="113"/>
      <c r="AA695" s="113"/>
      <c r="AB695" s="113"/>
      <c r="AC695" s="113"/>
      <c r="AD695" s="113"/>
    </row>
    <row r="696">
      <c r="A696" s="113"/>
      <c r="B696" s="113"/>
      <c r="C696" s="113"/>
      <c r="D696" s="113"/>
      <c r="E696" s="113"/>
      <c r="F696" s="113"/>
      <c r="G696" s="124"/>
      <c r="H696" s="124"/>
      <c r="I696" s="113"/>
      <c r="J696" s="113"/>
      <c r="K696" s="113"/>
      <c r="L696" s="113"/>
      <c r="M696" s="113"/>
      <c r="N696" s="113"/>
      <c r="O696" s="113"/>
      <c r="P696" s="113"/>
      <c r="Q696" s="113"/>
      <c r="R696" s="113"/>
      <c r="S696" s="113"/>
      <c r="T696" s="113"/>
      <c r="U696" s="113"/>
      <c r="V696" s="113"/>
      <c r="W696" s="113"/>
      <c r="X696" s="113"/>
      <c r="Y696" s="113"/>
      <c r="Z696" s="113"/>
      <c r="AA696" s="113"/>
      <c r="AB696" s="113"/>
      <c r="AC696" s="113"/>
      <c r="AD696" s="113"/>
    </row>
    <row r="697">
      <c r="A697" s="113"/>
      <c r="B697" s="113"/>
      <c r="C697" s="113"/>
      <c r="D697" s="113"/>
      <c r="E697" s="113"/>
      <c r="F697" s="113"/>
      <c r="G697" s="124"/>
      <c r="H697" s="124"/>
      <c r="I697" s="113"/>
      <c r="J697" s="113"/>
      <c r="K697" s="113"/>
      <c r="L697" s="113"/>
      <c r="M697" s="113"/>
      <c r="N697" s="113"/>
      <c r="O697" s="113"/>
      <c r="P697" s="113"/>
      <c r="Q697" s="113"/>
      <c r="R697" s="113"/>
      <c r="S697" s="113"/>
      <c r="T697" s="113"/>
      <c r="U697" s="113"/>
      <c r="V697" s="113"/>
      <c r="W697" s="113"/>
      <c r="X697" s="113"/>
      <c r="Y697" s="113"/>
      <c r="Z697" s="113"/>
      <c r="AA697" s="113"/>
      <c r="AB697" s="113"/>
      <c r="AC697" s="113"/>
      <c r="AD697" s="113"/>
    </row>
    <row r="698">
      <c r="A698" s="113"/>
      <c r="B698" s="113"/>
      <c r="C698" s="113"/>
      <c r="D698" s="113"/>
      <c r="E698" s="113"/>
      <c r="F698" s="113"/>
      <c r="G698" s="124"/>
      <c r="H698" s="124"/>
      <c r="I698" s="113"/>
      <c r="J698" s="113"/>
      <c r="K698" s="113"/>
      <c r="L698" s="113"/>
      <c r="M698" s="113"/>
      <c r="N698" s="113"/>
      <c r="O698" s="113"/>
      <c r="P698" s="113"/>
      <c r="Q698" s="113"/>
      <c r="R698" s="113"/>
      <c r="S698" s="113"/>
      <c r="T698" s="113"/>
      <c r="U698" s="113"/>
      <c r="V698" s="113"/>
      <c r="W698" s="113"/>
      <c r="X698" s="113"/>
      <c r="Y698" s="113"/>
      <c r="Z698" s="113"/>
      <c r="AA698" s="113"/>
      <c r="AB698" s="113"/>
      <c r="AC698" s="113"/>
      <c r="AD698" s="113"/>
    </row>
    <row r="699">
      <c r="A699" s="113"/>
      <c r="B699" s="113"/>
      <c r="C699" s="113"/>
      <c r="D699" s="113"/>
      <c r="E699" s="113"/>
      <c r="F699" s="113"/>
      <c r="G699" s="124"/>
      <c r="H699" s="124"/>
      <c r="I699" s="113"/>
      <c r="J699" s="113"/>
      <c r="K699" s="113"/>
      <c r="L699" s="113"/>
      <c r="M699" s="113"/>
      <c r="N699" s="113"/>
      <c r="O699" s="113"/>
      <c r="P699" s="113"/>
      <c r="Q699" s="113"/>
      <c r="R699" s="113"/>
      <c r="S699" s="113"/>
      <c r="T699" s="113"/>
      <c r="U699" s="113"/>
      <c r="V699" s="113"/>
      <c r="W699" s="113"/>
      <c r="X699" s="113"/>
      <c r="Y699" s="113"/>
      <c r="Z699" s="113"/>
      <c r="AA699" s="113"/>
      <c r="AB699" s="113"/>
      <c r="AC699" s="113"/>
      <c r="AD699" s="113"/>
    </row>
    <row r="700">
      <c r="A700" s="113"/>
      <c r="B700" s="113"/>
      <c r="C700" s="113"/>
      <c r="D700" s="113"/>
      <c r="E700" s="113"/>
      <c r="F700" s="113"/>
      <c r="G700" s="124"/>
      <c r="H700" s="124"/>
      <c r="I700" s="113"/>
      <c r="J700" s="113"/>
      <c r="K700" s="113"/>
      <c r="L700" s="113"/>
      <c r="M700" s="113"/>
      <c r="N700" s="113"/>
      <c r="O700" s="113"/>
      <c r="P700" s="113"/>
      <c r="Q700" s="113"/>
      <c r="R700" s="113"/>
      <c r="S700" s="113"/>
      <c r="T700" s="113"/>
      <c r="U700" s="113"/>
      <c r="V700" s="113"/>
      <c r="W700" s="113"/>
      <c r="X700" s="113"/>
      <c r="Y700" s="113"/>
      <c r="Z700" s="113"/>
      <c r="AA700" s="113"/>
      <c r="AB700" s="113"/>
      <c r="AC700" s="113"/>
      <c r="AD700" s="113"/>
    </row>
    <row r="701">
      <c r="A701" s="113"/>
      <c r="B701" s="113"/>
      <c r="C701" s="113"/>
      <c r="D701" s="113"/>
      <c r="E701" s="113"/>
      <c r="F701" s="113"/>
      <c r="G701" s="124"/>
      <c r="H701" s="124"/>
      <c r="I701" s="113"/>
      <c r="J701" s="113"/>
      <c r="K701" s="113"/>
      <c r="L701" s="113"/>
      <c r="M701" s="113"/>
      <c r="N701" s="113"/>
      <c r="O701" s="113"/>
      <c r="P701" s="113"/>
      <c r="Q701" s="113"/>
      <c r="R701" s="113"/>
      <c r="S701" s="113"/>
      <c r="T701" s="113"/>
      <c r="U701" s="113"/>
      <c r="V701" s="113"/>
      <c r="W701" s="113"/>
      <c r="X701" s="113"/>
      <c r="Y701" s="113"/>
      <c r="Z701" s="113"/>
      <c r="AA701" s="113"/>
      <c r="AB701" s="113"/>
      <c r="AC701" s="113"/>
      <c r="AD701" s="113"/>
    </row>
    <row r="702">
      <c r="A702" s="113"/>
      <c r="B702" s="113"/>
      <c r="C702" s="113"/>
      <c r="D702" s="113"/>
      <c r="E702" s="113"/>
      <c r="F702" s="113"/>
      <c r="G702" s="124"/>
      <c r="H702" s="124"/>
      <c r="I702" s="113"/>
      <c r="J702" s="113"/>
      <c r="K702" s="113"/>
      <c r="L702" s="113"/>
      <c r="M702" s="113"/>
      <c r="N702" s="113"/>
      <c r="O702" s="113"/>
      <c r="P702" s="113"/>
      <c r="Q702" s="113"/>
      <c r="R702" s="113"/>
      <c r="S702" s="113"/>
      <c r="T702" s="113"/>
      <c r="U702" s="113"/>
      <c r="V702" s="113"/>
      <c r="W702" s="113"/>
      <c r="X702" s="113"/>
      <c r="Y702" s="113"/>
      <c r="Z702" s="113"/>
      <c r="AA702" s="113"/>
      <c r="AB702" s="113"/>
      <c r="AC702" s="113"/>
      <c r="AD702" s="113"/>
    </row>
    <row r="703">
      <c r="A703" s="113"/>
      <c r="B703" s="113"/>
      <c r="C703" s="113"/>
      <c r="D703" s="113"/>
      <c r="E703" s="113"/>
      <c r="F703" s="113"/>
      <c r="G703" s="124"/>
      <c r="H703" s="124"/>
      <c r="I703" s="113"/>
      <c r="J703" s="113"/>
      <c r="K703" s="113"/>
      <c r="L703" s="113"/>
      <c r="M703" s="113"/>
      <c r="N703" s="113"/>
      <c r="O703" s="113"/>
      <c r="P703" s="113"/>
      <c r="Q703" s="113"/>
      <c r="R703" s="113"/>
      <c r="S703" s="113"/>
      <c r="T703" s="113"/>
      <c r="U703" s="113"/>
      <c r="V703" s="113"/>
      <c r="W703" s="113"/>
      <c r="X703" s="113"/>
      <c r="Y703" s="113"/>
      <c r="Z703" s="113"/>
      <c r="AA703" s="113"/>
      <c r="AB703" s="113"/>
      <c r="AC703" s="113"/>
      <c r="AD703" s="113"/>
    </row>
    <row r="704">
      <c r="A704" s="113"/>
      <c r="B704" s="113"/>
      <c r="C704" s="113"/>
      <c r="D704" s="113"/>
      <c r="E704" s="113"/>
      <c r="F704" s="113"/>
      <c r="G704" s="124"/>
      <c r="H704" s="124"/>
      <c r="I704" s="113"/>
      <c r="J704" s="113"/>
      <c r="K704" s="113"/>
      <c r="L704" s="113"/>
      <c r="M704" s="113"/>
      <c r="N704" s="113"/>
      <c r="O704" s="113"/>
      <c r="P704" s="113"/>
      <c r="Q704" s="113"/>
      <c r="R704" s="113"/>
      <c r="S704" s="113"/>
      <c r="T704" s="113"/>
      <c r="U704" s="113"/>
      <c r="V704" s="113"/>
      <c r="W704" s="113"/>
      <c r="X704" s="113"/>
      <c r="Y704" s="113"/>
      <c r="Z704" s="113"/>
      <c r="AA704" s="113"/>
      <c r="AB704" s="113"/>
      <c r="AC704" s="113"/>
      <c r="AD704" s="113"/>
    </row>
    <row r="705">
      <c r="A705" s="113"/>
      <c r="B705" s="113"/>
      <c r="C705" s="113"/>
      <c r="D705" s="113"/>
      <c r="E705" s="113"/>
      <c r="F705" s="113"/>
      <c r="G705" s="124"/>
      <c r="H705" s="124"/>
      <c r="I705" s="113"/>
      <c r="J705" s="113"/>
      <c r="K705" s="113"/>
      <c r="L705" s="113"/>
      <c r="M705" s="113"/>
      <c r="N705" s="113"/>
      <c r="O705" s="113"/>
      <c r="P705" s="113"/>
      <c r="Q705" s="113"/>
      <c r="R705" s="113"/>
      <c r="S705" s="113"/>
      <c r="T705" s="113"/>
      <c r="U705" s="113"/>
      <c r="V705" s="113"/>
      <c r="W705" s="113"/>
      <c r="X705" s="113"/>
      <c r="Y705" s="113"/>
      <c r="Z705" s="113"/>
      <c r="AA705" s="113"/>
      <c r="AB705" s="113"/>
      <c r="AC705" s="113"/>
      <c r="AD705" s="113"/>
    </row>
    <row r="706">
      <c r="A706" s="113"/>
      <c r="B706" s="113"/>
      <c r="C706" s="113"/>
      <c r="D706" s="113"/>
      <c r="E706" s="113"/>
      <c r="F706" s="113"/>
      <c r="G706" s="124"/>
      <c r="H706" s="124"/>
      <c r="I706" s="113"/>
      <c r="J706" s="113"/>
      <c r="K706" s="113"/>
      <c r="L706" s="113"/>
      <c r="M706" s="113"/>
      <c r="N706" s="113"/>
      <c r="O706" s="113"/>
      <c r="P706" s="113"/>
      <c r="Q706" s="113"/>
      <c r="R706" s="113"/>
      <c r="S706" s="113"/>
      <c r="T706" s="113"/>
      <c r="U706" s="113"/>
      <c r="V706" s="113"/>
      <c r="W706" s="113"/>
      <c r="X706" s="113"/>
      <c r="Y706" s="113"/>
      <c r="Z706" s="113"/>
      <c r="AA706" s="113"/>
      <c r="AB706" s="113"/>
      <c r="AC706" s="113"/>
      <c r="AD706" s="113"/>
    </row>
    <row r="707">
      <c r="A707" s="113"/>
      <c r="B707" s="113"/>
      <c r="C707" s="113"/>
      <c r="D707" s="113"/>
      <c r="E707" s="113"/>
      <c r="F707" s="113"/>
      <c r="G707" s="124"/>
      <c r="H707" s="124"/>
      <c r="I707" s="113"/>
      <c r="J707" s="113"/>
      <c r="K707" s="113"/>
      <c r="L707" s="113"/>
      <c r="M707" s="113"/>
      <c r="N707" s="113"/>
      <c r="O707" s="113"/>
      <c r="P707" s="113"/>
      <c r="Q707" s="113"/>
      <c r="R707" s="113"/>
      <c r="S707" s="113"/>
      <c r="T707" s="113"/>
      <c r="U707" s="113"/>
      <c r="V707" s="113"/>
      <c r="W707" s="113"/>
      <c r="X707" s="113"/>
      <c r="Y707" s="113"/>
      <c r="Z707" s="113"/>
      <c r="AA707" s="113"/>
      <c r="AB707" s="113"/>
      <c r="AC707" s="113"/>
      <c r="AD707" s="113"/>
    </row>
    <row r="708">
      <c r="A708" s="113"/>
      <c r="B708" s="113"/>
      <c r="C708" s="113"/>
      <c r="D708" s="113"/>
      <c r="E708" s="113"/>
      <c r="F708" s="113"/>
      <c r="G708" s="124"/>
      <c r="H708" s="124"/>
      <c r="I708" s="113"/>
      <c r="J708" s="113"/>
      <c r="K708" s="113"/>
      <c r="L708" s="113"/>
      <c r="M708" s="113"/>
      <c r="N708" s="113"/>
      <c r="O708" s="113"/>
      <c r="P708" s="113"/>
      <c r="Q708" s="113"/>
      <c r="R708" s="113"/>
      <c r="S708" s="113"/>
      <c r="T708" s="113"/>
      <c r="U708" s="113"/>
      <c r="V708" s="113"/>
      <c r="W708" s="113"/>
      <c r="X708" s="113"/>
      <c r="Y708" s="113"/>
      <c r="Z708" s="113"/>
      <c r="AA708" s="113"/>
      <c r="AB708" s="113"/>
      <c r="AC708" s="113"/>
      <c r="AD708" s="113"/>
    </row>
    <row r="709">
      <c r="A709" s="113"/>
      <c r="B709" s="113"/>
      <c r="C709" s="113"/>
      <c r="D709" s="113"/>
      <c r="E709" s="113"/>
      <c r="F709" s="113"/>
      <c r="G709" s="124"/>
      <c r="H709" s="124"/>
      <c r="I709" s="113"/>
      <c r="J709" s="113"/>
      <c r="K709" s="113"/>
      <c r="L709" s="113"/>
      <c r="M709" s="113"/>
      <c r="N709" s="113"/>
      <c r="O709" s="113"/>
      <c r="P709" s="113"/>
      <c r="Q709" s="113"/>
      <c r="R709" s="113"/>
      <c r="S709" s="113"/>
      <c r="T709" s="113"/>
      <c r="U709" s="113"/>
      <c r="V709" s="113"/>
      <c r="W709" s="113"/>
      <c r="X709" s="113"/>
      <c r="Y709" s="113"/>
      <c r="Z709" s="113"/>
      <c r="AA709" s="113"/>
      <c r="AB709" s="113"/>
      <c r="AC709" s="113"/>
      <c r="AD709" s="113"/>
    </row>
    <row r="710">
      <c r="A710" s="113"/>
      <c r="B710" s="113"/>
      <c r="C710" s="113"/>
      <c r="D710" s="113"/>
      <c r="E710" s="113"/>
      <c r="F710" s="113"/>
      <c r="G710" s="124"/>
      <c r="H710" s="124"/>
      <c r="I710" s="113"/>
      <c r="J710" s="113"/>
      <c r="K710" s="113"/>
      <c r="L710" s="113"/>
      <c r="M710" s="113"/>
      <c r="N710" s="113"/>
      <c r="O710" s="113"/>
      <c r="P710" s="113"/>
      <c r="Q710" s="113"/>
      <c r="R710" s="113"/>
      <c r="S710" s="113"/>
      <c r="T710" s="113"/>
      <c r="U710" s="113"/>
      <c r="V710" s="113"/>
      <c r="W710" s="113"/>
      <c r="X710" s="113"/>
      <c r="Y710" s="113"/>
      <c r="Z710" s="113"/>
      <c r="AA710" s="113"/>
      <c r="AB710" s="113"/>
      <c r="AC710" s="113"/>
      <c r="AD710" s="113"/>
    </row>
    <row r="711">
      <c r="A711" s="113"/>
      <c r="B711" s="113"/>
      <c r="C711" s="113"/>
      <c r="D711" s="113"/>
      <c r="E711" s="113"/>
      <c r="F711" s="113"/>
      <c r="G711" s="124"/>
      <c r="H711" s="124"/>
      <c r="I711" s="113"/>
      <c r="J711" s="113"/>
      <c r="K711" s="113"/>
      <c r="L711" s="113"/>
      <c r="M711" s="113"/>
      <c r="N711" s="113"/>
      <c r="O711" s="113"/>
      <c r="P711" s="113"/>
      <c r="Q711" s="113"/>
      <c r="R711" s="113"/>
      <c r="S711" s="113"/>
      <c r="T711" s="113"/>
      <c r="U711" s="113"/>
      <c r="V711" s="113"/>
      <c r="W711" s="113"/>
      <c r="X711" s="113"/>
      <c r="Y711" s="113"/>
      <c r="Z711" s="113"/>
      <c r="AA711" s="113"/>
      <c r="AB711" s="113"/>
      <c r="AC711" s="113"/>
      <c r="AD711" s="113"/>
    </row>
    <row r="712">
      <c r="A712" s="113"/>
      <c r="B712" s="113"/>
      <c r="C712" s="113"/>
      <c r="D712" s="113"/>
      <c r="E712" s="113"/>
      <c r="F712" s="113"/>
      <c r="G712" s="124"/>
      <c r="H712" s="124"/>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row>
    <row r="713">
      <c r="A713" s="113"/>
      <c r="B713" s="113"/>
      <c r="C713" s="113"/>
      <c r="D713" s="113"/>
      <c r="E713" s="113"/>
      <c r="F713" s="113"/>
      <c r="G713" s="124"/>
      <c r="H713" s="124"/>
      <c r="I713" s="113"/>
      <c r="J713" s="113"/>
      <c r="K713" s="113"/>
      <c r="L713" s="113"/>
      <c r="M713" s="113"/>
      <c r="N713" s="113"/>
      <c r="O713" s="113"/>
      <c r="P713" s="113"/>
      <c r="Q713" s="113"/>
      <c r="R713" s="113"/>
      <c r="S713" s="113"/>
      <c r="T713" s="113"/>
      <c r="U713" s="113"/>
      <c r="V713" s="113"/>
      <c r="W713" s="113"/>
      <c r="X713" s="113"/>
      <c r="Y713" s="113"/>
      <c r="Z713" s="113"/>
      <c r="AA713" s="113"/>
      <c r="AB713" s="113"/>
      <c r="AC713" s="113"/>
      <c r="AD713" s="113"/>
    </row>
    <row r="714">
      <c r="A714" s="113"/>
      <c r="B714" s="113"/>
      <c r="C714" s="113"/>
      <c r="D714" s="113"/>
      <c r="E714" s="113"/>
      <c r="F714" s="113"/>
      <c r="G714" s="124"/>
      <c r="H714" s="124"/>
      <c r="I714" s="113"/>
      <c r="J714" s="113"/>
      <c r="K714" s="113"/>
      <c r="L714" s="113"/>
      <c r="M714" s="113"/>
      <c r="N714" s="113"/>
      <c r="O714" s="113"/>
      <c r="P714" s="113"/>
      <c r="Q714" s="113"/>
      <c r="R714" s="113"/>
      <c r="S714" s="113"/>
      <c r="T714" s="113"/>
      <c r="U714" s="113"/>
      <c r="V714" s="113"/>
      <c r="W714" s="113"/>
      <c r="X714" s="113"/>
      <c r="Y714" s="113"/>
      <c r="Z714" s="113"/>
      <c r="AA714" s="113"/>
      <c r="AB714" s="113"/>
      <c r="AC714" s="113"/>
      <c r="AD714" s="113"/>
    </row>
    <row r="715">
      <c r="A715" s="113"/>
      <c r="B715" s="113"/>
      <c r="C715" s="113"/>
      <c r="D715" s="113"/>
      <c r="E715" s="113"/>
      <c r="F715" s="113"/>
      <c r="G715" s="124"/>
      <c r="H715" s="124"/>
      <c r="I715" s="113"/>
      <c r="J715" s="113"/>
      <c r="K715" s="113"/>
      <c r="L715" s="113"/>
      <c r="M715" s="113"/>
      <c r="N715" s="113"/>
      <c r="O715" s="113"/>
      <c r="P715" s="113"/>
      <c r="Q715" s="113"/>
      <c r="R715" s="113"/>
      <c r="S715" s="113"/>
      <c r="T715" s="113"/>
      <c r="U715" s="113"/>
      <c r="V715" s="113"/>
      <c r="W715" s="113"/>
      <c r="X715" s="113"/>
      <c r="Y715" s="113"/>
      <c r="Z715" s="113"/>
      <c r="AA715" s="113"/>
      <c r="AB715" s="113"/>
      <c r="AC715" s="113"/>
      <c r="AD715" s="113"/>
    </row>
    <row r="716">
      <c r="A716" s="113"/>
      <c r="B716" s="113"/>
      <c r="C716" s="113"/>
      <c r="D716" s="113"/>
      <c r="E716" s="113"/>
      <c r="F716" s="113"/>
      <c r="G716" s="124"/>
      <c r="H716" s="124"/>
      <c r="I716" s="113"/>
      <c r="J716" s="113"/>
      <c r="K716" s="113"/>
      <c r="L716" s="113"/>
      <c r="M716" s="113"/>
      <c r="N716" s="113"/>
      <c r="O716" s="113"/>
      <c r="P716" s="113"/>
      <c r="Q716" s="113"/>
      <c r="R716" s="113"/>
      <c r="S716" s="113"/>
      <c r="T716" s="113"/>
      <c r="U716" s="113"/>
      <c r="V716" s="113"/>
      <c r="W716" s="113"/>
      <c r="X716" s="113"/>
      <c r="Y716" s="113"/>
      <c r="Z716" s="113"/>
      <c r="AA716" s="113"/>
      <c r="AB716" s="113"/>
      <c r="AC716" s="113"/>
      <c r="AD716" s="113"/>
    </row>
    <row r="717">
      <c r="A717" s="113"/>
      <c r="B717" s="113"/>
      <c r="C717" s="113"/>
      <c r="D717" s="113"/>
      <c r="E717" s="113"/>
      <c r="F717" s="113"/>
      <c r="G717" s="124"/>
      <c r="H717" s="124"/>
      <c r="I717" s="113"/>
      <c r="J717" s="113"/>
      <c r="K717" s="113"/>
      <c r="L717" s="113"/>
      <c r="M717" s="113"/>
      <c r="N717" s="113"/>
      <c r="O717" s="113"/>
      <c r="P717" s="113"/>
      <c r="Q717" s="113"/>
      <c r="R717" s="113"/>
      <c r="S717" s="113"/>
      <c r="T717" s="113"/>
      <c r="U717" s="113"/>
      <c r="V717" s="113"/>
      <c r="W717" s="113"/>
      <c r="X717" s="113"/>
      <c r="Y717" s="113"/>
      <c r="Z717" s="113"/>
      <c r="AA717" s="113"/>
      <c r="AB717" s="113"/>
      <c r="AC717" s="113"/>
      <c r="AD717" s="113"/>
    </row>
    <row r="718">
      <c r="A718" s="113"/>
      <c r="B718" s="113"/>
      <c r="C718" s="113"/>
      <c r="D718" s="113"/>
      <c r="E718" s="113"/>
      <c r="F718" s="113"/>
      <c r="G718" s="124"/>
      <c r="H718" s="124"/>
      <c r="I718" s="113"/>
      <c r="J718" s="113"/>
      <c r="K718" s="113"/>
      <c r="L718" s="113"/>
      <c r="M718" s="113"/>
      <c r="N718" s="113"/>
      <c r="O718" s="113"/>
      <c r="P718" s="113"/>
      <c r="Q718" s="113"/>
      <c r="R718" s="113"/>
      <c r="S718" s="113"/>
      <c r="T718" s="113"/>
      <c r="U718" s="113"/>
      <c r="V718" s="113"/>
      <c r="W718" s="113"/>
      <c r="X718" s="113"/>
      <c r="Y718" s="113"/>
      <c r="Z718" s="113"/>
      <c r="AA718" s="113"/>
      <c r="AB718" s="113"/>
      <c r="AC718" s="113"/>
      <c r="AD718" s="113"/>
    </row>
    <row r="719">
      <c r="A719" s="113"/>
      <c r="B719" s="113"/>
      <c r="C719" s="113"/>
      <c r="D719" s="113"/>
      <c r="E719" s="113"/>
      <c r="F719" s="113"/>
      <c r="G719" s="124"/>
      <c r="H719" s="124"/>
      <c r="I719" s="113"/>
      <c r="J719" s="113"/>
      <c r="K719" s="113"/>
      <c r="L719" s="113"/>
      <c r="M719" s="113"/>
      <c r="N719" s="113"/>
      <c r="O719" s="113"/>
      <c r="P719" s="113"/>
      <c r="Q719" s="113"/>
      <c r="R719" s="113"/>
      <c r="S719" s="113"/>
      <c r="T719" s="113"/>
      <c r="U719" s="113"/>
      <c r="V719" s="113"/>
      <c r="W719" s="113"/>
      <c r="X719" s="113"/>
      <c r="Y719" s="113"/>
      <c r="Z719" s="113"/>
      <c r="AA719" s="113"/>
      <c r="AB719" s="113"/>
      <c r="AC719" s="113"/>
      <c r="AD719" s="113"/>
    </row>
    <row r="720">
      <c r="A720" s="113"/>
      <c r="B720" s="113"/>
      <c r="C720" s="113"/>
      <c r="D720" s="113"/>
      <c r="E720" s="113"/>
      <c r="F720" s="113"/>
      <c r="G720" s="124"/>
      <c r="H720" s="124"/>
      <c r="I720" s="113"/>
      <c r="J720" s="113"/>
      <c r="K720" s="113"/>
      <c r="L720" s="113"/>
      <c r="M720" s="113"/>
      <c r="N720" s="113"/>
      <c r="O720" s="113"/>
      <c r="P720" s="113"/>
      <c r="Q720" s="113"/>
      <c r="R720" s="113"/>
      <c r="S720" s="113"/>
      <c r="T720" s="113"/>
      <c r="U720" s="113"/>
      <c r="V720" s="113"/>
      <c r="W720" s="113"/>
      <c r="X720" s="113"/>
      <c r="Y720" s="113"/>
      <c r="Z720" s="113"/>
      <c r="AA720" s="113"/>
      <c r="AB720" s="113"/>
      <c r="AC720" s="113"/>
      <c r="AD720" s="113"/>
    </row>
    <row r="721">
      <c r="A721" s="113"/>
      <c r="B721" s="113"/>
      <c r="C721" s="113"/>
      <c r="D721" s="113"/>
      <c r="E721" s="113"/>
      <c r="F721" s="113"/>
      <c r="G721" s="124"/>
      <c r="H721" s="124"/>
      <c r="I721" s="113"/>
      <c r="J721" s="113"/>
      <c r="K721" s="113"/>
      <c r="L721" s="113"/>
      <c r="M721" s="113"/>
      <c r="N721" s="113"/>
      <c r="O721" s="113"/>
      <c r="P721" s="113"/>
      <c r="Q721" s="113"/>
      <c r="R721" s="113"/>
      <c r="S721" s="113"/>
      <c r="T721" s="113"/>
      <c r="U721" s="113"/>
      <c r="V721" s="113"/>
      <c r="W721" s="113"/>
      <c r="X721" s="113"/>
      <c r="Y721" s="113"/>
      <c r="Z721" s="113"/>
      <c r="AA721" s="113"/>
      <c r="AB721" s="113"/>
      <c r="AC721" s="113"/>
      <c r="AD721" s="113"/>
    </row>
    <row r="722">
      <c r="A722" s="113"/>
      <c r="B722" s="113"/>
      <c r="C722" s="113"/>
      <c r="D722" s="113"/>
      <c r="E722" s="113"/>
      <c r="F722" s="113"/>
      <c r="G722" s="124"/>
      <c r="H722" s="124"/>
      <c r="I722" s="113"/>
      <c r="J722" s="113"/>
      <c r="K722" s="113"/>
      <c r="L722" s="113"/>
      <c r="M722" s="113"/>
      <c r="N722" s="113"/>
      <c r="O722" s="113"/>
      <c r="P722" s="113"/>
      <c r="Q722" s="113"/>
      <c r="R722" s="113"/>
      <c r="S722" s="113"/>
      <c r="T722" s="113"/>
      <c r="U722" s="113"/>
      <c r="V722" s="113"/>
      <c r="W722" s="113"/>
      <c r="X722" s="113"/>
      <c r="Y722" s="113"/>
      <c r="Z722" s="113"/>
      <c r="AA722" s="113"/>
      <c r="AB722" s="113"/>
      <c r="AC722" s="113"/>
      <c r="AD722" s="113"/>
    </row>
    <row r="723">
      <c r="A723" s="113"/>
      <c r="B723" s="113"/>
      <c r="C723" s="113"/>
      <c r="D723" s="113"/>
      <c r="E723" s="113"/>
      <c r="F723" s="113"/>
      <c r="G723" s="124"/>
      <c r="H723" s="124"/>
      <c r="I723" s="113"/>
      <c r="J723" s="113"/>
      <c r="K723" s="113"/>
      <c r="L723" s="113"/>
      <c r="M723" s="113"/>
      <c r="N723" s="113"/>
      <c r="O723" s="113"/>
      <c r="P723" s="113"/>
      <c r="Q723" s="113"/>
      <c r="R723" s="113"/>
      <c r="S723" s="113"/>
      <c r="T723" s="113"/>
      <c r="U723" s="113"/>
      <c r="V723" s="113"/>
      <c r="W723" s="113"/>
      <c r="X723" s="113"/>
      <c r="Y723" s="113"/>
      <c r="Z723" s="113"/>
      <c r="AA723" s="113"/>
      <c r="AB723" s="113"/>
      <c r="AC723" s="113"/>
      <c r="AD723" s="113"/>
    </row>
    <row r="724">
      <c r="A724" s="113"/>
      <c r="B724" s="113"/>
      <c r="C724" s="113"/>
      <c r="D724" s="113"/>
      <c r="E724" s="113"/>
      <c r="F724" s="113"/>
      <c r="G724" s="124"/>
      <c r="H724" s="124"/>
      <c r="I724" s="113"/>
      <c r="J724" s="113"/>
      <c r="K724" s="113"/>
      <c r="L724" s="113"/>
      <c r="M724" s="113"/>
      <c r="N724" s="113"/>
      <c r="O724" s="113"/>
      <c r="P724" s="113"/>
      <c r="Q724" s="113"/>
      <c r="R724" s="113"/>
      <c r="S724" s="113"/>
      <c r="T724" s="113"/>
      <c r="U724" s="113"/>
      <c r="V724" s="113"/>
      <c r="W724" s="113"/>
      <c r="X724" s="113"/>
      <c r="Y724" s="113"/>
      <c r="Z724" s="113"/>
      <c r="AA724" s="113"/>
      <c r="AB724" s="113"/>
      <c r="AC724" s="113"/>
      <c r="AD724" s="113"/>
    </row>
    <row r="725">
      <c r="A725" s="113"/>
      <c r="B725" s="113"/>
      <c r="C725" s="113"/>
      <c r="D725" s="113"/>
      <c r="E725" s="113"/>
      <c r="F725" s="113"/>
      <c r="G725" s="124"/>
      <c r="H725" s="124"/>
      <c r="I725" s="113"/>
      <c r="J725" s="113"/>
      <c r="K725" s="113"/>
      <c r="L725" s="113"/>
      <c r="M725" s="113"/>
      <c r="N725" s="113"/>
      <c r="O725" s="113"/>
      <c r="P725" s="113"/>
      <c r="Q725" s="113"/>
      <c r="R725" s="113"/>
      <c r="S725" s="113"/>
      <c r="T725" s="113"/>
      <c r="U725" s="113"/>
      <c r="V725" s="113"/>
      <c r="W725" s="113"/>
      <c r="X725" s="113"/>
      <c r="Y725" s="113"/>
      <c r="Z725" s="113"/>
      <c r="AA725" s="113"/>
      <c r="AB725" s="113"/>
      <c r="AC725" s="113"/>
      <c r="AD725" s="113"/>
    </row>
    <row r="726">
      <c r="A726" s="113"/>
      <c r="B726" s="113"/>
      <c r="C726" s="113"/>
      <c r="D726" s="113"/>
      <c r="E726" s="113"/>
      <c r="F726" s="113"/>
      <c r="G726" s="124"/>
      <c r="H726" s="124"/>
      <c r="I726" s="113"/>
      <c r="J726" s="113"/>
      <c r="K726" s="113"/>
      <c r="L726" s="113"/>
      <c r="M726" s="113"/>
      <c r="N726" s="113"/>
      <c r="O726" s="113"/>
      <c r="P726" s="113"/>
      <c r="Q726" s="113"/>
      <c r="R726" s="113"/>
      <c r="S726" s="113"/>
      <c r="T726" s="113"/>
      <c r="U726" s="113"/>
      <c r="V726" s="113"/>
      <c r="W726" s="113"/>
      <c r="X726" s="113"/>
      <c r="Y726" s="113"/>
      <c r="Z726" s="113"/>
      <c r="AA726" s="113"/>
      <c r="AB726" s="113"/>
      <c r="AC726" s="113"/>
      <c r="AD726" s="113"/>
    </row>
    <row r="727">
      <c r="A727" s="113"/>
      <c r="B727" s="113"/>
      <c r="C727" s="113"/>
      <c r="D727" s="113"/>
      <c r="E727" s="113"/>
      <c r="F727" s="113"/>
      <c r="G727" s="124"/>
      <c r="H727" s="124"/>
      <c r="I727" s="113"/>
      <c r="J727" s="113"/>
      <c r="K727" s="113"/>
      <c r="L727" s="113"/>
      <c r="M727" s="113"/>
      <c r="N727" s="113"/>
      <c r="O727" s="113"/>
      <c r="P727" s="113"/>
      <c r="Q727" s="113"/>
      <c r="R727" s="113"/>
      <c r="S727" s="113"/>
      <c r="T727" s="113"/>
      <c r="U727" s="113"/>
      <c r="V727" s="113"/>
      <c r="W727" s="113"/>
      <c r="X727" s="113"/>
      <c r="Y727" s="113"/>
      <c r="Z727" s="113"/>
      <c r="AA727" s="113"/>
      <c r="AB727" s="113"/>
      <c r="AC727" s="113"/>
      <c r="AD727" s="113"/>
    </row>
    <row r="728">
      <c r="A728" s="113"/>
      <c r="B728" s="113"/>
      <c r="C728" s="113"/>
      <c r="D728" s="113"/>
      <c r="E728" s="113"/>
      <c r="F728" s="113"/>
      <c r="G728" s="124"/>
      <c r="H728" s="124"/>
      <c r="I728" s="113"/>
      <c r="J728" s="113"/>
      <c r="K728" s="113"/>
      <c r="L728" s="113"/>
      <c r="M728" s="113"/>
      <c r="N728" s="113"/>
      <c r="O728" s="113"/>
      <c r="P728" s="113"/>
      <c r="Q728" s="113"/>
      <c r="R728" s="113"/>
      <c r="S728" s="113"/>
      <c r="T728" s="113"/>
      <c r="U728" s="113"/>
      <c r="V728" s="113"/>
      <c r="W728" s="113"/>
      <c r="X728" s="113"/>
      <c r="Y728" s="113"/>
      <c r="Z728" s="113"/>
      <c r="AA728" s="113"/>
      <c r="AB728" s="113"/>
      <c r="AC728" s="113"/>
      <c r="AD728" s="113"/>
    </row>
    <row r="729">
      <c r="A729" s="113"/>
      <c r="B729" s="113"/>
      <c r="C729" s="113"/>
      <c r="D729" s="113"/>
      <c r="E729" s="113"/>
      <c r="F729" s="113"/>
      <c r="G729" s="124"/>
      <c r="H729" s="124"/>
      <c r="I729" s="113"/>
      <c r="J729" s="113"/>
      <c r="K729" s="113"/>
      <c r="L729" s="113"/>
      <c r="M729" s="113"/>
      <c r="N729" s="113"/>
      <c r="O729" s="113"/>
      <c r="P729" s="113"/>
      <c r="Q729" s="113"/>
      <c r="R729" s="113"/>
      <c r="S729" s="113"/>
      <c r="T729" s="113"/>
      <c r="U729" s="113"/>
      <c r="V729" s="113"/>
      <c r="W729" s="113"/>
      <c r="X729" s="113"/>
      <c r="Y729" s="113"/>
      <c r="Z729" s="113"/>
      <c r="AA729" s="113"/>
      <c r="AB729" s="113"/>
      <c r="AC729" s="113"/>
      <c r="AD729" s="113"/>
    </row>
    <row r="730">
      <c r="A730" s="113"/>
      <c r="B730" s="113"/>
      <c r="C730" s="113"/>
      <c r="D730" s="113"/>
      <c r="E730" s="113"/>
      <c r="F730" s="113"/>
      <c r="G730" s="124"/>
      <c r="H730" s="124"/>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row>
    <row r="731">
      <c r="A731" s="113"/>
      <c r="B731" s="113"/>
      <c r="C731" s="113"/>
      <c r="D731" s="113"/>
      <c r="E731" s="113"/>
      <c r="F731" s="113"/>
      <c r="G731" s="124"/>
      <c r="H731" s="124"/>
      <c r="I731" s="113"/>
      <c r="J731" s="113"/>
      <c r="K731" s="113"/>
      <c r="L731" s="113"/>
      <c r="M731" s="113"/>
      <c r="N731" s="113"/>
      <c r="O731" s="113"/>
      <c r="P731" s="113"/>
      <c r="Q731" s="113"/>
      <c r="R731" s="113"/>
      <c r="S731" s="113"/>
      <c r="T731" s="113"/>
      <c r="U731" s="113"/>
      <c r="V731" s="113"/>
      <c r="W731" s="113"/>
      <c r="X731" s="113"/>
      <c r="Y731" s="113"/>
      <c r="Z731" s="113"/>
      <c r="AA731" s="113"/>
      <c r="AB731" s="113"/>
      <c r="AC731" s="113"/>
      <c r="AD731" s="113"/>
    </row>
    <row r="732">
      <c r="A732" s="113"/>
      <c r="B732" s="113"/>
      <c r="C732" s="113"/>
      <c r="D732" s="113"/>
      <c r="E732" s="113"/>
      <c r="F732" s="113"/>
      <c r="G732" s="124"/>
      <c r="H732" s="124"/>
      <c r="I732" s="113"/>
      <c r="J732" s="113"/>
      <c r="K732" s="113"/>
      <c r="L732" s="113"/>
      <c r="M732" s="113"/>
      <c r="N732" s="113"/>
      <c r="O732" s="113"/>
      <c r="P732" s="113"/>
      <c r="Q732" s="113"/>
      <c r="R732" s="113"/>
      <c r="S732" s="113"/>
      <c r="T732" s="113"/>
      <c r="U732" s="113"/>
      <c r="V732" s="113"/>
      <c r="W732" s="113"/>
      <c r="X732" s="113"/>
      <c r="Y732" s="113"/>
      <c r="Z732" s="113"/>
      <c r="AA732" s="113"/>
      <c r="AB732" s="113"/>
      <c r="AC732" s="113"/>
      <c r="AD732" s="113"/>
    </row>
    <row r="733">
      <c r="A733" s="113"/>
      <c r="B733" s="113"/>
      <c r="C733" s="113"/>
      <c r="D733" s="113"/>
      <c r="E733" s="113"/>
      <c r="F733" s="113"/>
      <c r="G733" s="124"/>
      <c r="H733" s="124"/>
      <c r="I733" s="113"/>
      <c r="J733" s="113"/>
      <c r="K733" s="113"/>
      <c r="L733" s="113"/>
      <c r="M733" s="113"/>
      <c r="N733" s="113"/>
      <c r="O733" s="113"/>
      <c r="P733" s="113"/>
      <c r="Q733" s="113"/>
      <c r="R733" s="113"/>
      <c r="S733" s="113"/>
      <c r="T733" s="113"/>
      <c r="U733" s="113"/>
      <c r="V733" s="113"/>
      <c r="W733" s="113"/>
      <c r="X733" s="113"/>
      <c r="Y733" s="113"/>
      <c r="Z733" s="113"/>
      <c r="AA733" s="113"/>
      <c r="AB733" s="113"/>
      <c r="AC733" s="113"/>
      <c r="AD733" s="113"/>
    </row>
    <row r="734">
      <c r="A734" s="113"/>
      <c r="B734" s="113"/>
      <c r="C734" s="113"/>
      <c r="D734" s="113"/>
      <c r="E734" s="113"/>
      <c r="F734" s="113"/>
      <c r="G734" s="124"/>
      <c r="H734" s="124"/>
      <c r="I734" s="113"/>
      <c r="J734" s="113"/>
      <c r="K734" s="113"/>
      <c r="L734" s="113"/>
      <c r="M734" s="113"/>
      <c r="N734" s="113"/>
      <c r="O734" s="113"/>
      <c r="P734" s="113"/>
      <c r="Q734" s="113"/>
      <c r="R734" s="113"/>
      <c r="S734" s="113"/>
      <c r="T734" s="113"/>
      <c r="U734" s="113"/>
      <c r="V734" s="113"/>
      <c r="W734" s="113"/>
      <c r="X734" s="113"/>
      <c r="Y734" s="113"/>
      <c r="Z734" s="113"/>
      <c r="AA734" s="113"/>
      <c r="AB734" s="113"/>
      <c r="AC734" s="113"/>
      <c r="AD734" s="113"/>
    </row>
    <row r="735">
      <c r="A735" s="113"/>
      <c r="B735" s="113"/>
      <c r="C735" s="113"/>
      <c r="D735" s="113"/>
      <c r="E735" s="113"/>
      <c r="F735" s="113"/>
      <c r="G735" s="124"/>
      <c r="H735" s="124"/>
      <c r="I735" s="113"/>
      <c r="J735" s="113"/>
      <c r="K735" s="113"/>
      <c r="L735" s="113"/>
      <c r="M735" s="113"/>
      <c r="N735" s="113"/>
      <c r="O735" s="113"/>
      <c r="P735" s="113"/>
      <c r="Q735" s="113"/>
      <c r="R735" s="113"/>
      <c r="S735" s="113"/>
      <c r="T735" s="113"/>
      <c r="U735" s="113"/>
      <c r="V735" s="113"/>
      <c r="W735" s="113"/>
      <c r="X735" s="113"/>
      <c r="Y735" s="113"/>
      <c r="Z735" s="113"/>
      <c r="AA735" s="113"/>
      <c r="AB735" s="113"/>
      <c r="AC735" s="113"/>
      <c r="AD735" s="113"/>
    </row>
    <row r="736">
      <c r="A736" s="113"/>
      <c r="B736" s="113"/>
      <c r="C736" s="113"/>
      <c r="D736" s="113"/>
      <c r="E736" s="113"/>
      <c r="F736" s="113"/>
      <c r="G736" s="124"/>
      <c r="H736" s="124"/>
      <c r="I736" s="113"/>
      <c r="J736" s="113"/>
      <c r="K736" s="113"/>
      <c r="L736" s="113"/>
      <c r="M736" s="113"/>
      <c r="N736" s="113"/>
      <c r="O736" s="113"/>
      <c r="P736" s="113"/>
      <c r="Q736" s="113"/>
      <c r="R736" s="113"/>
      <c r="S736" s="113"/>
      <c r="T736" s="113"/>
      <c r="U736" s="113"/>
      <c r="V736" s="113"/>
      <c r="W736" s="113"/>
      <c r="X736" s="113"/>
      <c r="Y736" s="113"/>
      <c r="Z736" s="113"/>
      <c r="AA736" s="113"/>
      <c r="AB736" s="113"/>
      <c r="AC736" s="113"/>
      <c r="AD736" s="113"/>
    </row>
    <row r="737">
      <c r="A737" s="113"/>
      <c r="B737" s="113"/>
      <c r="C737" s="113"/>
      <c r="D737" s="113"/>
      <c r="E737" s="113"/>
      <c r="F737" s="113"/>
      <c r="G737" s="124"/>
      <c r="H737" s="124"/>
      <c r="I737" s="113"/>
      <c r="J737" s="113"/>
      <c r="K737" s="113"/>
      <c r="L737" s="113"/>
      <c r="M737" s="113"/>
      <c r="N737" s="113"/>
      <c r="O737" s="113"/>
      <c r="P737" s="113"/>
      <c r="Q737" s="113"/>
      <c r="R737" s="113"/>
      <c r="S737" s="113"/>
      <c r="T737" s="113"/>
      <c r="U737" s="113"/>
      <c r="V737" s="113"/>
      <c r="W737" s="113"/>
      <c r="X737" s="113"/>
      <c r="Y737" s="113"/>
      <c r="Z737" s="113"/>
      <c r="AA737" s="113"/>
      <c r="AB737" s="113"/>
      <c r="AC737" s="113"/>
      <c r="AD737" s="113"/>
    </row>
    <row r="738">
      <c r="A738" s="113"/>
      <c r="B738" s="113"/>
      <c r="C738" s="113"/>
      <c r="D738" s="113"/>
      <c r="E738" s="113"/>
      <c r="F738" s="113"/>
      <c r="G738" s="124"/>
      <c r="H738" s="124"/>
      <c r="I738" s="113"/>
      <c r="J738" s="113"/>
      <c r="K738" s="113"/>
      <c r="L738" s="113"/>
      <c r="M738" s="113"/>
      <c r="N738" s="113"/>
      <c r="O738" s="113"/>
      <c r="P738" s="113"/>
      <c r="Q738" s="113"/>
      <c r="R738" s="113"/>
      <c r="S738" s="113"/>
      <c r="T738" s="113"/>
      <c r="U738" s="113"/>
      <c r="V738" s="113"/>
      <c r="W738" s="113"/>
      <c r="X738" s="113"/>
      <c r="Y738" s="113"/>
      <c r="Z738" s="113"/>
      <c r="AA738" s="113"/>
      <c r="AB738" s="113"/>
      <c r="AC738" s="113"/>
      <c r="AD738" s="113"/>
    </row>
    <row r="739">
      <c r="A739" s="113"/>
      <c r="B739" s="113"/>
      <c r="C739" s="113"/>
      <c r="D739" s="113"/>
      <c r="E739" s="113"/>
      <c r="F739" s="113"/>
      <c r="G739" s="124"/>
      <c r="H739" s="124"/>
      <c r="I739" s="113"/>
      <c r="J739" s="113"/>
      <c r="K739" s="113"/>
      <c r="L739" s="113"/>
      <c r="M739" s="113"/>
      <c r="N739" s="113"/>
      <c r="O739" s="113"/>
      <c r="P739" s="113"/>
      <c r="Q739" s="113"/>
      <c r="R739" s="113"/>
      <c r="S739" s="113"/>
      <c r="T739" s="113"/>
      <c r="U739" s="113"/>
      <c r="V739" s="113"/>
      <c r="W739" s="113"/>
      <c r="X739" s="113"/>
      <c r="Y739" s="113"/>
      <c r="Z739" s="113"/>
      <c r="AA739" s="113"/>
      <c r="AB739" s="113"/>
      <c r="AC739" s="113"/>
      <c r="AD739" s="113"/>
    </row>
    <row r="740">
      <c r="A740" s="113"/>
      <c r="B740" s="113"/>
      <c r="C740" s="113"/>
      <c r="D740" s="113"/>
      <c r="E740" s="113"/>
      <c r="F740" s="113"/>
      <c r="G740" s="124"/>
      <c r="H740" s="124"/>
      <c r="I740" s="113"/>
      <c r="J740" s="113"/>
      <c r="K740" s="113"/>
      <c r="L740" s="113"/>
      <c r="M740" s="113"/>
      <c r="N740" s="113"/>
      <c r="O740" s="113"/>
      <c r="P740" s="113"/>
      <c r="Q740" s="113"/>
      <c r="R740" s="113"/>
      <c r="S740" s="113"/>
      <c r="T740" s="113"/>
      <c r="U740" s="113"/>
      <c r="V740" s="113"/>
      <c r="W740" s="113"/>
      <c r="X740" s="113"/>
      <c r="Y740" s="113"/>
      <c r="Z740" s="113"/>
      <c r="AA740" s="113"/>
      <c r="AB740" s="113"/>
      <c r="AC740" s="113"/>
      <c r="AD740" s="113"/>
    </row>
    <row r="741">
      <c r="A741" s="113"/>
      <c r="B741" s="113"/>
      <c r="C741" s="113"/>
      <c r="D741" s="113"/>
      <c r="E741" s="113"/>
      <c r="F741" s="113"/>
      <c r="G741" s="124"/>
      <c r="H741" s="124"/>
      <c r="I741" s="113"/>
      <c r="J741" s="113"/>
      <c r="K741" s="113"/>
      <c r="L741" s="113"/>
      <c r="M741" s="113"/>
      <c r="N741" s="113"/>
      <c r="O741" s="113"/>
      <c r="P741" s="113"/>
      <c r="Q741" s="113"/>
      <c r="R741" s="113"/>
      <c r="S741" s="113"/>
      <c r="T741" s="113"/>
      <c r="U741" s="113"/>
      <c r="V741" s="113"/>
      <c r="W741" s="113"/>
      <c r="X741" s="113"/>
      <c r="Y741" s="113"/>
      <c r="Z741" s="113"/>
      <c r="AA741" s="113"/>
      <c r="AB741" s="113"/>
      <c r="AC741" s="113"/>
      <c r="AD741" s="113"/>
    </row>
    <row r="742">
      <c r="A742" s="113"/>
      <c r="B742" s="113"/>
      <c r="C742" s="113"/>
      <c r="D742" s="113"/>
      <c r="E742" s="113"/>
      <c r="F742" s="113"/>
      <c r="G742" s="124"/>
      <c r="H742" s="124"/>
      <c r="I742" s="113"/>
      <c r="J742" s="113"/>
      <c r="K742" s="113"/>
      <c r="L742" s="113"/>
      <c r="M742" s="113"/>
      <c r="N742" s="113"/>
      <c r="O742" s="113"/>
      <c r="P742" s="113"/>
      <c r="Q742" s="113"/>
      <c r="R742" s="113"/>
      <c r="S742" s="113"/>
      <c r="T742" s="113"/>
      <c r="U742" s="113"/>
      <c r="V742" s="113"/>
      <c r="W742" s="113"/>
      <c r="X742" s="113"/>
      <c r="Y742" s="113"/>
      <c r="Z742" s="113"/>
      <c r="AA742" s="113"/>
      <c r="AB742" s="113"/>
      <c r="AC742" s="113"/>
      <c r="AD742" s="113"/>
    </row>
    <row r="743">
      <c r="A743" s="113"/>
      <c r="B743" s="113"/>
      <c r="C743" s="113"/>
      <c r="D743" s="113"/>
      <c r="E743" s="113"/>
      <c r="F743" s="113"/>
      <c r="G743" s="124"/>
      <c r="H743" s="124"/>
      <c r="I743" s="113"/>
      <c r="J743" s="113"/>
      <c r="K743" s="113"/>
      <c r="L743" s="113"/>
      <c r="M743" s="113"/>
      <c r="N743" s="113"/>
      <c r="O743" s="113"/>
      <c r="P743" s="113"/>
      <c r="Q743" s="113"/>
      <c r="R743" s="113"/>
      <c r="S743" s="113"/>
      <c r="T743" s="113"/>
      <c r="U743" s="113"/>
      <c r="V743" s="113"/>
      <c r="W743" s="113"/>
      <c r="X743" s="113"/>
      <c r="Y743" s="113"/>
      <c r="Z743" s="113"/>
      <c r="AA743" s="113"/>
      <c r="AB743" s="113"/>
      <c r="AC743" s="113"/>
      <c r="AD743" s="113"/>
    </row>
    <row r="744">
      <c r="A744" s="113"/>
      <c r="B744" s="113"/>
      <c r="C744" s="113"/>
      <c r="D744" s="113"/>
      <c r="E744" s="113"/>
      <c r="F744" s="113"/>
      <c r="G744" s="124"/>
      <c r="H744" s="124"/>
      <c r="I744" s="113"/>
      <c r="J744" s="113"/>
      <c r="K744" s="113"/>
      <c r="L744" s="113"/>
      <c r="M744" s="113"/>
      <c r="N744" s="113"/>
      <c r="O744" s="113"/>
      <c r="P744" s="113"/>
      <c r="Q744" s="113"/>
      <c r="R744" s="113"/>
      <c r="S744" s="113"/>
      <c r="T744" s="113"/>
      <c r="U744" s="113"/>
      <c r="V744" s="113"/>
      <c r="W744" s="113"/>
      <c r="X744" s="113"/>
      <c r="Y744" s="113"/>
      <c r="Z744" s="113"/>
      <c r="AA744" s="113"/>
      <c r="AB744" s="113"/>
      <c r="AC744" s="113"/>
      <c r="AD744" s="113"/>
    </row>
    <row r="745">
      <c r="A745" s="113"/>
      <c r="B745" s="113"/>
      <c r="C745" s="113"/>
      <c r="D745" s="113"/>
      <c r="E745" s="113"/>
      <c r="F745" s="113"/>
      <c r="G745" s="124"/>
      <c r="H745" s="124"/>
      <c r="I745" s="113"/>
      <c r="J745" s="113"/>
      <c r="K745" s="113"/>
      <c r="L745" s="113"/>
      <c r="M745" s="113"/>
      <c r="N745" s="113"/>
      <c r="O745" s="113"/>
      <c r="P745" s="113"/>
      <c r="Q745" s="113"/>
      <c r="R745" s="113"/>
      <c r="S745" s="113"/>
      <c r="T745" s="113"/>
      <c r="U745" s="113"/>
      <c r="V745" s="113"/>
      <c r="W745" s="113"/>
      <c r="X745" s="113"/>
      <c r="Y745" s="113"/>
      <c r="Z745" s="113"/>
      <c r="AA745" s="113"/>
      <c r="AB745" s="113"/>
      <c r="AC745" s="113"/>
      <c r="AD745" s="113"/>
    </row>
    <row r="746">
      <c r="A746" s="113"/>
      <c r="B746" s="113"/>
      <c r="C746" s="113"/>
      <c r="D746" s="113"/>
      <c r="E746" s="113"/>
      <c r="F746" s="113"/>
      <c r="G746" s="124"/>
      <c r="H746" s="124"/>
      <c r="I746" s="113"/>
      <c r="J746" s="113"/>
      <c r="K746" s="113"/>
      <c r="L746" s="113"/>
      <c r="M746" s="113"/>
      <c r="N746" s="113"/>
      <c r="O746" s="113"/>
      <c r="P746" s="113"/>
      <c r="Q746" s="113"/>
      <c r="R746" s="113"/>
      <c r="S746" s="113"/>
      <c r="T746" s="113"/>
      <c r="U746" s="113"/>
      <c r="V746" s="113"/>
      <c r="W746" s="113"/>
      <c r="X746" s="113"/>
      <c r="Y746" s="113"/>
      <c r="Z746" s="113"/>
      <c r="AA746" s="113"/>
      <c r="AB746" s="113"/>
      <c r="AC746" s="113"/>
      <c r="AD746" s="113"/>
    </row>
    <row r="747">
      <c r="A747" s="113"/>
      <c r="B747" s="113"/>
      <c r="C747" s="113"/>
      <c r="D747" s="113"/>
      <c r="E747" s="113"/>
      <c r="F747" s="113"/>
      <c r="G747" s="124"/>
      <c r="H747" s="124"/>
      <c r="I747" s="113"/>
      <c r="J747" s="113"/>
      <c r="K747" s="113"/>
      <c r="L747" s="113"/>
      <c r="M747" s="113"/>
      <c r="N747" s="113"/>
      <c r="O747" s="113"/>
      <c r="P747" s="113"/>
      <c r="Q747" s="113"/>
      <c r="R747" s="113"/>
      <c r="S747" s="113"/>
      <c r="T747" s="113"/>
      <c r="U747" s="113"/>
      <c r="V747" s="113"/>
      <c r="W747" s="113"/>
      <c r="X747" s="113"/>
      <c r="Y747" s="113"/>
      <c r="Z747" s="113"/>
      <c r="AA747" s="113"/>
      <c r="AB747" s="113"/>
      <c r="AC747" s="113"/>
      <c r="AD747" s="113"/>
    </row>
    <row r="748">
      <c r="A748" s="113"/>
      <c r="B748" s="113"/>
      <c r="C748" s="113"/>
      <c r="D748" s="113"/>
      <c r="E748" s="113"/>
      <c r="F748" s="113"/>
      <c r="G748" s="124"/>
      <c r="H748" s="124"/>
      <c r="I748" s="113"/>
      <c r="J748" s="113"/>
      <c r="K748" s="113"/>
      <c r="L748" s="113"/>
      <c r="M748" s="113"/>
      <c r="N748" s="113"/>
      <c r="O748" s="113"/>
      <c r="P748" s="113"/>
      <c r="Q748" s="113"/>
      <c r="R748" s="113"/>
      <c r="S748" s="113"/>
      <c r="T748" s="113"/>
      <c r="U748" s="113"/>
      <c r="V748" s="113"/>
      <c r="W748" s="113"/>
      <c r="X748" s="113"/>
      <c r="Y748" s="113"/>
      <c r="Z748" s="113"/>
      <c r="AA748" s="113"/>
      <c r="AB748" s="113"/>
      <c r="AC748" s="113"/>
      <c r="AD748" s="113"/>
    </row>
    <row r="749">
      <c r="A749" s="113"/>
      <c r="B749" s="113"/>
      <c r="C749" s="113"/>
      <c r="D749" s="113"/>
      <c r="E749" s="113"/>
      <c r="F749" s="113"/>
      <c r="G749" s="124"/>
      <c r="H749" s="124"/>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row>
    <row r="750">
      <c r="A750" s="113"/>
      <c r="B750" s="113"/>
      <c r="C750" s="113"/>
      <c r="D750" s="113"/>
      <c r="E750" s="113"/>
      <c r="F750" s="113"/>
      <c r="G750" s="124"/>
      <c r="H750" s="124"/>
      <c r="I750" s="113"/>
      <c r="J750" s="113"/>
      <c r="K750" s="113"/>
      <c r="L750" s="113"/>
      <c r="M750" s="113"/>
      <c r="N750" s="113"/>
      <c r="O750" s="113"/>
      <c r="P750" s="113"/>
      <c r="Q750" s="113"/>
      <c r="R750" s="113"/>
      <c r="S750" s="113"/>
      <c r="T750" s="113"/>
      <c r="U750" s="113"/>
      <c r="V750" s="113"/>
      <c r="W750" s="113"/>
      <c r="X750" s="113"/>
      <c r="Y750" s="113"/>
      <c r="Z750" s="113"/>
      <c r="AA750" s="113"/>
      <c r="AB750" s="113"/>
      <c r="AC750" s="113"/>
      <c r="AD750" s="113"/>
    </row>
    <row r="751">
      <c r="A751" s="113"/>
      <c r="B751" s="113"/>
      <c r="C751" s="113"/>
      <c r="D751" s="113"/>
      <c r="E751" s="113"/>
      <c r="F751" s="113"/>
      <c r="G751" s="124"/>
      <c r="H751" s="124"/>
      <c r="I751" s="113"/>
      <c r="J751" s="113"/>
      <c r="K751" s="113"/>
      <c r="L751" s="113"/>
      <c r="M751" s="113"/>
      <c r="N751" s="113"/>
      <c r="O751" s="113"/>
      <c r="P751" s="113"/>
      <c r="Q751" s="113"/>
      <c r="R751" s="113"/>
      <c r="S751" s="113"/>
      <c r="T751" s="113"/>
      <c r="U751" s="113"/>
      <c r="V751" s="113"/>
      <c r="W751" s="113"/>
      <c r="X751" s="113"/>
      <c r="Y751" s="113"/>
      <c r="Z751" s="113"/>
      <c r="AA751" s="113"/>
      <c r="AB751" s="113"/>
      <c r="AC751" s="113"/>
      <c r="AD751" s="113"/>
    </row>
    <row r="752">
      <c r="A752" s="113"/>
      <c r="B752" s="113"/>
      <c r="C752" s="113"/>
      <c r="D752" s="113"/>
      <c r="E752" s="113"/>
      <c r="F752" s="113"/>
      <c r="G752" s="124"/>
      <c r="H752" s="124"/>
      <c r="I752" s="113"/>
      <c r="J752" s="113"/>
      <c r="K752" s="113"/>
      <c r="L752" s="113"/>
      <c r="M752" s="113"/>
      <c r="N752" s="113"/>
      <c r="O752" s="113"/>
      <c r="P752" s="113"/>
      <c r="Q752" s="113"/>
      <c r="R752" s="113"/>
      <c r="S752" s="113"/>
      <c r="T752" s="113"/>
      <c r="U752" s="113"/>
      <c r="V752" s="113"/>
      <c r="W752" s="113"/>
      <c r="X752" s="113"/>
      <c r="Y752" s="113"/>
      <c r="Z752" s="113"/>
      <c r="AA752" s="113"/>
      <c r="AB752" s="113"/>
      <c r="AC752" s="113"/>
      <c r="AD752" s="113"/>
    </row>
    <row r="753">
      <c r="A753" s="113"/>
      <c r="B753" s="113"/>
      <c r="C753" s="113"/>
      <c r="D753" s="113"/>
      <c r="E753" s="113"/>
      <c r="F753" s="113"/>
      <c r="G753" s="124"/>
      <c r="H753" s="124"/>
      <c r="I753" s="113"/>
      <c r="J753" s="113"/>
      <c r="K753" s="113"/>
      <c r="L753" s="113"/>
      <c r="M753" s="113"/>
      <c r="N753" s="113"/>
      <c r="O753" s="113"/>
      <c r="P753" s="113"/>
      <c r="Q753" s="113"/>
      <c r="R753" s="113"/>
      <c r="S753" s="113"/>
      <c r="T753" s="113"/>
      <c r="U753" s="113"/>
      <c r="V753" s="113"/>
      <c r="W753" s="113"/>
      <c r="X753" s="113"/>
      <c r="Y753" s="113"/>
      <c r="Z753" s="113"/>
      <c r="AA753" s="113"/>
      <c r="AB753" s="113"/>
      <c r="AC753" s="113"/>
      <c r="AD753" s="113"/>
    </row>
    <row r="754">
      <c r="A754" s="113"/>
      <c r="B754" s="113"/>
      <c r="C754" s="113"/>
      <c r="D754" s="113"/>
      <c r="E754" s="113"/>
      <c r="F754" s="113"/>
      <c r="G754" s="124"/>
      <c r="H754" s="124"/>
      <c r="I754" s="113"/>
      <c r="J754" s="113"/>
      <c r="K754" s="113"/>
      <c r="L754" s="113"/>
      <c r="M754" s="113"/>
      <c r="N754" s="113"/>
      <c r="O754" s="113"/>
      <c r="P754" s="113"/>
      <c r="Q754" s="113"/>
      <c r="R754" s="113"/>
      <c r="S754" s="113"/>
      <c r="T754" s="113"/>
      <c r="U754" s="113"/>
      <c r="V754" s="113"/>
      <c r="W754" s="113"/>
      <c r="X754" s="113"/>
      <c r="Y754" s="113"/>
      <c r="Z754" s="113"/>
      <c r="AA754" s="113"/>
      <c r="AB754" s="113"/>
      <c r="AC754" s="113"/>
      <c r="AD754" s="113"/>
    </row>
    <row r="755">
      <c r="A755" s="113"/>
      <c r="B755" s="113"/>
      <c r="C755" s="113"/>
      <c r="D755" s="113"/>
      <c r="E755" s="113"/>
      <c r="F755" s="113"/>
      <c r="G755" s="124"/>
      <c r="H755" s="124"/>
      <c r="I755" s="113"/>
      <c r="J755" s="113"/>
      <c r="K755" s="113"/>
      <c r="L755" s="113"/>
      <c r="M755" s="113"/>
      <c r="N755" s="113"/>
      <c r="O755" s="113"/>
      <c r="P755" s="113"/>
      <c r="Q755" s="113"/>
      <c r="R755" s="113"/>
      <c r="S755" s="113"/>
      <c r="T755" s="113"/>
      <c r="U755" s="113"/>
      <c r="V755" s="113"/>
      <c r="W755" s="113"/>
      <c r="X755" s="113"/>
      <c r="Y755" s="113"/>
      <c r="Z755" s="113"/>
      <c r="AA755" s="113"/>
      <c r="AB755" s="113"/>
      <c r="AC755" s="113"/>
      <c r="AD755" s="113"/>
    </row>
    <row r="756">
      <c r="A756" s="113"/>
      <c r="B756" s="113"/>
      <c r="C756" s="113"/>
      <c r="D756" s="113"/>
      <c r="E756" s="113"/>
      <c r="F756" s="113"/>
      <c r="G756" s="124"/>
      <c r="H756" s="124"/>
      <c r="I756" s="113"/>
      <c r="J756" s="113"/>
      <c r="K756" s="113"/>
      <c r="L756" s="113"/>
      <c r="M756" s="113"/>
      <c r="N756" s="113"/>
      <c r="O756" s="113"/>
      <c r="P756" s="113"/>
      <c r="Q756" s="113"/>
      <c r="R756" s="113"/>
      <c r="S756" s="113"/>
      <c r="T756" s="113"/>
      <c r="U756" s="113"/>
      <c r="V756" s="113"/>
      <c r="W756" s="113"/>
      <c r="X756" s="113"/>
      <c r="Y756" s="113"/>
      <c r="Z756" s="113"/>
      <c r="AA756" s="113"/>
      <c r="AB756" s="113"/>
      <c r="AC756" s="113"/>
      <c r="AD756" s="113"/>
    </row>
    <row r="757">
      <c r="A757" s="113"/>
      <c r="B757" s="113"/>
      <c r="C757" s="113"/>
      <c r="D757" s="113"/>
      <c r="E757" s="113"/>
      <c r="F757" s="113"/>
      <c r="G757" s="124"/>
      <c r="H757" s="124"/>
      <c r="I757" s="113"/>
      <c r="J757" s="113"/>
      <c r="K757" s="113"/>
      <c r="L757" s="113"/>
      <c r="M757" s="113"/>
      <c r="N757" s="113"/>
      <c r="O757" s="113"/>
      <c r="P757" s="113"/>
      <c r="Q757" s="113"/>
      <c r="R757" s="113"/>
      <c r="S757" s="113"/>
      <c r="T757" s="113"/>
      <c r="U757" s="113"/>
      <c r="V757" s="113"/>
      <c r="W757" s="113"/>
      <c r="X757" s="113"/>
      <c r="Y757" s="113"/>
      <c r="Z757" s="113"/>
      <c r="AA757" s="113"/>
      <c r="AB757" s="113"/>
      <c r="AC757" s="113"/>
      <c r="AD757" s="113"/>
    </row>
    <row r="758">
      <c r="A758" s="113"/>
      <c r="B758" s="113"/>
      <c r="C758" s="113"/>
      <c r="D758" s="113"/>
      <c r="E758" s="113"/>
      <c r="F758" s="113"/>
      <c r="G758" s="124"/>
      <c r="H758" s="124"/>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row>
    <row r="759">
      <c r="A759" s="113"/>
      <c r="B759" s="113"/>
      <c r="C759" s="113"/>
      <c r="D759" s="113"/>
      <c r="E759" s="113"/>
      <c r="F759" s="113"/>
      <c r="G759" s="124"/>
      <c r="H759" s="124"/>
      <c r="I759" s="113"/>
      <c r="J759" s="113"/>
      <c r="K759" s="113"/>
      <c r="L759" s="113"/>
      <c r="M759" s="113"/>
      <c r="N759" s="113"/>
      <c r="O759" s="113"/>
      <c r="P759" s="113"/>
      <c r="Q759" s="113"/>
      <c r="R759" s="113"/>
      <c r="S759" s="113"/>
      <c r="T759" s="113"/>
      <c r="U759" s="113"/>
      <c r="V759" s="113"/>
      <c r="W759" s="113"/>
      <c r="X759" s="113"/>
      <c r="Y759" s="113"/>
      <c r="Z759" s="113"/>
      <c r="AA759" s="113"/>
      <c r="AB759" s="113"/>
      <c r="AC759" s="113"/>
      <c r="AD759" s="113"/>
    </row>
    <row r="760">
      <c r="A760" s="113"/>
      <c r="B760" s="113"/>
      <c r="C760" s="113"/>
      <c r="D760" s="113"/>
      <c r="E760" s="113"/>
      <c r="F760" s="113"/>
      <c r="G760" s="124"/>
      <c r="H760" s="124"/>
      <c r="I760" s="113"/>
      <c r="J760" s="113"/>
      <c r="K760" s="113"/>
      <c r="L760" s="113"/>
      <c r="M760" s="113"/>
      <c r="N760" s="113"/>
      <c r="O760" s="113"/>
      <c r="P760" s="113"/>
      <c r="Q760" s="113"/>
      <c r="R760" s="113"/>
      <c r="S760" s="113"/>
      <c r="T760" s="113"/>
      <c r="U760" s="113"/>
      <c r="V760" s="113"/>
      <c r="W760" s="113"/>
      <c r="X760" s="113"/>
      <c r="Y760" s="113"/>
      <c r="Z760" s="113"/>
      <c r="AA760" s="113"/>
      <c r="AB760" s="113"/>
      <c r="AC760" s="113"/>
      <c r="AD760" s="113"/>
    </row>
    <row r="761">
      <c r="A761" s="113"/>
      <c r="B761" s="113"/>
      <c r="C761" s="113"/>
      <c r="D761" s="113"/>
      <c r="E761" s="113"/>
      <c r="F761" s="113"/>
      <c r="G761" s="124"/>
      <c r="H761" s="124"/>
      <c r="I761" s="113"/>
      <c r="J761" s="113"/>
      <c r="K761" s="113"/>
      <c r="L761" s="113"/>
      <c r="M761" s="113"/>
      <c r="N761" s="113"/>
      <c r="O761" s="113"/>
      <c r="P761" s="113"/>
      <c r="Q761" s="113"/>
      <c r="R761" s="113"/>
      <c r="S761" s="113"/>
      <c r="T761" s="113"/>
      <c r="U761" s="113"/>
      <c r="V761" s="113"/>
      <c r="W761" s="113"/>
      <c r="X761" s="113"/>
      <c r="Y761" s="113"/>
      <c r="Z761" s="113"/>
      <c r="AA761" s="113"/>
      <c r="AB761" s="113"/>
      <c r="AC761" s="113"/>
      <c r="AD761" s="113"/>
    </row>
    <row r="762">
      <c r="A762" s="113"/>
      <c r="B762" s="113"/>
      <c r="C762" s="113"/>
      <c r="D762" s="113"/>
      <c r="E762" s="113"/>
      <c r="F762" s="113"/>
      <c r="G762" s="124"/>
      <c r="H762" s="124"/>
      <c r="I762" s="113"/>
      <c r="J762" s="113"/>
      <c r="K762" s="113"/>
      <c r="L762" s="113"/>
      <c r="M762" s="113"/>
      <c r="N762" s="113"/>
      <c r="O762" s="113"/>
      <c r="P762" s="113"/>
      <c r="Q762" s="113"/>
      <c r="R762" s="113"/>
      <c r="S762" s="113"/>
      <c r="T762" s="113"/>
      <c r="U762" s="113"/>
      <c r="V762" s="113"/>
      <c r="W762" s="113"/>
      <c r="X762" s="113"/>
      <c r="Y762" s="113"/>
      <c r="Z762" s="113"/>
      <c r="AA762" s="113"/>
      <c r="AB762" s="113"/>
      <c r="AC762" s="113"/>
      <c r="AD762" s="113"/>
    </row>
    <row r="763">
      <c r="A763" s="113"/>
      <c r="B763" s="113"/>
      <c r="C763" s="113"/>
      <c r="D763" s="113"/>
      <c r="E763" s="113"/>
      <c r="F763" s="113"/>
      <c r="G763" s="124"/>
      <c r="H763" s="124"/>
      <c r="I763" s="113"/>
      <c r="J763" s="113"/>
      <c r="K763" s="113"/>
      <c r="L763" s="113"/>
      <c r="M763" s="113"/>
      <c r="N763" s="113"/>
      <c r="O763" s="113"/>
      <c r="P763" s="113"/>
      <c r="Q763" s="113"/>
      <c r="R763" s="113"/>
      <c r="S763" s="113"/>
      <c r="T763" s="113"/>
      <c r="U763" s="113"/>
      <c r="V763" s="113"/>
      <c r="W763" s="113"/>
      <c r="X763" s="113"/>
      <c r="Y763" s="113"/>
      <c r="Z763" s="113"/>
      <c r="AA763" s="113"/>
      <c r="AB763" s="113"/>
      <c r="AC763" s="113"/>
      <c r="AD763" s="113"/>
    </row>
    <row r="764">
      <c r="A764" s="113"/>
      <c r="B764" s="113"/>
      <c r="C764" s="113"/>
      <c r="D764" s="113"/>
      <c r="E764" s="113"/>
      <c r="F764" s="113"/>
      <c r="G764" s="124"/>
      <c r="H764" s="124"/>
      <c r="I764" s="113"/>
      <c r="J764" s="113"/>
      <c r="K764" s="113"/>
      <c r="L764" s="113"/>
      <c r="M764" s="113"/>
      <c r="N764" s="113"/>
      <c r="O764" s="113"/>
      <c r="P764" s="113"/>
      <c r="Q764" s="113"/>
      <c r="R764" s="113"/>
      <c r="S764" s="113"/>
      <c r="T764" s="113"/>
      <c r="U764" s="113"/>
      <c r="V764" s="113"/>
      <c r="W764" s="113"/>
      <c r="X764" s="113"/>
      <c r="Y764" s="113"/>
      <c r="Z764" s="113"/>
      <c r="AA764" s="113"/>
      <c r="AB764" s="113"/>
      <c r="AC764" s="113"/>
      <c r="AD764" s="113"/>
    </row>
    <row r="765">
      <c r="A765" s="113"/>
      <c r="B765" s="113"/>
      <c r="C765" s="113"/>
      <c r="D765" s="113"/>
      <c r="E765" s="113"/>
      <c r="F765" s="113"/>
      <c r="G765" s="124"/>
      <c r="H765" s="124"/>
      <c r="I765" s="113"/>
      <c r="J765" s="113"/>
      <c r="K765" s="113"/>
      <c r="L765" s="113"/>
      <c r="M765" s="113"/>
      <c r="N765" s="113"/>
      <c r="O765" s="113"/>
      <c r="P765" s="113"/>
      <c r="Q765" s="113"/>
      <c r="R765" s="113"/>
      <c r="S765" s="113"/>
      <c r="T765" s="113"/>
      <c r="U765" s="113"/>
      <c r="V765" s="113"/>
      <c r="W765" s="113"/>
      <c r="X765" s="113"/>
      <c r="Y765" s="113"/>
      <c r="Z765" s="113"/>
      <c r="AA765" s="113"/>
      <c r="AB765" s="113"/>
      <c r="AC765" s="113"/>
      <c r="AD765" s="113"/>
    </row>
    <row r="766">
      <c r="A766" s="113"/>
      <c r="B766" s="113"/>
      <c r="C766" s="113"/>
      <c r="D766" s="113"/>
      <c r="E766" s="113"/>
      <c r="F766" s="113"/>
      <c r="G766" s="124"/>
      <c r="H766" s="124"/>
      <c r="I766" s="113"/>
      <c r="J766" s="113"/>
      <c r="K766" s="113"/>
      <c r="L766" s="113"/>
      <c r="M766" s="113"/>
      <c r="N766" s="113"/>
      <c r="O766" s="113"/>
      <c r="P766" s="113"/>
      <c r="Q766" s="113"/>
      <c r="R766" s="113"/>
      <c r="S766" s="113"/>
      <c r="T766" s="113"/>
      <c r="U766" s="113"/>
      <c r="V766" s="113"/>
      <c r="W766" s="113"/>
      <c r="X766" s="113"/>
      <c r="Y766" s="113"/>
      <c r="Z766" s="113"/>
      <c r="AA766" s="113"/>
      <c r="AB766" s="113"/>
      <c r="AC766" s="113"/>
      <c r="AD766" s="113"/>
    </row>
    <row r="767">
      <c r="A767" s="113"/>
      <c r="B767" s="113"/>
      <c r="C767" s="113"/>
      <c r="D767" s="113"/>
      <c r="E767" s="113"/>
      <c r="F767" s="113"/>
      <c r="G767" s="124"/>
      <c r="H767" s="124"/>
      <c r="I767" s="113"/>
      <c r="J767" s="113"/>
      <c r="K767" s="113"/>
      <c r="L767" s="113"/>
      <c r="M767" s="113"/>
      <c r="N767" s="113"/>
      <c r="O767" s="113"/>
      <c r="P767" s="113"/>
      <c r="Q767" s="113"/>
      <c r="R767" s="113"/>
      <c r="S767" s="113"/>
      <c r="T767" s="113"/>
      <c r="U767" s="113"/>
      <c r="V767" s="113"/>
      <c r="W767" s="113"/>
      <c r="X767" s="113"/>
      <c r="Y767" s="113"/>
      <c r="Z767" s="113"/>
      <c r="AA767" s="113"/>
      <c r="AB767" s="113"/>
      <c r="AC767" s="113"/>
      <c r="AD767" s="113"/>
    </row>
    <row r="768">
      <c r="A768" s="113"/>
      <c r="B768" s="113"/>
      <c r="C768" s="113"/>
      <c r="D768" s="113"/>
      <c r="E768" s="113"/>
      <c r="F768" s="113"/>
      <c r="G768" s="124"/>
      <c r="H768" s="124"/>
      <c r="I768" s="113"/>
      <c r="J768" s="113"/>
      <c r="K768" s="113"/>
      <c r="L768" s="113"/>
      <c r="M768" s="113"/>
      <c r="N768" s="113"/>
      <c r="O768" s="113"/>
      <c r="P768" s="113"/>
      <c r="Q768" s="113"/>
      <c r="R768" s="113"/>
      <c r="S768" s="113"/>
      <c r="T768" s="113"/>
      <c r="U768" s="113"/>
      <c r="V768" s="113"/>
      <c r="W768" s="113"/>
      <c r="X768" s="113"/>
      <c r="Y768" s="113"/>
      <c r="Z768" s="113"/>
      <c r="AA768" s="113"/>
      <c r="AB768" s="113"/>
      <c r="AC768" s="113"/>
      <c r="AD768" s="113"/>
    </row>
    <row r="769">
      <c r="A769" s="113"/>
      <c r="B769" s="113"/>
      <c r="C769" s="113"/>
      <c r="D769" s="113"/>
      <c r="E769" s="113"/>
      <c r="F769" s="113"/>
      <c r="G769" s="124"/>
      <c r="H769" s="124"/>
      <c r="I769" s="113"/>
      <c r="J769" s="113"/>
      <c r="K769" s="113"/>
      <c r="L769" s="113"/>
      <c r="M769" s="113"/>
      <c r="N769" s="113"/>
      <c r="O769" s="113"/>
      <c r="P769" s="113"/>
      <c r="Q769" s="113"/>
      <c r="R769" s="113"/>
      <c r="S769" s="113"/>
      <c r="T769" s="113"/>
      <c r="U769" s="113"/>
      <c r="V769" s="113"/>
      <c r="W769" s="113"/>
      <c r="X769" s="113"/>
      <c r="Y769" s="113"/>
      <c r="Z769" s="113"/>
      <c r="AA769" s="113"/>
      <c r="AB769" s="113"/>
      <c r="AC769" s="113"/>
      <c r="AD769" s="113"/>
    </row>
    <row r="770">
      <c r="A770" s="113"/>
      <c r="B770" s="113"/>
      <c r="C770" s="113"/>
      <c r="D770" s="113"/>
      <c r="E770" s="113"/>
      <c r="F770" s="113"/>
      <c r="G770" s="124"/>
      <c r="H770" s="124"/>
      <c r="I770" s="113"/>
      <c r="J770" s="113"/>
      <c r="K770" s="113"/>
      <c r="L770" s="113"/>
      <c r="M770" s="113"/>
      <c r="N770" s="113"/>
      <c r="O770" s="113"/>
      <c r="P770" s="113"/>
      <c r="Q770" s="113"/>
      <c r="R770" s="113"/>
      <c r="S770" s="113"/>
      <c r="T770" s="113"/>
      <c r="U770" s="113"/>
      <c r="V770" s="113"/>
      <c r="W770" s="113"/>
      <c r="X770" s="113"/>
      <c r="Y770" s="113"/>
      <c r="Z770" s="113"/>
      <c r="AA770" s="113"/>
      <c r="AB770" s="113"/>
      <c r="AC770" s="113"/>
      <c r="AD770" s="113"/>
    </row>
    <row r="771">
      <c r="A771" s="113"/>
      <c r="B771" s="113"/>
      <c r="C771" s="113"/>
      <c r="D771" s="113"/>
      <c r="E771" s="113"/>
      <c r="F771" s="113"/>
      <c r="G771" s="124"/>
      <c r="H771" s="124"/>
      <c r="I771" s="113"/>
      <c r="J771" s="113"/>
      <c r="K771" s="113"/>
      <c r="L771" s="113"/>
      <c r="M771" s="113"/>
      <c r="N771" s="113"/>
      <c r="O771" s="113"/>
      <c r="P771" s="113"/>
      <c r="Q771" s="113"/>
      <c r="R771" s="113"/>
      <c r="S771" s="113"/>
      <c r="T771" s="113"/>
      <c r="U771" s="113"/>
      <c r="V771" s="113"/>
      <c r="W771" s="113"/>
      <c r="X771" s="113"/>
      <c r="Y771" s="113"/>
      <c r="Z771" s="113"/>
      <c r="AA771" s="113"/>
      <c r="AB771" s="113"/>
      <c r="AC771" s="113"/>
      <c r="AD771" s="113"/>
    </row>
    <row r="772">
      <c r="A772" s="113"/>
      <c r="B772" s="113"/>
      <c r="C772" s="113"/>
      <c r="D772" s="113"/>
      <c r="E772" s="113"/>
      <c r="F772" s="113"/>
      <c r="G772" s="124"/>
      <c r="H772" s="124"/>
      <c r="I772" s="113"/>
      <c r="J772" s="113"/>
      <c r="K772" s="113"/>
      <c r="L772" s="113"/>
      <c r="M772" s="113"/>
      <c r="N772" s="113"/>
      <c r="O772" s="113"/>
      <c r="P772" s="113"/>
      <c r="Q772" s="113"/>
      <c r="R772" s="113"/>
      <c r="S772" s="113"/>
      <c r="T772" s="113"/>
      <c r="U772" s="113"/>
      <c r="V772" s="113"/>
      <c r="W772" s="113"/>
      <c r="X772" s="113"/>
      <c r="Y772" s="113"/>
      <c r="Z772" s="113"/>
      <c r="AA772" s="113"/>
      <c r="AB772" s="113"/>
      <c r="AC772" s="113"/>
      <c r="AD772" s="113"/>
    </row>
    <row r="773">
      <c r="A773" s="113"/>
      <c r="B773" s="113"/>
      <c r="C773" s="113"/>
      <c r="D773" s="113"/>
      <c r="E773" s="113"/>
      <c r="F773" s="113"/>
      <c r="G773" s="124"/>
      <c r="H773" s="124"/>
      <c r="I773" s="113"/>
      <c r="J773" s="113"/>
      <c r="K773" s="113"/>
      <c r="L773" s="113"/>
      <c r="M773" s="113"/>
      <c r="N773" s="113"/>
      <c r="O773" s="113"/>
      <c r="P773" s="113"/>
      <c r="Q773" s="113"/>
      <c r="R773" s="113"/>
      <c r="S773" s="113"/>
      <c r="T773" s="113"/>
      <c r="U773" s="113"/>
      <c r="V773" s="113"/>
      <c r="W773" s="113"/>
      <c r="X773" s="113"/>
      <c r="Y773" s="113"/>
      <c r="Z773" s="113"/>
      <c r="AA773" s="113"/>
      <c r="AB773" s="113"/>
      <c r="AC773" s="113"/>
      <c r="AD773" s="113"/>
    </row>
    <row r="774">
      <c r="A774" s="113"/>
      <c r="B774" s="113"/>
      <c r="C774" s="113"/>
      <c r="D774" s="113"/>
      <c r="E774" s="113"/>
      <c r="F774" s="113"/>
      <c r="G774" s="124"/>
      <c r="H774" s="124"/>
      <c r="I774" s="113"/>
      <c r="J774" s="113"/>
      <c r="K774" s="113"/>
      <c r="L774" s="113"/>
      <c r="M774" s="113"/>
      <c r="N774" s="113"/>
      <c r="O774" s="113"/>
      <c r="P774" s="113"/>
      <c r="Q774" s="113"/>
      <c r="R774" s="113"/>
      <c r="S774" s="113"/>
      <c r="T774" s="113"/>
      <c r="U774" s="113"/>
      <c r="V774" s="113"/>
      <c r="W774" s="113"/>
      <c r="X774" s="113"/>
      <c r="Y774" s="113"/>
      <c r="Z774" s="113"/>
      <c r="AA774" s="113"/>
      <c r="AB774" s="113"/>
      <c r="AC774" s="113"/>
      <c r="AD774" s="113"/>
    </row>
    <row r="775">
      <c r="A775" s="113"/>
      <c r="B775" s="113"/>
      <c r="C775" s="113"/>
      <c r="D775" s="113"/>
      <c r="E775" s="113"/>
      <c r="F775" s="113"/>
      <c r="G775" s="124"/>
      <c r="H775" s="124"/>
      <c r="I775" s="113"/>
      <c r="J775" s="113"/>
      <c r="K775" s="113"/>
      <c r="L775" s="113"/>
      <c r="M775" s="113"/>
      <c r="N775" s="113"/>
      <c r="O775" s="113"/>
      <c r="P775" s="113"/>
      <c r="Q775" s="113"/>
      <c r="R775" s="113"/>
      <c r="S775" s="113"/>
      <c r="T775" s="113"/>
      <c r="U775" s="113"/>
      <c r="V775" s="113"/>
      <c r="W775" s="113"/>
      <c r="X775" s="113"/>
      <c r="Y775" s="113"/>
      <c r="Z775" s="113"/>
      <c r="AA775" s="113"/>
      <c r="AB775" s="113"/>
      <c r="AC775" s="113"/>
      <c r="AD775" s="113"/>
    </row>
    <row r="776">
      <c r="A776" s="113"/>
      <c r="B776" s="113"/>
      <c r="C776" s="113"/>
      <c r="D776" s="113"/>
      <c r="E776" s="113"/>
      <c r="F776" s="113"/>
      <c r="G776" s="124"/>
      <c r="H776" s="124"/>
      <c r="I776" s="113"/>
      <c r="J776" s="113"/>
      <c r="K776" s="113"/>
      <c r="L776" s="113"/>
      <c r="M776" s="113"/>
      <c r="N776" s="113"/>
      <c r="O776" s="113"/>
      <c r="P776" s="113"/>
      <c r="Q776" s="113"/>
      <c r="R776" s="113"/>
      <c r="S776" s="113"/>
      <c r="T776" s="113"/>
      <c r="U776" s="113"/>
      <c r="V776" s="113"/>
      <c r="W776" s="113"/>
      <c r="X776" s="113"/>
      <c r="Y776" s="113"/>
      <c r="Z776" s="113"/>
      <c r="AA776" s="113"/>
      <c r="AB776" s="113"/>
      <c r="AC776" s="113"/>
      <c r="AD776" s="113"/>
    </row>
    <row r="777">
      <c r="A777" s="113"/>
      <c r="B777" s="113"/>
      <c r="C777" s="113"/>
      <c r="D777" s="113"/>
      <c r="E777" s="113"/>
      <c r="F777" s="113"/>
      <c r="G777" s="124"/>
      <c r="H777" s="124"/>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row>
    <row r="778">
      <c r="A778" s="113"/>
      <c r="B778" s="113"/>
      <c r="C778" s="113"/>
      <c r="D778" s="113"/>
      <c r="E778" s="113"/>
      <c r="F778" s="113"/>
      <c r="G778" s="124"/>
      <c r="H778" s="124"/>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row>
    <row r="779">
      <c r="A779" s="113"/>
      <c r="B779" s="113"/>
      <c r="C779" s="113"/>
      <c r="D779" s="113"/>
      <c r="E779" s="113"/>
      <c r="F779" s="113"/>
      <c r="G779" s="124"/>
      <c r="H779" s="124"/>
      <c r="I779" s="113"/>
      <c r="J779" s="113"/>
      <c r="K779" s="113"/>
      <c r="L779" s="113"/>
      <c r="M779" s="113"/>
      <c r="N779" s="113"/>
      <c r="O779" s="113"/>
      <c r="P779" s="113"/>
      <c r="Q779" s="113"/>
      <c r="R779" s="113"/>
      <c r="S779" s="113"/>
      <c r="T779" s="113"/>
      <c r="U779" s="113"/>
      <c r="V779" s="113"/>
      <c r="W779" s="113"/>
      <c r="X779" s="113"/>
      <c r="Y779" s="113"/>
      <c r="Z779" s="113"/>
      <c r="AA779" s="113"/>
      <c r="AB779" s="113"/>
      <c r="AC779" s="113"/>
      <c r="AD779" s="113"/>
    </row>
    <row r="780">
      <c r="A780" s="113"/>
      <c r="B780" s="113"/>
      <c r="C780" s="113"/>
      <c r="D780" s="113"/>
      <c r="E780" s="113"/>
      <c r="F780" s="113"/>
      <c r="G780" s="124"/>
      <c r="H780" s="124"/>
      <c r="I780" s="113"/>
      <c r="J780" s="113"/>
      <c r="K780" s="113"/>
      <c r="L780" s="113"/>
      <c r="M780" s="113"/>
      <c r="N780" s="113"/>
      <c r="O780" s="113"/>
      <c r="P780" s="113"/>
      <c r="Q780" s="113"/>
      <c r="R780" s="113"/>
      <c r="S780" s="113"/>
      <c r="T780" s="113"/>
      <c r="U780" s="113"/>
      <c r="V780" s="113"/>
      <c r="W780" s="113"/>
      <c r="X780" s="113"/>
      <c r="Y780" s="113"/>
      <c r="Z780" s="113"/>
      <c r="AA780" s="113"/>
      <c r="AB780" s="113"/>
      <c r="AC780" s="113"/>
      <c r="AD780" s="113"/>
    </row>
    <row r="781">
      <c r="A781" s="113"/>
      <c r="B781" s="113"/>
      <c r="C781" s="113"/>
      <c r="D781" s="113"/>
      <c r="E781" s="113"/>
      <c r="F781" s="113"/>
      <c r="G781" s="124"/>
      <c r="H781" s="124"/>
      <c r="I781" s="113"/>
      <c r="J781" s="113"/>
      <c r="K781" s="113"/>
      <c r="L781" s="113"/>
      <c r="M781" s="113"/>
      <c r="N781" s="113"/>
      <c r="O781" s="113"/>
      <c r="P781" s="113"/>
      <c r="Q781" s="113"/>
      <c r="R781" s="113"/>
      <c r="S781" s="113"/>
      <c r="T781" s="113"/>
      <c r="U781" s="113"/>
      <c r="V781" s="113"/>
      <c r="W781" s="113"/>
      <c r="X781" s="113"/>
      <c r="Y781" s="113"/>
      <c r="Z781" s="113"/>
      <c r="AA781" s="113"/>
      <c r="AB781" s="113"/>
      <c r="AC781" s="113"/>
      <c r="AD781" s="113"/>
    </row>
    <row r="782">
      <c r="A782" s="113"/>
      <c r="B782" s="113"/>
      <c r="C782" s="113"/>
      <c r="D782" s="113"/>
      <c r="E782" s="113"/>
      <c r="F782" s="113"/>
      <c r="G782" s="124"/>
      <c r="H782" s="124"/>
      <c r="I782" s="113"/>
      <c r="J782" s="113"/>
      <c r="K782" s="113"/>
      <c r="L782" s="113"/>
      <c r="M782" s="113"/>
      <c r="N782" s="113"/>
      <c r="O782" s="113"/>
      <c r="P782" s="113"/>
      <c r="Q782" s="113"/>
      <c r="R782" s="113"/>
      <c r="S782" s="113"/>
      <c r="T782" s="113"/>
      <c r="U782" s="113"/>
      <c r="V782" s="113"/>
      <c r="W782" s="113"/>
      <c r="X782" s="113"/>
      <c r="Y782" s="113"/>
      <c r="Z782" s="113"/>
      <c r="AA782" s="113"/>
      <c r="AB782" s="113"/>
      <c r="AC782" s="113"/>
      <c r="AD782" s="113"/>
    </row>
    <row r="783">
      <c r="A783" s="113"/>
      <c r="B783" s="113"/>
      <c r="C783" s="113"/>
      <c r="D783" s="113"/>
      <c r="E783" s="113"/>
      <c r="F783" s="113"/>
      <c r="G783" s="124"/>
      <c r="H783" s="124"/>
      <c r="I783" s="113"/>
      <c r="J783" s="113"/>
      <c r="K783" s="113"/>
      <c r="L783" s="113"/>
      <c r="M783" s="113"/>
      <c r="N783" s="113"/>
      <c r="O783" s="113"/>
      <c r="P783" s="113"/>
      <c r="Q783" s="113"/>
      <c r="R783" s="113"/>
      <c r="S783" s="113"/>
      <c r="T783" s="113"/>
      <c r="U783" s="113"/>
      <c r="V783" s="113"/>
      <c r="W783" s="113"/>
      <c r="X783" s="113"/>
      <c r="Y783" s="113"/>
      <c r="Z783" s="113"/>
      <c r="AA783" s="113"/>
      <c r="AB783" s="113"/>
      <c r="AC783" s="113"/>
      <c r="AD783" s="113"/>
    </row>
    <row r="784">
      <c r="A784" s="113"/>
      <c r="B784" s="113"/>
      <c r="C784" s="113"/>
      <c r="D784" s="113"/>
      <c r="E784" s="113"/>
      <c r="F784" s="113"/>
      <c r="G784" s="124"/>
      <c r="H784" s="124"/>
      <c r="I784" s="113"/>
      <c r="J784" s="113"/>
      <c r="K784" s="113"/>
      <c r="L784" s="113"/>
      <c r="M784" s="113"/>
      <c r="N784" s="113"/>
      <c r="O784" s="113"/>
      <c r="P784" s="113"/>
      <c r="Q784" s="113"/>
      <c r="R784" s="113"/>
      <c r="S784" s="113"/>
      <c r="T784" s="113"/>
      <c r="U784" s="113"/>
      <c r="V784" s="113"/>
      <c r="W784" s="113"/>
      <c r="X784" s="113"/>
      <c r="Y784" s="113"/>
      <c r="Z784" s="113"/>
      <c r="AA784" s="113"/>
      <c r="AB784" s="113"/>
      <c r="AC784" s="113"/>
      <c r="AD784" s="113"/>
    </row>
    <row r="785">
      <c r="A785" s="113"/>
      <c r="B785" s="113"/>
      <c r="C785" s="113"/>
      <c r="D785" s="113"/>
      <c r="E785" s="113"/>
      <c r="F785" s="113"/>
      <c r="G785" s="124"/>
      <c r="H785" s="124"/>
      <c r="I785" s="113"/>
      <c r="J785" s="113"/>
      <c r="K785" s="113"/>
      <c r="L785" s="113"/>
      <c r="M785" s="113"/>
      <c r="N785" s="113"/>
      <c r="O785" s="113"/>
      <c r="P785" s="113"/>
      <c r="Q785" s="113"/>
      <c r="R785" s="113"/>
      <c r="S785" s="113"/>
      <c r="T785" s="113"/>
      <c r="U785" s="113"/>
      <c r="V785" s="113"/>
      <c r="W785" s="113"/>
      <c r="X785" s="113"/>
      <c r="Y785" s="113"/>
      <c r="Z785" s="113"/>
      <c r="AA785" s="113"/>
      <c r="AB785" s="113"/>
      <c r="AC785" s="113"/>
      <c r="AD785" s="113"/>
    </row>
    <row r="786">
      <c r="A786" s="113"/>
      <c r="B786" s="113"/>
      <c r="C786" s="113"/>
      <c r="D786" s="113"/>
      <c r="E786" s="113"/>
      <c r="F786" s="113"/>
      <c r="G786" s="124"/>
      <c r="H786" s="124"/>
      <c r="I786" s="113"/>
      <c r="J786" s="113"/>
      <c r="K786" s="113"/>
      <c r="L786" s="113"/>
      <c r="M786" s="113"/>
      <c r="N786" s="113"/>
      <c r="O786" s="113"/>
      <c r="P786" s="113"/>
      <c r="Q786" s="113"/>
      <c r="R786" s="113"/>
      <c r="S786" s="113"/>
      <c r="T786" s="113"/>
      <c r="U786" s="113"/>
      <c r="V786" s="113"/>
      <c r="W786" s="113"/>
      <c r="X786" s="113"/>
      <c r="Y786" s="113"/>
      <c r="Z786" s="113"/>
      <c r="AA786" s="113"/>
      <c r="AB786" s="113"/>
      <c r="AC786" s="113"/>
      <c r="AD786" s="113"/>
    </row>
    <row r="787">
      <c r="A787" s="113"/>
      <c r="B787" s="113"/>
      <c r="C787" s="113"/>
      <c r="D787" s="113"/>
      <c r="E787" s="113"/>
      <c r="F787" s="113"/>
      <c r="G787" s="124"/>
      <c r="H787" s="124"/>
      <c r="I787" s="113"/>
      <c r="J787" s="113"/>
      <c r="K787" s="113"/>
      <c r="L787" s="113"/>
      <c r="M787" s="113"/>
      <c r="N787" s="113"/>
      <c r="O787" s="113"/>
      <c r="P787" s="113"/>
      <c r="Q787" s="113"/>
      <c r="R787" s="113"/>
      <c r="S787" s="113"/>
      <c r="T787" s="113"/>
      <c r="U787" s="113"/>
      <c r="V787" s="113"/>
      <c r="W787" s="113"/>
      <c r="X787" s="113"/>
      <c r="Y787" s="113"/>
      <c r="Z787" s="113"/>
      <c r="AA787" s="113"/>
      <c r="AB787" s="113"/>
      <c r="AC787" s="113"/>
      <c r="AD787" s="113"/>
    </row>
    <row r="788">
      <c r="A788" s="113"/>
      <c r="B788" s="113"/>
      <c r="C788" s="113"/>
      <c r="D788" s="113"/>
      <c r="E788" s="113"/>
      <c r="F788" s="113"/>
      <c r="G788" s="124"/>
      <c r="H788" s="124"/>
      <c r="I788" s="113"/>
      <c r="J788" s="113"/>
      <c r="K788" s="113"/>
      <c r="L788" s="113"/>
      <c r="M788" s="113"/>
      <c r="N788" s="113"/>
      <c r="O788" s="113"/>
      <c r="P788" s="113"/>
      <c r="Q788" s="113"/>
      <c r="R788" s="113"/>
      <c r="S788" s="113"/>
      <c r="T788" s="113"/>
      <c r="U788" s="113"/>
      <c r="V788" s="113"/>
      <c r="W788" s="113"/>
      <c r="X788" s="113"/>
      <c r="Y788" s="113"/>
      <c r="Z788" s="113"/>
      <c r="AA788" s="113"/>
      <c r="AB788" s="113"/>
      <c r="AC788" s="113"/>
      <c r="AD788" s="113"/>
    </row>
    <row r="789">
      <c r="A789" s="113"/>
      <c r="B789" s="113"/>
      <c r="C789" s="113"/>
      <c r="D789" s="113"/>
      <c r="E789" s="113"/>
      <c r="F789" s="113"/>
      <c r="G789" s="124"/>
      <c r="H789" s="124"/>
      <c r="I789" s="113"/>
      <c r="J789" s="113"/>
      <c r="K789" s="113"/>
      <c r="L789" s="113"/>
      <c r="M789" s="113"/>
      <c r="N789" s="113"/>
      <c r="O789" s="113"/>
      <c r="P789" s="113"/>
      <c r="Q789" s="113"/>
      <c r="R789" s="113"/>
      <c r="S789" s="113"/>
      <c r="T789" s="113"/>
      <c r="U789" s="113"/>
      <c r="V789" s="113"/>
      <c r="W789" s="113"/>
      <c r="X789" s="113"/>
      <c r="Y789" s="113"/>
      <c r="Z789" s="113"/>
      <c r="AA789" s="113"/>
      <c r="AB789" s="113"/>
      <c r="AC789" s="113"/>
      <c r="AD789" s="113"/>
    </row>
    <row r="790">
      <c r="A790" s="113"/>
      <c r="B790" s="113"/>
      <c r="C790" s="113"/>
      <c r="D790" s="113"/>
      <c r="E790" s="113"/>
      <c r="F790" s="113"/>
      <c r="G790" s="124"/>
      <c r="H790" s="124"/>
      <c r="I790" s="113"/>
      <c r="J790" s="113"/>
      <c r="K790" s="113"/>
      <c r="L790" s="113"/>
      <c r="M790" s="113"/>
      <c r="N790" s="113"/>
      <c r="O790" s="113"/>
      <c r="P790" s="113"/>
      <c r="Q790" s="113"/>
      <c r="R790" s="113"/>
      <c r="S790" s="113"/>
      <c r="T790" s="113"/>
      <c r="U790" s="113"/>
      <c r="V790" s="113"/>
      <c r="W790" s="113"/>
      <c r="X790" s="113"/>
      <c r="Y790" s="113"/>
      <c r="Z790" s="113"/>
      <c r="AA790" s="113"/>
      <c r="AB790" s="113"/>
      <c r="AC790" s="113"/>
      <c r="AD790" s="113"/>
    </row>
    <row r="791">
      <c r="A791" s="113"/>
      <c r="B791" s="113"/>
      <c r="C791" s="113"/>
      <c r="D791" s="113"/>
      <c r="E791" s="113"/>
      <c r="F791" s="113"/>
      <c r="G791" s="124"/>
      <c r="H791" s="124"/>
      <c r="I791" s="113"/>
      <c r="J791" s="113"/>
      <c r="K791" s="113"/>
      <c r="L791" s="113"/>
      <c r="M791" s="113"/>
      <c r="N791" s="113"/>
      <c r="O791" s="113"/>
      <c r="P791" s="113"/>
      <c r="Q791" s="113"/>
      <c r="R791" s="113"/>
      <c r="S791" s="113"/>
      <c r="T791" s="113"/>
      <c r="U791" s="113"/>
      <c r="V791" s="113"/>
      <c r="W791" s="113"/>
      <c r="X791" s="113"/>
      <c r="Y791" s="113"/>
      <c r="Z791" s="113"/>
      <c r="AA791" s="113"/>
      <c r="AB791" s="113"/>
      <c r="AC791" s="113"/>
      <c r="AD791" s="113"/>
    </row>
    <row r="792">
      <c r="A792" s="113"/>
      <c r="B792" s="113"/>
      <c r="C792" s="113"/>
      <c r="D792" s="113"/>
      <c r="E792" s="113"/>
      <c r="F792" s="113"/>
      <c r="G792" s="124"/>
      <c r="H792" s="124"/>
      <c r="I792" s="113"/>
      <c r="J792" s="113"/>
      <c r="K792" s="113"/>
      <c r="L792" s="113"/>
      <c r="M792" s="113"/>
      <c r="N792" s="113"/>
      <c r="O792" s="113"/>
      <c r="P792" s="113"/>
      <c r="Q792" s="113"/>
      <c r="R792" s="113"/>
      <c r="S792" s="113"/>
      <c r="T792" s="113"/>
      <c r="U792" s="113"/>
      <c r="V792" s="113"/>
      <c r="W792" s="113"/>
      <c r="X792" s="113"/>
      <c r="Y792" s="113"/>
      <c r="Z792" s="113"/>
      <c r="AA792" s="113"/>
      <c r="AB792" s="113"/>
      <c r="AC792" s="113"/>
      <c r="AD792" s="113"/>
    </row>
    <row r="793">
      <c r="A793" s="113"/>
      <c r="B793" s="113"/>
      <c r="C793" s="113"/>
      <c r="D793" s="113"/>
      <c r="E793" s="113"/>
      <c r="F793" s="113"/>
      <c r="G793" s="124"/>
      <c r="H793" s="124"/>
      <c r="I793" s="113"/>
      <c r="J793" s="113"/>
      <c r="K793" s="113"/>
      <c r="L793" s="113"/>
      <c r="M793" s="113"/>
      <c r="N793" s="113"/>
      <c r="O793" s="113"/>
      <c r="P793" s="113"/>
      <c r="Q793" s="113"/>
      <c r="R793" s="113"/>
      <c r="S793" s="113"/>
      <c r="T793" s="113"/>
      <c r="U793" s="113"/>
      <c r="V793" s="113"/>
      <c r="W793" s="113"/>
      <c r="X793" s="113"/>
      <c r="Y793" s="113"/>
      <c r="Z793" s="113"/>
      <c r="AA793" s="113"/>
      <c r="AB793" s="113"/>
      <c r="AC793" s="113"/>
      <c r="AD793" s="113"/>
    </row>
    <row r="794">
      <c r="A794" s="113"/>
      <c r="B794" s="113"/>
      <c r="C794" s="113"/>
      <c r="D794" s="113"/>
      <c r="E794" s="113"/>
      <c r="F794" s="113"/>
      <c r="G794" s="124"/>
      <c r="H794" s="124"/>
      <c r="I794" s="113"/>
      <c r="J794" s="113"/>
      <c r="K794" s="113"/>
      <c r="L794" s="113"/>
      <c r="M794" s="113"/>
      <c r="N794" s="113"/>
      <c r="O794" s="113"/>
      <c r="P794" s="113"/>
      <c r="Q794" s="113"/>
      <c r="R794" s="113"/>
      <c r="S794" s="113"/>
      <c r="T794" s="113"/>
      <c r="U794" s="113"/>
      <c r="V794" s="113"/>
      <c r="W794" s="113"/>
      <c r="X794" s="113"/>
      <c r="Y794" s="113"/>
      <c r="Z794" s="113"/>
      <c r="AA794" s="113"/>
      <c r="AB794" s="113"/>
      <c r="AC794" s="113"/>
      <c r="AD794" s="113"/>
    </row>
    <row r="795">
      <c r="A795" s="113"/>
      <c r="B795" s="113"/>
      <c r="C795" s="113"/>
      <c r="D795" s="113"/>
      <c r="E795" s="113"/>
      <c r="F795" s="113"/>
      <c r="G795" s="124"/>
      <c r="H795" s="124"/>
      <c r="I795" s="113"/>
      <c r="J795" s="113"/>
      <c r="K795" s="113"/>
      <c r="L795" s="113"/>
      <c r="M795" s="113"/>
      <c r="N795" s="113"/>
      <c r="O795" s="113"/>
      <c r="P795" s="113"/>
      <c r="Q795" s="113"/>
      <c r="R795" s="113"/>
      <c r="S795" s="113"/>
      <c r="T795" s="113"/>
      <c r="U795" s="113"/>
      <c r="V795" s="113"/>
      <c r="W795" s="113"/>
      <c r="X795" s="113"/>
      <c r="Y795" s="113"/>
      <c r="Z795" s="113"/>
      <c r="AA795" s="113"/>
      <c r="AB795" s="113"/>
      <c r="AC795" s="113"/>
      <c r="AD795" s="113"/>
    </row>
    <row r="796">
      <c r="A796" s="113"/>
      <c r="B796" s="113"/>
      <c r="C796" s="113"/>
      <c r="D796" s="113"/>
      <c r="E796" s="113"/>
      <c r="F796" s="113"/>
      <c r="G796" s="124"/>
      <c r="H796" s="124"/>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row>
    <row r="797">
      <c r="A797" s="113"/>
      <c r="B797" s="113"/>
      <c r="C797" s="113"/>
      <c r="D797" s="113"/>
      <c r="E797" s="113"/>
      <c r="F797" s="113"/>
      <c r="G797" s="124"/>
      <c r="H797" s="124"/>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row>
    <row r="798">
      <c r="A798" s="113"/>
      <c r="B798" s="113"/>
      <c r="C798" s="113"/>
      <c r="D798" s="113"/>
      <c r="E798" s="113"/>
      <c r="F798" s="113"/>
      <c r="G798" s="124"/>
      <c r="H798" s="124"/>
      <c r="I798" s="113"/>
      <c r="J798" s="113"/>
      <c r="K798" s="113"/>
      <c r="L798" s="113"/>
      <c r="M798" s="113"/>
      <c r="N798" s="113"/>
      <c r="O798" s="113"/>
      <c r="P798" s="113"/>
      <c r="Q798" s="113"/>
      <c r="R798" s="113"/>
      <c r="S798" s="113"/>
      <c r="T798" s="113"/>
      <c r="U798" s="113"/>
      <c r="V798" s="113"/>
      <c r="W798" s="113"/>
      <c r="X798" s="113"/>
      <c r="Y798" s="113"/>
      <c r="Z798" s="113"/>
      <c r="AA798" s="113"/>
      <c r="AB798" s="113"/>
      <c r="AC798" s="113"/>
      <c r="AD798" s="113"/>
    </row>
    <row r="799">
      <c r="A799" s="113"/>
      <c r="B799" s="113"/>
      <c r="C799" s="113"/>
      <c r="D799" s="113"/>
      <c r="E799" s="113"/>
      <c r="F799" s="113"/>
      <c r="G799" s="124"/>
      <c r="H799" s="124"/>
      <c r="I799" s="113"/>
      <c r="J799" s="113"/>
      <c r="K799" s="113"/>
      <c r="L799" s="113"/>
      <c r="M799" s="113"/>
      <c r="N799" s="113"/>
      <c r="O799" s="113"/>
      <c r="P799" s="113"/>
      <c r="Q799" s="113"/>
      <c r="R799" s="113"/>
      <c r="S799" s="113"/>
      <c r="T799" s="113"/>
      <c r="U799" s="113"/>
      <c r="V799" s="113"/>
      <c r="W799" s="113"/>
      <c r="X799" s="113"/>
      <c r="Y799" s="113"/>
      <c r="Z799" s="113"/>
      <c r="AA799" s="113"/>
      <c r="AB799" s="113"/>
      <c r="AC799" s="113"/>
      <c r="AD799" s="113"/>
    </row>
    <row r="800">
      <c r="A800" s="113"/>
      <c r="B800" s="113"/>
      <c r="C800" s="113"/>
      <c r="D800" s="113"/>
      <c r="E800" s="113"/>
      <c r="F800" s="113"/>
      <c r="G800" s="124"/>
      <c r="H800" s="124"/>
      <c r="I800" s="113"/>
      <c r="J800" s="113"/>
      <c r="K800" s="113"/>
      <c r="L800" s="113"/>
      <c r="M800" s="113"/>
      <c r="N800" s="113"/>
      <c r="O800" s="113"/>
      <c r="P800" s="113"/>
      <c r="Q800" s="113"/>
      <c r="R800" s="113"/>
      <c r="S800" s="113"/>
      <c r="T800" s="113"/>
      <c r="U800" s="113"/>
      <c r="V800" s="113"/>
      <c r="W800" s="113"/>
      <c r="X800" s="113"/>
      <c r="Y800" s="113"/>
      <c r="Z800" s="113"/>
      <c r="AA800" s="113"/>
      <c r="AB800" s="113"/>
      <c r="AC800" s="113"/>
      <c r="AD800" s="113"/>
    </row>
    <row r="801">
      <c r="A801" s="113"/>
      <c r="B801" s="113"/>
      <c r="C801" s="113"/>
      <c r="D801" s="113"/>
      <c r="E801" s="113"/>
      <c r="F801" s="113"/>
      <c r="G801" s="124"/>
      <c r="H801" s="124"/>
      <c r="I801" s="113"/>
      <c r="J801" s="113"/>
      <c r="K801" s="113"/>
      <c r="L801" s="113"/>
      <c r="M801" s="113"/>
      <c r="N801" s="113"/>
      <c r="O801" s="113"/>
      <c r="P801" s="113"/>
      <c r="Q801" s="113"/>
      <c r="R801" s="113"/>
      <c r="S801" s="113"/>
      <c r="T801" s="113"/>
      <c r="U801" s="113"/>
      <c r="V801" s="113"/>
      <c r="W801" s="113"/>
      <c r="X801" s="113"/>
      <c r="Y801" s="113"/>
      <c r="Z801" s="113"/>
      <c r="AA801" s="113"/>
      <c r="AB801" s="113"/>
      <c r="AC801" s="113"/>
      <c r="AD801" s="113"/>
    </row>
    <row r="802">
      <c r="A802" s="113"/>
      <c r="B802" s="113"/>
      <c r="C802" s="113"/>
      <c r="D802" s="113"/>
      <c r="E802" s="113"/>
      <c r="F802" s="113"/>
      <c r="G802" s="124"/>
      <c r="H802" s="124"/>
      <c r="I802" s="113"/>
      <c r="J802" s="113"/>
      <c r="K802" s="113"/>
      <c r="L802" s="113"/>
      <c r="M802" s="113"/>
      <c r="N802" s="113"/>
      <c r="O802" s="113"/>
      <c r="P802" s="113"/>
      <c r="Q802" s="113"/>
      <c r="R802" s="113"/>
      <c r="S802" s="113"/>
      <c r="T802" s="113"/>
      <c r="U802" s="113"/>
      <c r="V802" s="113"/>
      <c r="W802" s="113"/>
      <c r="X802" s="113"/>
      <c r="Y802" s="113"/>
      <c r="Z802" s="113"/>
      <c r="AA802" s="113"/>
      <c r="AB802" s="113"/>
      <c r="AC802" s="113"/>
      <c r="AD802" s="113"/>
    </row>
    <row r="803">
      <c r="A803" s="113"/>
      <c r="B803" s="113"/>
      <c r="C803" s="113"/>
      <c r="D803" s="113"/>
      <c r="E803" s="113"/>
      <c r="F803" s="113"/>
      <c r="G803" s="124"/>
      <c r="H803" s="124"/>
      <c r="I803" s="113"/>
      <c r="J803" s="113"/>
      <c r="K803" s="113"/>
      <c r="L803" s="113"/>
      <c r="M803" s="113"/>
      <c r="N803" s="113"/>
      <c r="O803" s="113"/>
      <c r="P803" s="113"/>
      <c r="Q803" s="113"/>
      <c r="R803" s="113"/>
      <c r="S803" s="113"/>
      <c r="T803" s="113"/>
      <c r="U803" s="113"/>
      <c r="V803" s="113"/>
      <c r="W803" s="113"/>
      <c r="X803" s="113"/>
      <c r="Y803" s="113"/>
      <c r="Z803" s="113"/>
      <c r="AA803" s="113"/>
      <c r="AB803" s="113"/>
      <c r="AC803" s="113"/>
      <c r="AD803" s="113"/>
    </row>
    <row r="804">
      <c r="A804" s="113"/>
      <c r="B804" s="113"/>
      <c r="C804" s="113"/>
      <c r="D804" s="113"/>
      <c r="E804" s="113"/>
      <c r="F804" s="113"/>
      <c r="G804" s="124"/>
      <c r="H804" s="124"/>
      <c r="I804" s="113"/>
      <c r="J804" s="113"/>
      <c r="K804" s="113"/>
      <c r="L804" s="113"/>
      <c r="M804" s="113"/>
      <c r="N804" s="113"/>
      <c r="O804" s="113"/>
      <c r="P804" s="113"/>
      <c r="Q804" s="113"/>
      <c r="R804" s="113"/>
      <c r="S804" s="113"/>
      <c r="T804" s="113"/>
      <c r="U804" s="113"/>
      <c r="V804" s="113"/>
      <c r="W804" s="113"/>
      <c r="X804" s="113"/>
      <c r="Y804" s="113"/>
      <c r="Z804" s="113"/>
      <c r="AA804" s="113"/>
      <c r="AB804" s="113"/>
      <c r="AC804" s="113"/>
      <c r="AD804" s="113"/>
    </row>
    <row r="805">
      <c r="A805" s="113"/>
      <c r="B805" s="113"/>
      <c r="C805" s="113"/>
      <c r="D805" s="113"/>
      <c r="E805" s="113"/>
      <c r="F805" s="113"/>
      <c r="G805" s="124"/>
      <c r="H805" s="124"/>
      <c r="I805" s="113"/>
      <c r="J805" s="113"/>
      <c r="K805" s="113"/>
      <c r="L805" s="113"/>
      <c r="M805" s="113"/>
      <c r="N805" s="113"/>
      <c r="O805" s="113"/>
      <c r="P805" s="113"/>
      <c r="Q805" s="113"/>
      <c r="R805" s="113"/>
      <c r="S805" s="113"/>
      <c r="T805" s="113"/>
      <c r="U805" s="113"/>
      <c r="V805" s="113"/>
      <c r="W805" s="113"/>
      <c r="X805" s="113"/>
      <c r="Y805" s="113"/>
      <c r="Z805" s="113"/>
      <c r="AA805" s="113"/>
      <c r="AB805" s="113"/>
      <c r="AC805" s="113"/>
      <c r="AD805" s="113"/>
    </row>
    <row r="806">
      <c r="A806" s="113"/>
      <c r="B806" s="113"/>
      <c r="C806" s="113"/>
      <c r="D806" s="113"/>
      <c r="E806" s="113"/>
      <c r="F806" s="113"/>
      <c r="G806" s="124"/>
      <c r="H806" s="124"/>
      <c r="I806" s="113"/>
      <c r="J806" s="113"/>
      <c r="K806" s="113"/>
      <c r="L806" s="113"/>
      <c r="M806" s="113"/>
      <c r="N806" s="113"/>
      <c r="O806" s="113"/>
      <c r="P806" s="113"/>
      <c r="Q806" s="113"/>
      <c r="R806" s="113"/>
      <c r="S806" s="113"/>
      <c r="T806" s="113"/>
      <c r="U806" s="113"/>
      <c r="V806" s="113"/>
      <c r="W806" s="113"/>
      <c r="X806" s="113"/>
      <c r="Y806" s="113"/>
      <c r="Z806" s="113"/>
      <c r="AA806" s="113"/>
      <c r="AB806" s="113"/>
      <c r="AC806" s="113"/>
      <c r="AD806" s="113"/>
    </row>
    <row r="807">
      <c r="A807" s="113"/>
      <c r="B807" s="113"/>
      <c r="C807" s="113"/>
      <c r="D807" s="113"/>
      <c r="E807" s="113"/>
      <c r="F807" s="113"/>
      <c r="G807" s="124"/>
      <c r="H807" s="124"/>
      <c r="I807" s="113"/>
      <c r="J807" s="113"/>
      <c r="K807" s="113"/>
      <c r="L807" s="113"/>
      <c r="M807" s="113"/>
      <c r="N807" s="113"/>
      <c r="O807" s="113"/>
      <c r="P807" s="113"/>
      <c r="Q807" s="113"/>
      <c r="R807" s="113"/>
      <c r="S807" s="113"/>
      <c r="T807" s="113"/>
      <c r="U807" s="113"/>
      <c r="V807" s="113"/>
      <c r="W807" s="113"/>
      <c r="X807" s="113"/>
      <c r="Y807" s="113"/>
      <c r="Z807" s="113"/>
      <c r="AA807" s="113"/>
      <c r="AB807" s="113"/>
      <c r="AC807" s="113"/>
      <c r="AD807" s="113"/>
    </row>
    <row r="808">
      <c r="A808" s="113"/>
      <c r="B808" s="113"/>
      <c r="C808" s="113"/>
      <c r="D808" s="113"/>
      <c r="E808" s="113"/>
      <c r="F808" s="113"/>
      <c r="G808" s="124"/>
      <c r="H808" s="124"/>
      <c r="I808" s="113"/>
      <c r="J808" s="113"/>
      <c r="K808" s="113"/>
      <c r="L808" s="113"/>
      <c r="M808" s="113"/>
      <c r="N808" s="113"/>
      <c r="O808" s="113"/>
      <c r="P808" s="113"/>
      <c r="Q808" s="113"/>
      <c r="R808" s="113"/>
      <c r="S808" s="113"/>
      <c r="T808" s="113"/>
      <c r="U808" s="113"/>
      <c r="V808" s="113"/>
      <c r="W808" s="113"/>
      <c r="X808" s="113"/>
      <c r="Y808" s="113"/>
      <c r="Z808" s="113"/>
      <c r="AA808" s="113"/>
      <c r="AB808" s="113"/>
      <c r="AC808" s="113"/>
      <c r="AD808" s="113"/>
    </row>
    <row r="809">
      <c r="A809" s="113"/>
      <c r="B809" s="113"/>
      <c r="C809" s="113"/>
      <c r="D809" s="113"/>
      <c r="E809" s="113"/>
      <c r="F809" s="113"/>
      <c r="G809" s="124"/>
      <c r="H809" s="124"/>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row>
    <row r="810">
      <c r="A810" s="113"/>
      <c r="B810" s="113"/>
      <c r="C810" s="113"/>
      <c r="D810" s="113"/>
      <c r="E810" s="113"/>
      <c r="F810" s="113"/>
      <c r="G810" s="124"/>
      <c r="H810" s="124"/>
      <c r="I810" s="113"/>
      <c r="J810" s="113"/>
      <c r="K810" s="113"/>
      <c r="L810" s="113"/>
      <c r="M810" s="113"/>
      <c r="N810" s="113"/>
      <c r="O810" s="113"/>
      <c r="P810" s="113"/>
      <c r="Q810" s="113"/>
      <c r="R810" s="113"/>
      <c r="S810" s="113"/>
      <c r="T810" s="113"/>
      <c r="U810" s="113"/>
      <c r="V810" s="113"/>
      <c r="W810" s="113"/>
      <c r="X810" s="113"/>
      <c r="Y810" s="113"/>
      <c r="Z810" s="113"/>
      <c r="AA810" s="113"/>
      <c r="AB810" s="113"/>
      <c r="AC810" s="113"/>
      <c r="AD810" s="113"/>
    </row>
    <row r="811">
      <c r="A811" s="113"/>
      <c r="B811" s="113"/>
      <c r="C811" s="113"/>
      <c r="D811" s="113"/>
      <c r="E811" s="113"/>
      <c r="F811" s="113"/>
      <c r="G811" s="124"/>
      <c r="H811" s="124"/>
      <c r="I811" s="113"/>
      <c r="J811" s="113"/>
      <c r="K811" s="113"/>
      <c r="L811" s="113"/>
      <c r="M811" s="113"/>
      <c r="N811" s="113"/>
      <c r="O811" s="113"/>
      <c r="P811" s="113"/>
      <c r="Q811" s="113"/>
      <c r="R811" s="113"/>
      <c r="S811" s="113"/>
      <c r="T811" s="113"/>
      <c r="U811" s="113"/>
      <c r="V811" s="113"/>
      <c r="W811" s="113"/>
      <c r="X811" s="113"/>
      <c r="Y811" s="113"/>
      <c r="Z811" s="113"/>
      <c r="AA811" s="113"/>
      <c r="AB811" s="113"/>
      <c r="AC811" s="113"/>
      <c r="AD811" s="113"/>
    </row>
    <row r="812">
      <c r="A812" s="113"/>
      <c r="B812" s="113"/>
      <c r="C812" s="113"/>
      <c r="D812" s="113"/>
      <c r="E812" s="113"/>
      <c r="F812" s="113"/>
      <c r="G812" s="124"/>
      <c r="H812" s="124"/>
      <c r="I812" s="113"/>
      <c r="J812" s="113"/>
      <c r="K812" s="113"/>
      <c r="L812" s="113"/>
      <c r="M812" s="113"/>
      <c r="N812" s="113"/>
      <c r="O812" s="113"/>
      <c r="P812" s="113"/>
      <c r="Q812" s="113"/>
      <c r="R812" s="113"/>
      <c r="S812" s="113"/>
      <c r="T812" s="113"/>
      <c r="U812" s="113"/>
      <c r="V812" s="113"/>
      <c r="W812" s="113"/>
      <c r="X812" s="113"/>
      <c r="Y812" s="113"/>
      <c r="Z812" s="113"/>
      <c r="AA812" s="113"/>
      <c r="AB812" s="113"/>
      <c r="AC812" s="113"/>
      <c r="AD812" s="113"/>
    </row>
    <row r="813">
      <c r="A813" s="113"/>
      <c r="B813" s="113"/>
      <c r="C813" s="113"/>
      <c r="D813" s="113"/>
      <c r="E813" s="113"/>
      <c r="F813" s="113"/>
      <c r="G813" s="124"/>
      <c r="H813" s="124"/>
      <c r="I813" s="113"/>
      <c r="J813" s="113"/>
      <c r="K813" s="113"/>
      <c r="L813" s="113"/>
      <c r="M813" s="113"/>
      <c r="N813" s="113"/>
      <c r="O813" s="113"/>
      <c r="P813" s="113"/>
      <c r="Q813" s="113"/>
      <c r="R813" s="113"/>
      <c r="S813" s="113"/>
      <c r="T813" s="113"/>
      <c r="U813" s="113"/>
      <c r="V813" s="113"/>
      <c r="W813" s="113"/>
      <c r="X813" s="113"/>
      <c r="Y813" s="113"/>
      <c r="Z813" s="113"/>
      <c r="AA813" s="113"/>
      <c r="AB813" s="113"/>
      <c r="AC813" s="113"/>
      <c r="AD813" s="113"/>
    </row>
    <row r="814">
      <c r="A814" s="113"/>
      <c r="B814" s="113"/>
      <c r="C814" s="113"/>
      <c r="D814" s="113"/>
      <c r="E814" s="113"/>
      <c r="F814" s="113"/>
      <c r="G814" s="124"/>
      <c r="H814" s="124"/>
      <c r="I814" s="113"/>
      <c r="J814" s="113"/>
      <c r="K814" s="113"/>
      <c r="L814" s="113"/>
      <c r="M814" s="113"/>
      <c r="N814" s="113"/>
      <c r="O814" s="113"/>
      <c r="P814" s="113"/>
      <c r="Q814" s="113"/>
      <c r="R814" s="113"/>
      <c r="S814" s="113"/>
      <c r="T814" s="113"/>
      <c r="U814" s="113"/>
      <c r="V814" s="113"/>
      <c r="W814" s="113"/>
      <c r="X814" s="113"/>
      <c r="Y814" s="113"/>
      <c r="Z814" s="113"/>
      <c r="AA814" s="113"/>
      <c r="AB814" s="113"/>
      <c r="AC814" s="113"/>
      <c r="AD814" s="113"/>
    </row>
    <row r="815">
      <c r="A815" s="113"/>
      <c r="B815" s="113"/>
      <c r="C815" s="113"/>
      <c r="D815" s="113"/>
      <c r="E815" s="113"/>
      <c r="F815" s="113"/>
      <c r="G815" s="124"/>
      <c r="H815" s="124"/>
      <c r="I815" s="113"/>
      <c r="J815" s="113"/>
      <c r="K815" s="113"/>
      <c r="L815" s="113"/>
      <c r="M815" s="113"/>
      <c r="N815" s="113"/>
      <c r="O815" s="113"/>
      <c r="P815" s="113"/>
      <c r="Q815" s="113"/>
      <c r="R815" s="113"/>
      <c r="S815" s="113"/>
      <c r="T815" s="113"/>
      <c r="U815" s="113"/>
      <c r="V815" s="113"/>
      <c r="W815" s="113"/>
      <c r="X815" s="113"/>
      <c r="Y815" s="113"/>
      <c r="Z815" s="113"/>
      <c r="AA815" s="113"/>
      <c r="AB815" s="113"/>
      <c r="AC815" s="113"/>
      <c r="AD815" s="113"/>
    </row>
    <row r="816">
      <c r="A816" s="113"/>
      <c r="B816" s="113"/>
      <c r="C816" s="113"/>
      <c r="D816" s="113"/>
      <c r="E816" s="113"/>
      <c r="F816" s="113"/>
      <c r="G816" s="124"/>
      <c r="H816" s="124"/>
      <c r="I816" s="113"/>
      <c r="J816" s="113"/>
      <c r="K816" s="113"/>
      <c r="L816" s="113"/>
      <c r="M816" s="113"/>
      <c r="N816" s="113"/>
      <c r="O816" s="113"/>
      <c r="P816" s="113"/>
      <c r="Q816" s="113"/>
      <c r="R816" s="113"/>
      <c r="S816" s="113"/>
      <c r="T816" s="113"/>
      <c r="U816" s="113"/>
      <c r="V816" s="113"/>
      <c r="W816" s="113"/>
      <c r="X816" s="113"/>
      <c r="Y816" s="113"/>
      <c r="Z816" s="113"/>
      <c r="AA816" s="113"/>
      <c r="AB816" s="113"/>
      <c r="AC816" s="113"/>
      <c r="AD816" s="113"/>
    </row>
    <row r="817">
      <c r="A817" s="113"/>
      <c r="B817" s="113"/>
      <c r="C817" s="113"/>
      <c r="D817" s="113"/>
      <c r="E817" s="113"/>
      <c r="F817" s="113"/>
      <c r="G817" s="124"/>
      <c r="H817" s="124"/>
      <c r="I817" s="113"/>
      <c r="J817" s="113"/>
      <c r="K817" s="113"/>
      <c r="L817" s="113"/>
      <c r="M817" s="113"/>
      <c r="N817" s="113"/>
      <c r="O817" s="113"/>
      <c r="P817" s="113"/>
      <c r="Q817" s="113"/>
      <c r="R817" s="113"/>
      <c r="S817" s="113"/>
      <c r="T817" s="113"/>
      <c r="U817" s="113"/>
      <c r="V817" s="113"/>
      <c r="W817" s="113"/>
      <c r="X817" s="113"/>
      <c r="Y817" s="113"/>
      <c r="Z817" s="113"/>
      <c r="AA817" s="113"/>
      <c r="AB817" s="113"/>
      <c r="AC817" s="113"/>
      <c r="AD817" s="113"/>
    </row>
    <row r="818">
      <c r="A818" s="113"/>
      <c r="B818" s="113"/>
      <c r="C818" s="113"/>
      <c r="D818" s="113"/>
      <c r="E818" s="113"/>
      <c r="F818" s="113"/>
      <c r="G818" s="124"/>
      <c r="H818" s="124"/>
      <c r="I818" s="113"/>
      <c r="J818" s="113"/>
      <c r="K818" s="113"/>
      <c r="L818" s="113"/>
      <c r="M818" s="113"/>
      <c r="N818" s="113"/>
      <c r="O818" s="113"/>
      <c r="P818" s="113"/>
      <c r="Q818" s="113"/>
      <c r="R818" s="113"/>
      <c r="S818" s="113"/>
      <c r="T818" s="113"/>
      <c r="U818" s="113"/>
      <c r="V818" s="113"/>
      <c r="W818" s="113"/>
      <c r="X818" s="113"/>
      <c r="Y818" s="113"/>
      <c r="Z818" s="113"/>
      <c r="AA818" s="113"/>
      <c r="AB818" s="113"/>
      <c r="AC818" s="113"/>
      <c r="AD818" s="113"/>
    </row>
    <row r="819">
      <c r="A819" s="113"/>
      <c r="B819" s="113"/>
      <c r="C819" s="113"/>
      <c r="D819" s="113"/>
      <c r="E819" s="113"/>
      <c r="F819" s="113"/>
      <c r="G819" s="124"/>
      <c r="H819" s="124"/>
      <c r="I819" s="113"/>
      <c r="J819" s="113"/>
      <c r="K819" s="113"/>
      <c r="L819" s="113"/>
      <c r="M819" s="113"/>
      <c r="N819" s="113"/>
      <c r="O819" s="113"/>
      <c r="P819" s="113"/>
      <c r="Q819" s="113"/>
      <c r="R819" s="113"/>
      <c r="S819" s="113"/>
      <c r="T819" s="113"/>
      <c r="U819" s="113"/>
      <c r="V819" s="113"/>
      <c r="W819" s="113"/>
      <c r="X819" s="113"/>
      <c r="Y819" s="113"/>
      <c r="Z819" s="113"/>
      <c r="AA819" s="113"/>
      <c r="AB819" s="113"/>
      <c r="AC819" s="113"/>
      <c r="AD819" s="113"/>
    </row>
    <row r="820">
      <c r="A820" s="113"/>
      <c r="B820" s="113"/>
      <c r="C820" s="113"/>
      <c r="D820" s="113"/>
      <c r="E820" s="113"/>
      <c r="F820" s="113"/>
      <c r="G820" s="124"/>
      <c r="H820" s="124"/>
      <c r="I820" s="113"/>
      <c r="J820" s="113"/>
      <c r="K820" s="113"/>
      <c r="L820" s="113"/>
      <c r="M820" s="113"/>
      <c r="N820" s="113"/>
      <c r="O820" s="113"/>
      <c r="P820" s="113"/>
      <c r="Q820" s="113"/>
      <c r="R820" s="113"/>
      <c r="S820" s="113"/>
      <c r="T820" s="113"/>
      <c r="U820" s="113"/>
      <c r="V820" s="113"/>
      <c r="W820" s="113"/>
      <c r="X820" s="113"/>
      <c r="Y820" s="113"/>
      <c r="Z820" s="113"/>
      <c r="AA820" s="113"/>
      <c r="AB820" s="113"/>
      <c r="AC820" s="113"/>
      <c r="AD820" s="113"/>
    </row>
    <row r="821">
      <c r="A821" s="113"/>
      <c r="B821" s="113"/>
      <c r="C821" s="113"/>
      <c r="D821" s="113"/>
      <c r="E821" s="113"/>
      <c r="F821" s="113"/>
      <c r="G821" s="124"/>
      <c r="H821" s="124"/>
      <c r="I821" s="113"/>
      <c r="J821" s="113"/>
      <c r="K821" s="113"/>
      <c r="L821" s="113"/>
      <c r="M821" s="113"/>
      <c r="N821" s="113"/>
      <c r="O821" s="113"/>
      <c r="P821" s="113"/>
      <c r="Q821" s="113"/>
      <c r="R821" s="113"/>
      <c r="S821" s="113"/>
      <c r="T821" s="113"/>
      <c r="U821" s="113"/>
      <c r="V821" s="113"/>
      <c r="W821" s="113"/>
      <c r="X821" s="113"/>
      <c r="Y821" s="113"/>
      <c r="Z821" s="113"/>
      <c r="AA821" s="113"/>
      <c r="AB821" s="113"/>
      <c r="AC821" s="113"/>
      <c r="AD821" s="113"/>
    </row>
    <row r="822">
      <c r="A822" s="113"/>
      <c r="B822" s="113"/>
      <c r="C822" s="113"/>
      <c r="D822" s="113"/>
      <c r="E822" s="113"/>
      <c r="F822" s="113"/>
      <c r="G822" s="124"/>
      <c r="H822" s="124"/>
      <c r="I822" s="113"/>
      <c r="J822" s="113"/>
      <c r="K822" s="113"/>
      <c r="L822" s="113"/>
      <c r="M822" s="113"/>
      <c r="N822" s="113"/>
      <c r="O822" s="113"/>
      <c r="P822" s="113"/>
      <c r="Q822" s="113"/>
      <c r="R822" s="113"/>
      <c r="S822" s="113"/>
      <c r="T822" s="113"/>
      <c r="U822" s="113"/>
      <c r="V822" s="113"/>
      <c r="W822" s="113"/>
      <c r="X822" s="113"/>
      <c r="Y822" s="113"/>
      <c r="Z822" s="113"/>
      <c r="AA822" s="113"/>
      <c r="AB822" s="113"/>
      <c r="AC822" s="113"/>
      <c r="AD822" s="113"/>
    </row>
    <row r="823">
      <c r="A823" s="113"/>
      <c r="B823" s="113"/>
      <c r="C823" s="113"/>
      <c r="D823" s="113"/>
      <c r="E823" s="113"/>
      <c r="F823" s="113"/>
      <c r="G823" s="124"/>
      <c r="H823" s="124"/>
      <c r="I823" s="113"/>
      <c r="J823" s="113"/>
      <c r="K823" s="113"/>
      <c r="L823" s="113"/>
      <c r="M823" s="113"/>
      <c r="N823" s="113"/>
      <c r="O823" s="113"/>
      <c r="P823" s="113"/>
      <c r="Q823" s="113"/>
      <c r="R823" s="113"/>
      <c r="S823" s="113"/>
      <c r="T823" s="113"/>
      <c r="U823" s="113"/>
      <c r="V823" s="113"/>
      <c r="W823" s="113"/>
      <c r="X823" s="113"/>
      <c r="Y823" s="113"/>
      <c r="Z823" s="113"/>
      <c r="AA823" s="113"/>
      <c r="AB823" s="113"/>
      <c r="AC823" s="113"/>
      <c r="AD823" s="113"/>
    </row>
    <row r="824">
      <c r="A824" s="113"/>
      <c r="B824" s="113"/>
      <c r="C824" s="113"/>
      <c r="D824" s="113"/>
      <c r="E824" s="113"/>
      <c r="F824" s="113"/>
      <c r="G824" s="124"/>
      <c r="H824" s="124"/>
      <c r="I824" s="113"/>
      <c r="J824" s="113"/>
      <c r="K824" s="113"/>
      <c r="L824" s="113"/>
      <c r="M824" s="113"/>
      <c r="N824" s="113"/>
      <c r="O824" s="113"/>
      <c r="P824" s="113"/>
      <c r="Q824" s="113"/>
      <c r="R824" s="113"/>
      <c r="S824" s="113"/>
      <c r="T824" s="113"/>
      <c r="U824" s="113"/>
      <c r="V824" s="113"/>
      <c r="W824" s="113"/>
      <c r="X824" s="113"/>
      <c r="Y824" s="113"/>
      <c r="Z824" s="113"/>
      <c r="AA824" s="113"/>
      <c r="AB824" s="113"/>
      <c r="AC824" s="113"/>
      <c r="AD824" s="113"/>
    </row>
    <row r="825">
      <c r="A825" s="113"/>
      <c r="B825" s="113"/>
      <c r="C825" s="113"/>
      <c r="D825" s="113"/>
      <c r="E825" s="113"/>
      <c r="F825" s="113"/>
      <c r="G825" s="124"/>
      <c r="H825" s="124"/>
      <c r="I825" s="113"/>
      <c r="J825" s="113"/>
      <c r="K825" s="113"/>
      <c r="L825" s="113"/>
      <c r="M825" s="113"/>
      <c r="N825" s="113"/>
      <c r="O825" s="113"/>
      <c r="P825" s="113"/>
      <c r="Q825" s="113"/>
      <c r="R825" s="113"/>
      <c r="S825" s="113"/>
      <c r="T825" s="113"/>
      <c r="U825" s="113"/>
      <c r="V825" s="113"/>
      <c r="W825" s="113"/>
      <c r="X825" s="113"/>
      <c r="Y825" s="113"/>
      <c r="Z825" s="113"/>
      <c r="AA825" s="113"/>
      <c r="AB825" s="113"/>
      <c r="AC825" s="113"/>
      <c r="AD825" s="113"/>
    </row>
    <row r="826">
      <c r="A826" s="113"/>
      <c r="B826" s="113"/>
      <c r="C826" s="113"/>
      <c r="D826" s="113"/>
      <c r="E826" s="113"/>
      <c r="F826" s="113"/>
      <c r="G826" s="124"/>
      <c r="H826" s="124"/>
      <c r="I826" s="113"/>
      <c r="J826" s="113"/>
      <c r="K826" s="113"/>
      <c r="L826" s="113"/>
      <c r="M826" s="113"/>
      <c r="N826" s="113"/>
      <c r="O826" s="113"/>
      <c r="P826" s="113"/>
      <c r="Q826" s="113"/>
      <c r="R826" s="113"/>
      <c r="S826" s="113"/>
      <c r="T826" s="113"/>
      <c r="U826" s="113"/>
      <c r="V826" s="113"/>
      <c r="W826" s="113"/>
      <c r="X826" s="113"/>
      <c r="Y826" s="113"/>
      <c r="Z826" s="113"/>
      <c r="AA826" s="113"/>
      <c r="AB826" s="113"/>
      <c r="AC826" s="113"/>
      <c r="AD826" s="113"/>
    </row>
    <row r="827">
      <c r="A827" s="113"/>
      <c r="B827" s="113"/>
      <c r="C827" s="113"/>
      <c r="D827" s="113"/>
      <c r="E827" s="113"/>
      <c r="F827" s="113"/>
      <c r="G827" s="124"/>
      <c r="H827" s="124"/>
      <c r="I827" s="113"/>
      <c r="J827" s="113"/>
      <c r="K827" s="113"/>
      <c r="L827" s="113"/>
      <c r="M827" s="113"/>
      <c r="N827" s="113"/>
      <c r="O827" s="113"/>
      <c r="P827" s="113"/>
      <c r="Q827" s="113"/>
      <c r="R827" s="113"/>
      <c r="S827" s="113"/>
      <c r="T827" s="113"/>
      <c r="U827" s="113"/>
      <c r="V827" s="113"/>
      <c r="W827" s="113"/>
      <c r="X827" s="113"/>
      <c r="Y827" s="113"/>
      <c r="Z827" s="113"/>
      <c r="AA827" s="113"/>
      <c r="AB827" s="113"/>
      <c r="AC827" s="113"/>
      <c r="AD827" s="113"/>
    </row>
    <row r="828">
      <c r="A828" s="113"/>
      <c r="B828" s="113"/>
      <c r="C828" s="113"/>
      <c r="D828" s="113"/>
      <c r="E828" s="113"/>
      <c r="F828" s="113"/>
      <c r="G828" s="124"/>
      <c r="H828" s="124"/>
      <c r="I828" s="113"/>
      <c r="J828" s="113"/>
      <c r="K828" s="113"/>
      <c r="L828" s="113"/>
      <c r="M828" s="113"/>
      <c r="N828" s="113"/>
      <c r="O828" s="113"/>
      <c r="P828" s="113"/>
      <c r="Q828" s="113"/>
      <c r="R828" s="113"/>
      <c r="S828" s="113"/>
      <c r="T828" s="113"/>
      <c r="U828" s="113"/>
      <c r="V828" s="113"/>
      <c r="W828" s="113"/>
      <c r="X828" s="113"/>
      <c r="Y828" s="113"/>
      <c r="Z828" s="113"/>
      <c r="AA828" s="113"/>
      <c r="AB828" s="113"/>
      <c r="AC828" s="113"/>
      <c r="AD828" s="113"/>
    </row>
    <row r="829">
      <c r="A829" s="113"/>
      <c r="B829" s="113"/>
      <c r="C829" s="113"/>
      <c r="D829" s="113"/>
      <c r="E829" s="113"/>
      <c r="F829" s="113"/>
      <c r="G829" s="124"/>
      <c r="H829" s="124"/>
      <c r="I829" s="113"/>
      <c r="J829" s="113"/>
      <c r="K829" s="113"/>
      <c r="L829" s="113"/>
      <c r="M829" s="113"/>
      <c r="N829" s="113"/>
      <c r="O829" s="113"/>
      <c r="P829" s="113"/>
      <c r="Q829" s="113"/>
      <c r="R829" s="113"/>
      <c r="S829" s="113"/>
      <c r="T829" s="113"/>
      <c r="U829" s="113"/>
      <c r="V829" s="113"/>
      <c r="W829" s="113"/>
      <c r="X829" s="113"/>
      <c r="Y829" s="113"/>
      <c r="Z829" s="113"/>
      <c r="AA829" s="113"/>
      <c r="AB829" s="113"/>
      <c r="AC829" s="113"/>
      <c r="AD829" s="113"/>
    </row>
    <row r="830">
      <c r="A830" s="113"/>
      <c r="B830" s="113"/>
      <c r="C830" s="113"/>
      <c r="D830" s="113"/>
      <c r="E830" s="113"/>
      <c r="F830" s="113"/>
      <c r="G830" s="124"/>
      <c r="H830" s="124"/>
      <c r="I830" s="113"/>
      <c r="J830" s="113"/>
      <c r="K830" s="113"/>
      <c r="L830" s="113"/>
      <c r="M830" s="113"/>
      <c r="N830" s="113"/>
      <c r="O830" s="113"/>
      <c r="P830" s="113"/>
      <c r="Q830" s="113"/>
      <c r="R830" s="113"/>
      <c r="S830" s="113"/>
      <c r="T830" s="113"/>
      <c r="U830" s="113"/>
      <c r="V830" s="113"/>
      <c r="W830" s="113"/>
      <c r="X830" s="113"/>
      <c r="Y830" s="113"/>
      <c r="Z830" s="113"/>
      <c r="AA830" s="113"/>
      <c r="AB830" s="113"/>
      <c r="AC830" s="113"/>
      <c r="AD830" s="113"/>
    </row>
    <row r="831">
      <c r="A831" s="113"/>
      <c r="B831" s="113"/>
      <c r="C831" s="113"/>
      <c r="D831" s="113"/>
      <c r="E831" s="113"/>
      <c r="F831" s="113"/>
      <c r="G831" s="124"/>
      <c r="H831" s="124"/>
      <c r="I831" s="113"/>
      <c r="J831" s="113"/>
      <c r="K831" s="113"/>
      <c r="L831" s="113"/>
      <c r="M831" s="113"/>
      <c r="N831" s="113"/>
      <c r="O831" s="113"/>
      <c r="P831" s="113"/>
      <c r="Q831" s="113"/>
      <c r="R831" s="113"/>
      <c r="S831" s="113"/>
      <c r="T831" s="113"/>
      <c r="U831" s="113"/>
      <c r="V831" s="113"/>
      <c r="W831" s="113"/>
      <c r="X831" s="113"/>
      <c r="Y831" s="113"/>
      <c r="Z831" s="113"/>
      <c r="AA831" s="113"/>
      <c r="AB831" s="113"/>
      <c r="AC831" s="113"/>
      <c r="AD831" s="113"/>
    </row>
    <row r="832">
      <c r="A832" s="113"/>
      <c r="B832" s="113"/>
      <c r="C832" s="113"/>
      <c r="D832" s="113"/>
      <c r="E832" s="113"/>
      <c r="F832" s="113"/>
      <c r="G832" s="124"/>
      <c r="H832" s="124"/>
      <c r="I832" s="113"/>
      <c r="J832" s="113"/>
      <c r="K832" s="113"/>
      <c r="L832" s="113"/>
      <c r="M832" s="113"/>
      <c r="N832" s="113"/>
      <c r="O832" s="113"/>
      <c r="P832" s="113"/>
      <c r="Q832" s="113"/>
      <c r="R832" s="113"/>
      <c r="S832" s="113"/>
      <c r="T832" s="113"/>
      <c r="U832" s="113"/>
      <c r="V832" s="113"/>
      <c r="W832" s="113"/>
      <c r="X832" s="113"/>
      <c r="Y832" s="113"/>
      <c r="Z832" s="113"/>
      <c r="AA832" s="113"/>
      <c r="AB832" s="113"/>
      <c r="AC832" s="113"/>
      <c r="AD832" s="113"/>
    </row>
    <row r="833">
      <c r="A833" s="113"/>
      <c r="B833" s="113"/>
      <c r="C833" s="113"/>
      <c r="D833" s="113"/>
      <c r="E833" s="113"/>
      <c r="F833" s="113"/>
      <c r="G833" s="124"/>
      <c r="H833" s="124"/>
      <c r="I833" s="113"/>
      <c r="J833" s="113"/>
      <c r="K833" s="113"/>
      <c r="L833" s="113"/>
      <c r="M833" s="113"/>
      <c r="N833" s="113"/>
      <c r="O833" s="113"/>
      <c r="P833" s="113"/>
      <c r="Q833" s="113"/>
      <c r="R833" s="113"/>
      <c r="S833" s="113"/>
      <c r="T833" s="113"/>
      <c r="U833" s="113"/>
      <c r="V833" s="113"/>
      <c r="W833" s="113"/>
      <c r="X833" s="113"/>
      <c r="Y833" s="113"/>
      <c r="Z833" s="113"/>
      <c r="AA833" s="113"/>
      <c r="AB833" s="113"/>
      <c r="AC833" s="113"/>
      <c r="AD833" s="113"/>
    </row>
    <row r="834">
      <c r="A834" s="113"/>
      <c r="B834" s="113"/>
      <c r="C834" s="113"/>
      <c r="D834" s="113"/>
      <c r="E834" s="113"/>
      <c r="F834" s="113"/>
      <c r="G834" s="124"/>
      <c r="H834" s="124"/>
      <c r="I834" s="113"/>
      <c r="J834" s="113"/>
      <c r="K834" s="113"/>
      <c r="L834" s="113"/>
      <c r="M834" s="113"/>
      <c r="N834" s="113"/>
      <c r="O834" s="113"/>
      <c r="P834" s="113"/>
      <c r="Q834" s="113"/>
      <c r="R834" s="113"/>
      <c r="S834" s="113"/>
      <c r="T834" s="113"/>
      <c r="U834" s="113"/>
      <c r="V834" s="113"/>
      <c r="W834" s="113"/>
      <c r="X834" s="113"/>
      <c r="Y834" s="113"/>
      <c r="Z834" s="113"/>
      <c r="AA834" s="113"/>
      <c r="AB834" s="113"/>
      <c r="AC834" s="113"/>
      <c r="AD834" s="113"/>
    </row>
    <row r="835">
      <c r="A835" s="113"/>
      <c r="B835" s="113"/>
      <c r="C835" s="113"/>
      <c r="D835" s="113"/>
      <c r="E835" s="113"/>
      <c r="F835" s="113"/>
      <c r="G835" s="124"/>
      <c r="H835" s="124"/>
      <c r="I835" s="113"/>
      <c r="J835" s="113"/>
      <c r="K835" s="113"/>
      <c r="L835" s="113"/>
      <c r="M835" s="113"/>
      <c r="N835" s="113"/>
      <c r="O835" s="113"/>
      <c r="P835" s="113"/>
      <c r="Q835" s="113"/>
      <c r="R835" s="113"/>
      <c r="S835" s="113"/>
      <c r="T835" s="113"/>
      <c r="U835" s="113"/>
      <c r="V835" s="113"/>
      <c r="W835" s="113"/>
      <c r="X835" s="113"/>
      <c r="Y835" s="113"/>
      <c r="Z835" s="113"/>
      <c r="AA835" s="113"/>
      <c r="AB835" s="113"/>
      <c r="AC835" s="113"/>
      <c r="AD835" s="113"/>
    </row>
    <row r="836">
      <c r="A836" s="113"/>
      <c r="B836" s="113"/>
      <c r="C836" s="113"/>
      <c r="D836" s="113"/>
      <c r="E836" s="113"/>
      <c r="F836" s="113"/>
      <c r="G836" s="124"/>
      <c r="H836" s="124"/>
      <c r="I836" s="113"/>
      <c r="J836" s="113"/>
      <c r="K836" s="113"/>
      <c r="L836" s="113"/>
      <c r="M836" s="113"/>
      <c r="N836" s="113"/>
      <c r="O836" s="113"/>
      <c r="P836" s="113"/>
      <c r="Q836" s="113"/>
      <c r="R836" s="113"/>
      <c r="S836" s="113"/>
      <c r="T836" s="113"/>
      <c r="U836" s="113"/>
      <c r="V836" s="113"/>
      <c r="W836" s="113"/>
      <c r="X836" s="113"/>
      <c r="Y836" s="113"/>
      <c r="Z836" s="113"/>
      <c r="AA836" s="113"/>
      <c r="AB836" s="113"/>
      <c r="AC836" s="113"/>
      <c r="AD836" s="113"/>
    </row>
    <row r="837">
      <c r="A837" s="113"/>
      <c r="B837" s="113"/>
      <c r="C837" s="113"/>
      <c r="D837" s="113"/>
      <c r="E837" s="113"/>
      <c r="F837" s="113"/>
      <c r="G837" s="124"/>
      <c r="H837" s="124"/>
      <c r="I837" s="113"/>
      <c r="J837" s="113"/>
      <c r="K837" s="113"/>
      <c r="L837" s="113"/>
      <c r="M837" s="113"/>
      <c r="N837" s="113"/>
      <c r="O837" s="113"/>
      <c r="P837" s="113"/>
      <c r="Q837" s="113"/>
      <c r="R837" s="113"/>
      <c r="S837" s="113"/>
      <c r="T837" s="113"/>
      <c r="U837" s="113"/>
      <c r="V837" s="113"/>
      <c r="W837" s="113"/>
      <c r="X837" s="113"/>
      <c r="Y837" s="113"/>
      <c r="Z837" s="113"/>
      <c r="AA837" s="113"/>
      <c r="AB837" s="113"/>
      <c r="AC837" s="113"/>
      <c r="AD837" s="113"/>
    </row>
    <row r="838">
      <c r="A838" s="113"/>
      <c r="B838" s="113"/>
      <c r="C838" s="113"/>
      <c r="D838" s="113"/>
      <c r="E838" s="113"/>
      <c r="F838" s="113"/>
      <c r="G838" s="124"/>
      <c r="H838" s="124"/>
      <c r="I838" s="113"/>
      <c r="J838" s="113"/>
      <c r="K838" s="113"/>
      <c r="L838" s="113"/>
      <c r="M838" s="113"/>
      <c r="N838" s="113"/>
      <c r="O838" s="113"/>
      <c r="P838" s="113"/>
      <c r="Q838" s="113"/>
      <c r="R838" s="113"/>
      <c r="S838" s="113"/>
      <c r="T838" s="113"/>
      <c r="U838" s="113"/>
      <c r="V838" s="113"/>
      <c r="W838" s="113"/>
      <c r="X838" s="113"/>
      <c r="Y838" s="113"/>
      <c r="Z838" s="113"/>
      <c r="AA838" s="113"/>
      <c r="AB838" s="113"/>
      <c r="AC838" s="113"/>
      <c r="AD838" s="113"/>
    </row>
    <row r="839">
      <c r="A839" s="113"/>
      <c r="B839" s="113"/>
      <c r="C839" s="113"/>
      <c r="D839" s="113"/>
      <c r="E839" s="113"/>
      <c r="F839" s="113"/>
      <c r="G839" s="124"/>
      <c r="H839" s="124"/>
      <c r="I839" s="113"/>
      <c r="J839" s="113"/>
      <c r="K839" s="113"/>
      <c r="L839" s="113"/>
      <c r="M839" s="113"/>
      <c r="N839" s="113"/>
      <c r="O839" s="113"/>
      <c r="P839" s="113"/>
      <c r="Q839" s="113"/>
      <c r="R839" s="113"/>
      <c r="S839" s="113"/>
      <c r="T839" s="113"/>
      <c r="U839" s="113"/>
      <c r="V839" s="113"/>
      <c r="W839" s="113"/>
      <c r="X839" s="113"/>
      <c r="Y839" s="113"/>
      <c r="Z839" s="113"/>
      <c r="AA839" s="113"/>
      <c r="AB839" s="113"/>
      <c r="AC839" s="113"/>
      <c r="AD839" s="113"/>
    </row>
    <row r="840">
      <c r="A840" s="113"/>
      <c r="B840" s="113"/>
      <c r="C840" s="113"/>
      <c r="D840" s="113"/>
      <c r="E840" s="113"/>
      <c r="F840" s="113"/>
      <c r="G840" s="124"/>
      <c r="H840" s="124"/>
      <c r="I840" s="113"/>
      <c r="J840" s="113"/>
      <c r="K840" s="113"/>
      <c r="L840" s="113"/>
      <c r="M840" s="113"/>
      <c r="N840" s="113"/>
      <c r="O840" s="113"/>
      <c r="P840" s="113"/>
      <c r="Q840" s="113"/>
      <c r="R840" s="113"/>
      <c r="S840" s="113"/>
      <c r="T840" s="113"/>
      <c r="U840" s="113"/>
      <c r="V840" s="113"/>
      <c r="W840" s="113"/>
      <c r="X840" s="113"/>
      <c r="Y840" s="113"/>
      <c r="Z840" s="113"/>
      <c r="AA840" s="113"/>
      <c r="AB840" s="113"/>
      <c r="AC840" s="113"/>
      <c r="AD840" s="113"/>
    </row>
    <row r="841">
      <c r="A841" s="113"/>
      <c r="B841" s="113"/>
      <c r="C841" s="113"/>
      <c r="D841" s="113"/>
      <c r="E841" s="113"/>
      <c r="F841" s="113"/>
      <c r="G841" s="124"/>
      <c r="H841" s="124"/>
      <c r="I841" s="113"/>
      <c r="J841" s="113"/>
      <c r="K841" s="113"/>
      <c r="L841" s="113"/>
      <c r="M841" s="113"/>
      <c r="N841" s="113"/>
      <c r="O841" s="113"/>
      <c r="P841" s="113"/>
      <c r="Q841" s="113"/>
      <c r="R841" s="113"/>
      <c r="S841" s="113"/>
      <c r="T841" s="113"/>
      <c r="U841" s="113"/>
      <c r="V841" s="113"/>
      <c r="W841" s="113"/>
      <c r="X841" s="113"/>
      <c r="Y841" s="113"/>
      <c r="Z841" s="113"/>
      <c r="AA841" s="113"/>
      <c r="AB841" s="113"/>
      <c r="AC841" s="113"/>
      <c r="AD841" s="113"/>
    </row>
    <row r="842">
      <c r="A842" s="113"/>
      <c r="B842" s="113"/>
      <c r="C842" s="113"/>
      <c r="D842" s="113"/>
      <c r="E842" s="113"/>
      <c r="F842" s="113"/>
      <c r="G842" s="124"/>
      <c r="H842" s="124"/>
      <c r="I842" s="113"/>
      <c r="J842" s="113"/>
      <c r="K842" s="113"/>
      <c r="L842" s="113"/>
      <c r="M842" s="113"/>
      <c r="N842" s="113"/>
      <c r="O842" s="113"/>
      <c r="P842" s="113"/>
      <c r="Q842" s="113"/>
      <c r="R842" s="113"/>
      <c r="S842" s="113"/>
      <c r="T842" s="113"/>
      <c r="U842" s="113"/>
      <c r="V842" s="113"/>
      <c r="W842" s="113"/>
      <c r="X842" s="113"/>
      <c r="Y842" s="113"/>
      <c r="Z842" s="113"/>
      <c r="AA842" s="113"/>
      <c r="AB842" s="113"/>
      <c r="AC842" s="113"/>
      <c r="AD842" s="113"/>
    </row>
    <row r="843">
      <c r="A843" s="113"/>
      <c r="B843" s="113"/>
      <c r="C843" s="113"/>
      <c r="D843" s="113"/>
      <c r="E843" s="113"/>
      <c r="F843" s="113"/>
      <c r="G843" s="124"/>
      <c r="H843" s="124"/>
      <c r="I843" s="113"/>
      <c r="J843" s="113"/>
      <c r="K843" s="113"/>
      <c r="L843" s="113"/>
      <c r="M843" s="113"/>
      <c r="N843" s="113"/>
      <c r="O843" s="113"/>
      <c r="P843" s="113"/>
      <c r="Q843" s="113"/>
      <c r="R843" s="113"/>
      <c r="S843" s="113"/>
      <c r="T843" s="113"/>
      <c r="U843" s="113"/>
      <c r="V843" s="113"/>
      <c r="W843" s="113"/>
      <c r="X843" s="113"/>
      <c r="Y843" s="113"/>
      <c r="Z843" s="113"/>
      <c r="AA843" s="113"/>
      <c r="AB843" s="113"/>
      <c r="AC843" s="113"/>
      <c r="AD843" s="113"/>
    </row>
    <row r="844">
      <c r="A844" s="113"/>
      <c r="B844" s="113"/>
      <c r="C844" s="113"/>
      <c r="D844" s="113"/>
      <c r="E844" s="113"/>
      <c r="F844" s="113"/>
      <c r="G844" s="124"/>
      <c r="H844" s="124"/>
      <c r="I844" s="113"/>
      <c r="J844" s="113"/>
      <c r="K844" s="113"/>
      <c r="L844" s="113"/>
      <c r="M844" s="113"/>
      <c r="N844" s="113"/>
      <c r="O844" s="113"/>
      <c r="P844" s="113"/>
      <c r="Q844" s="113"/>
      <c r="R844" s="113"/>
      <c r="S844" s="113"/>
      <c r="T844" s="113"/>
      <c r="U844" s="113"/>
      <c r="V844" s="113"/>
      <c r="W844" s="113"/>
      <c r="X844" s="113"/>
      <c r="Y844" s="113"/>
      <c r="Z844" s="113"/>
      <c r="AA844" s="113"/>
      <c r="AB844" s="113"/>
      <c r="AC844" s="113"/>
      <c r="AD844" s="113"/>
    </row>
    <row r="845">
      <c r="A845" s="113"/>
      <c r="B845" s="113"/>
      <c r="C845" s="113"/>
      <c r="D845" s="113"/>
      <c r="E845" s="113"/>
      <c r="F845" s="113"/>
      <c r="G845" s="124"/>
      <c r="H845" s="124"/>
      <c r="I845" s="113"/>
      <c r="J845" s="113"/>
      <c r="K845" s="113"/>
      <c r="L845" s="113"/>
      <c r="M845" s="113"/>
      <c r="N845" s="113"/>
      <c r="O845" s="113"/>
      <c r="P845" s="113"/>
      <c r="Q845" s="113"/>
      <c r="R845" s="113"/>
      <c r="S845" s="113"/>
      <c r="T845" s="113"/>
      <c r="U845" s="113"/>
      <c r="V845" s="113"/>
      <c r="W845" s="113"/>
      <c r="X845" s="113"/>
      <c r="Y845" s="113"/>
      <c r="Z845" s="113"/>
      <c r="AA845" s="113"/>
      <c r="AB845" s="113"/>
      <c r="AC845" s="113"/>
      <c r="AD845" s="113"/>
    </row>
    <row r="846">
      <c r="A846" s="113"/>
      <c r="B846" s="113"/>
      <c r="C846" s="113"/>
      <c r="D846" s="113"/>
      <c r="E846" s="113"/>
      <c r="F846" s="113"/>
      <c r="G846" s="124"/>
      <c r="H846" s="124"/>
      <c r="I846" s="113"/>
      <c r="J846" s="113"/>
      <c r="K846" s="113"/>
      <c r="L846" s="113"/>
      <c r="M846" s="113"/>
      <c r="N846" s="113"/>
      <c r="O846" s="113"/>
      <c r="P846" s="113"/>
      <c r="Q846" s="113"/>
      <c r="R846" s="113"/>
      <c r="S846" s="113"/>
      <c r="T846" s="113"/>
      <c r="U846" s="113"/>
      <c r="V846" s="113"/>
      <c r="W846" s="113"/>
      <c r="X846" s="113"/>
      <c r="Y846" s="113"/>
      <c r="Z846" s="113"/>
      <c r="AA846" s="113"/>
      <c r="AB846" s="113"/>
      <c r="AC846" s="113"/>
      <c r="AD846" s="113"/>
    </row>
    <row r="847">
      <c r="A847" s="113"/>
      <c r="B847" s="113"/>
      <c r="C847" s="113"/>
      <c r="D847" s="113"/>
      <c r="E847" s="113"/>
      <c r="F847" s="113"/>
      <c r="G847" s="124"/>
      <c r="H847" s="124"/>
      <c r="I847" s="113"/>
      <c r="J847" s="113"/>
      <c r="K847" s="113"/>
      <c r="L847" s="113"/>
      <c r="M847" s="113"/>
      <c r="N847" s="113"/>
      <c r="O847" s="113"/>
      <c r="P847" s="113"/>
      <c r="Q847" s="113"/>
      <c r="R847" s="113"/>
      <c r="S847" s="113"/>
      <c r="T847" s="113"/>
      <c r="U847" s="113"/>
      <c r="V847" s="113"/>
      <c r="W847" s="113"/>
      <c r="X847" s="113"/>
      <c r="Y847" s="113"/>
      <c r="Z847" s="113"/>
      <c r="AA847" s="113"/>
      <c r="AB847" s="113"/>
      <c r="AC847" s="113"/>
      <c r="AD847" s="113"/>
    </row>
    <row r="848">
      <c r="A848" s="113"/>
      <c r="B848" s="113"/>
      <c r="C848" s="113"/>
      <c r="D848" s="113"/>
      <c r="E848" s="113"/>
      <c r="F848" s="113"/>
      <c r="G848" s="124"/>
      <c r="H848" s="124"/>
      <c r="I848" s="113"/>
      <c r="J848" s="113"/>
      <c r="K848" s="113"/>
      <c r="L848" s="113"/>
      <c r="M848" s="113"/>
      <c r="N848" s="113"/>
      <c r="O848" s="113"/>
      <c r="P848" s="113"/>
      <c r="Q848" s="113"/>
      <c r="R848" s="113"/>
      <c r="S848" s="113"/>
      <c r="T848" s="113"/>
      <c r="U848" s="113"/>
      <c r="V848" s="113"/>
      <c r="W848" s="113"/>
      <c r="X848" s="113"/>
      <c r="Y848" s="113"/>
      <c r="Z848" s="113"/>
      <c r="AA848" s="113"/>
      <c r="AB848" s="113"/>
      <c r="AC848" s="113"/>
      <c r="AD848" s="113"/>
    </row>
    <row r="849">
      <c r="A849" s="113"/>
      <c r="B849" s="113"/>
      <c r="C849" s="113"/>
      <c r="D849" s="113"/>
      <c r="E849" s="113"/>
      <c r="F849" s="113"/>
      <c r="G849" s="124"/>
      <c r="H849" s="124"/>
      <c r="I849" s="113"/>
      <c r="J849" s="113"/>
      <c r="K849" s="113"/>
      <c r="L849" s="113"/>
      <c r="M849" s="113"/>
      <c r="N849" s="113"/>
      <c r="O849" s="113"/>
      <c r="P849" s="113"/>
      <c r="Q849" s="113"/>
      <c r="R849" s="113"/>
      <c r="S849" s="113"/>
      <c r="T849" s="113"/>
      <c r="U849" s="113"/>
      <c r="V849" s="113"/>
      <c r="W849" s="113"/>
      <c r="X849" s="113"/>
      <c r="Y849" s="113"/>
      <c r="Z849" s="113"/>
      <c r="AA849" s="113"/>
      <c r="AB849" s="113"/>
      <c r="AC849" s="113"/>
      <c r="AD849" s="113"/>
    </row>
    <row r="850">
      <c r="A850" s="113"/>
      <c r="B850" s="113"/>
      <c r="C850" s="113"/>
      <c r="D850" s="113"/>
      <c r="E850" s="113"/>
      <c r="F850" s="113"/>
      <c r="G850" s="124"/>
      <c r="H850" s="124"/>
      <c r="I850" s="113"/>
      <c r="J850" s="113"/>
      <c r="K850" s="113"/>
      <c r="L850" s="113"/>
      <c r="M850" s="113"/>
      <c r="N850" s="113"/>
      <c r="O850" s="113"/>
      <c r="P850" s="113"/>
      <c r="Q850" s="113"/>
      <c r="R850" s="113"/>
      <c r="S850" s="113"/>
      <c r="T850" s="113"/>
      <c r="U850" s="113"/>
      <c r="V850" s="113"/>
      <c r="W850" s="113"/>
      <c r="X850" s="113"/>
      <c r="Y850" s="113"/>
      <c r="Z850" s="113"/>
      <c r="AA850" s="113"/>
      <c r="AB850" s="113"/>
      <c r="AC850" s="113"/>
      <c r="AD850" s="113"/>
    </row>
    <row r="851">
      <c r="A851" s="113"/>
      <c r="B851" s="113"/>
      <c r="C851" s="113"/>
      <c r="D851" s="113"/>
      <c r="E851" s="113"/>
      <c r="F851" s="113"/>
      <c r="G851" s="124"/>
      <c r="H851" s="124"/>
      <c r="I851" s="113"/>
      <c r="J851" s="113"/>
      <c r="K851" s="113"/>
      <c r="L851" s="113"/>
      <c r="M851" s="113"/>
      <c r="N851" s="113"/>
      <c r="O851" s="113"/>
      <c r="P851" s="113"/>
      <c r="Q851" s="113"/>
      <c r="R851" s="113"/>
      <c r="S851" s="113"/>
      <c r="T851" s="113"/>
      <c r="U851" s="113"/>
      <c r="V851" s="113"/>
      <c r="W851" s="113"/>
      <c r="X851" s="113"/>
      <c r="Y851" s="113"/>
      <c r="Z851" s="113"/>
      <c r="AA851" s="113"/>
      <c r="AB851" s="113"/>
      <c r="AC851" s="113"/>
      <c r="AD851" s="113"/>
    </row>
    <row r="852">
      <c r="A852" s="113"/>
      <c r="B852" s="113"/>
      <c r="C852" s="113"/>
      <c r="D852" s="113"/>
      <c r="E852" s="113"/>
      <c r="F852" s="113"/>
      <c r="G852" s="124"/>
      <c r="H852" s="124"/>
      <c r="I852" s="113"/>
      <c r="J852" s="113"/>
      <c r="K852" s="113"/>
      <c r="L852" s="113"/>
      <c r="M852" s="113"/>
      <c r="N852" s="113"/>
      <c r="O852" s="113"/>
      <c r="P852" s="113"/>
      <c r="Q852" s="113"/>
      <c r="R852" s="113"/>
      <c r="S852" s="113"/>
      <c r="T852" s="113"/>
      <c r="U852" s="113"/>
      <c r="V852" s="113"/>
      <c r="W852" s="113"/>
      <c r="X852" s="113"/>
      <c r="Y852" s="113"/>
      <c r="Z852" s="113"/>
      <c r="AA852" s="113"/>
      <c r="AB852" s="113"/>
      <c r="AC852" s="113"/>
      <c r="AD852" s="113"/>
    </row>
    <row r="853">
      <c r="A853" s="113"/>
      <c r="B853" s="113"/>
      <c r="C853" s="113"/>
      <c r="D853" s="113"/>
      <c r="E853" s="113"/>
      <c r="F853" s="113"/>
      <c r="G853" s="124"/>
      <c r="H853" s="124"/>
      <c r="I853" s="113"/>
      <c r="J853" s="113"/>
      <c r="K853" s="113"/>
      <c r="L853" s="113"/>
      <c r="M853" s="113"/>
      <c r="N853" s="113"/>
      <c r="O853" s="113"/>
      <c r="P853" s="113"/>
      <c r="Q853" s="113"/>
      <c r="R853" s="113"/>
      <c r="S853" s="113"/>
      <c r="T853" s="113"/>
      <c r="U853" s="113"/>
      <c r="V853" s="113"/>
      <c r="W853" s="113"/>
      <c r="X853" s="113"/>
      <c r="Y853" s="113"/>
      <c r="Z853" s="113"/>
      <c r="AA853" s="113"/>
      <c r="AB853" s="113"/>
      <c r="AC853" s="113"/>
      <c r="AD853" s="113"/>
    </row>
    <row r="854">
      <c r="A854" s="113"/>
      <c r="B854" s="113"/>
      <c r="C854" s="113"/>
      <c r="D854" s="113"/>
      <c r="E854" s="113"/>
      <c r="F854" s="113"/>
      <c r="G854" s="124"/>
      <c r="H854" s="124"/>
      <c r="I854" s="113"/>
      <c r="J854" s="113"/>
      <c r="K854" s="113"/>
      <c r="L854" s="113"/>
      <c r="M854" s="113"/>
      <c r="N854" s="113"/>
      <c r="O854" s="113"/>
      <c r="P854" s="113"/>
      <c r="Q854" s="113"/>
      <c r="R854" s="113"/>
      <c r="S854" s="113"/>
      <c r="T854" s="113"/>
      <c r="U854" s="113"/>
      <c r="V854" s="113"/>
      <c r="W854" s="113"/>
      <c r="X854" s="113"/>
      <c r="Y854" s="113"/>
      <c r="Z854" s="113"/>
      <c r="AA854" s="113"/>
      <c r="AB854" s="113"/>
      <c r="AC854" s="113"/>
      <c r="AD854" s="113"/>
    </row>
    <row r="855">
      <c r="A855" s="113"/>
      <c r="B855" s="113"/>
      <c r="C855" s="113"/>
      <c r="D855" s="113"/>
      <c r="E855" s="113"/>
      <c r="F855" s="113"/>
      <c r="G855" s="124"/>
      <c r="H855" s="124"/>
      <c r="I855" s="113"/>
      <c r="J855" s="113"/>
      <c r="K855" s="113"/>
      <c r="L855" s="113"/>
      <c r="M855" s="113"/>
      <c r="N855" s="113"/>
      <c r="O855" s="113"/>
      <c r="P855" s="113"/>
      <c r="Q855" s="113"/>
      <c r="R855" s="113"/>
      <c r="S855" s="113"/>
      <c r="T855" s="113"/>
      <c r="U855" s="113"/>
      <c r="V855" s="113"/>
      <c r="W855" s="113"/>
      <c r="X855" s="113"/>
      <c r="Y855" s="113"/>
      <c r="Z855" s="113"/>
      <c r="AA855" s="113"/>
      <c r="AB855" s="113"/>
      <c r="AC855" s="113"/>
      <c r="AD855" s="113"/>
    </row>
    <row r="856">
      <c r="A856" s="113"/>
      <c r="B856" s="113"/>
      <c r="C856" s="113"/>
      <c r="D856" s="113"/>
      <c r="E856" s="113"/>
      <c r="F856" s="113"/>
      <c r="G856" s="124"/>
      <c r="H856" s="124"/>
      <c r="I856" s="113"/>
      <c r="J856" s="113"/>
      <c r="K856" s="113"/>
      <c r="L856" s="113"/>
      <c r="M856" s="113"/>
      <c r="N856" s="113"/>
      <c r="O856" s="113"/>
      <c r="P856" s="113"/>
      <c r="Q856" s="113"/>
      <c r="R856" s="113"/>
      <c r="S856" s="113"/>
      <c r="T856" s="113"/>
      <c r="U856" s="113"/>
      <c r="V856" s="113"/>
      <c r="W856" s="113"/>
      <c r="X856" s="113"/>
      <c r="Y856" s="113"/>
      <c r="Z856" s="113"/>
      <c r="AA856" s="113"/>
      <c r="AB856" s="113"/>
      <c r="AC856" s="113"/>
      <c r="AD856" s="113"/>
    </row>
    <row r="857">
      <c r="A857" s="113"/>
      <c r="B857" s="113"/>
      <c r="C857" s="113"/>
      <c r="D857" s="113"/>
      <c r="E857" s="113"/>
      <c r="F857" s="113"/>
      <c r="G857" s="124"/>
      <c r="H857" s="124"/>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row>
    <row r="858">
      <c r="A858" s="113"/>
      <c r="B858" s="113"/>
      <c r="C858" s="113"/>
      <c r="D858" s="113"/>
      <c r="E858" s="113"/>
      <c r="F858" s="113"/>
      <c r="G858" s="124"/>
      <c r="H858" s="124"/>
      <c r="I858" s="113"/>
      <c r="J858" s="113"/>
      <c r="K858" s="113"/>
      <c r="L858" s="113"/>
      <c r="M858" s="113"/>
      <c r="N858" s="113"/>
      <c r="O858" s="113"/>
      <c r="P858" s="113"/>
      <c r="Q858" s="113"/>
      <c r="R858" s="113"/>
      <c r="S858" s="113"/>
      <c r="T858" s="113"/>
      <c r="U858" s="113"/>
      <c r="V858" s="113"/>
      <c r="W858" s="113"/>
      <c r="X858" s="113"/>
      <c r="Y858" s="113"/>
      <c r="Z858" s="113"/>
      <c r="AA858" s="113"/>
      <c r="AB858" s="113"/>
      <c r="AC858" s="113"/>
      <c r="AD858" s="113"/>
    </row>
    <row r="859">
      <c r="A859" s="113"/>
      <c r="B859" s="113"/>
      <c r="C859" s="113"/>
      <c r="D859" s="113"/>
      <c r="E859" s="113"/>
      <c r="F859" s="113"/>
      <c r="G859" s="124"/>
      <c r="H859" s="124"/>
      <c r="I859" s="113"/>
      <c r="J859" s="113"/>
      <c r="K859" s="113"/>
      <c r="L859" s="113"/>
      <c r="M859" s="113"/>
      <c r="N859" s="113"/>
      <c r="O859" s="113"/>
      <c r="P859" s="113"/>
      <c r="Q859" s="113"/>
      <c r="R859" s="113"/>
      <c r="S859" s="113"/>
      <c r="T859" s="113"/>
      <c r="U859" s="113"/>
      <c r="V859" s="113"/>
      <c r="W859" s="113"/>
      <c r="X859" s="113"/>
      <c r="Y859" s="113"/>
      <c r="Z859" s="113"/>
      <c r="AA859" s="113"/>
      <c r="AB859" s="113"/>
      <c r="AC859" s="113"/>
      <c r="AD859" s="113"/>
    </row>
    <row r="860">
      <c r="A860" s="113"/>
      <c r="B860" s="113"/>
      <c r="C860" s="113"/>
      <c r="D860" s="113"/>
      <c r="E860" s="113"/>
      <c r="F860" s="113"/>
      <c r="G860" s="124"/>
      <c r="H860" s="124"/>
      <c r="I860" s="113"/>
      <c r="J860" s="113"/>
      <c r="K860" s="113"/>
      <c r="L860" s="113"/>
      <c r="M860" s="113"/>
      <c r="N860" s="113"/>
      <c r="O860" s="113"/>
      <c r="P860" s="113"/>
      <c r="Q860" s="113"/>
      <c r="R860" s="113"/>
      <c r="S860" s="113"/>
      <c r="T860" s="113"/>
      <c r="U860" s="113"/>
      <c r="V860" s="113"/>
      <c r="W860" s="113"/>
      <c r="X860" s="113"/>
      <c r="Y860" s="113"/>
      <c r="Z860" s="113"/>
      <c r="AA860" s="113"/>
      <c r="AB860" s="113"/>
      <c r="AC860" s="113"/>
      <c r="AD860" s="113"/>
    </row>
    <row r="861">
      <c r="A861" s="113"/>
      <c r="B861" s="113"/>
      <c r="C861" s="113"/>
      <c r="D861" s="113"/>
      <c r="E861" s="113"/>
      <c r="F861" s="113"/>
      <c r="G861" s="124"/>
      <c r="H861" s="124"/>
      <c r="I861" s="113"/>
      <c r="J861" s="113"/>
      <c r="K861" s="113"/>
      <c r="L861" s="113"/>
      <c r="M861" s="113"/>
      <c r="N861" s="113"/>
      <c r="O861" s="113"/>
      <c r="P861" s="113"/>
      <c r="Q861" s="113"/>
      <c r="R861" s="113"/>
      <c r="S861" s="113"/>
      <c r="T861" s="113"/>
      <c r="U861" s="113"/>
      <c r="V861" s="113"/>
      <c r="W861" s="113"/>
      <c r="X861" s="113"/>
      <c r="Y861" s="113"/>
      <c r="Z861" s="113"/>
      <c r="AA861" s="113"/>
      <c r="AB861" s="113"/>
      <c r="AC861" s="113"/>
      <c r="AD861" s="113"/>
    </row>
    <row r="862">
      <c r="A862" s="113"/>
      <c r="B862" s="113"/>
      <c r="C862" s="113"/>
      <c r="D862" s="113"/>
      <c r="E862" s="113"/>
      <c r="F862" s="113"/>
      <c r="G862" s="124"/>
      <c r="H862" s="124"/>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row>
    <row r="863">
      <c r="A863" s="113"/>
      <c r="B863" s="113"/>
      <c r="C863" s="113"/>
      <c r="D863" s="113"/>
      <c r="E863" s="113"/>
      <c r="F863" s="113"/>
      <c r="G863" s="124"/>
      <c r="H863" s="124"/>
      <c r="I863" s="113"/>
      <c r="J863" s="113"/>
      <c r="K863" s="113"/>
      <c r="L863" s="113"/>
      <c r="M863" s="113"/>
      <c r="N863" s="113"/>
      <c r="O863" s="113"/>
      <c r="P863" s="113"/>
      <c r="Q863" s="113"/>
      <c r="R863" s="113"/>
      <c r="S863" s="113"/>
      <c r="T863" s="113"/>
      <c r="U863" s="113"/>
      <c r="V863" s="113"/>
      <c r="W863" s="113"/>
      <c r="X863" s="113"/>
      <c r="Y863" s="113"/>
      <c r="Z863" s="113"/>
      <c r="AA863" s="113"/>
      <c r="AB863" s="113"/>
      <c r="AC863" s="113"/>
      <c r="AD863" s="113"/>
    </row>
    <row r="864">
      <c r="A864" s="113"/>
      <c r="B864" s="113"/>
      <c r="C864" s="113"/>
      <c r="D864" s="113"/>
      <c r="E864" s="113"/>
      <c r="F864" s="113"/>
      <c r="G864" s="124"/>
      <c r="H864" s="124"/>
      <c r="I864" s="113"/>
      <c r="J864" s="113"/>
      <c r="K864" s="113"/>
      <c r="L864" s="113"/>
      <c r="M864" s="113"/>
      <c r="N864" s="113"/>
      <c r="O864" s="113"/>
      <c r="P864" s="113"/>
      <c r="Q864" s="113"/>
      <c r="R864" s="113"/>
      <c r="S864" s="113"/>
      <c r="T864" s="113"/>
      <c r="U864" s="113"/>
      <c r="V864" s="113"/>
      <c r="W864" s="113"/>
      <c r="X864" s="113"/>
      <c r="Y864" s="113"/>
      <c r="Z864" s="113"/>
      <c r="AA864" s="113"/>
      <c r="AB864" s="113"/>
      <c r="AC864" s="113"/>
      <c r="AD864" s="113"/>
    </row>
    <row r="865">
      <c r="A865" s="113"/>
      <c r="B865" s="113"/>
      <c r="C865" s="113"/>
      <c r="D865" s="113"/>
      <c r="E865" s="113"/>
      <c r="F865" s="113"/>
      <c r="G865" s="124"/>
      <c r="H865" s="124"/>
      <c r="I865" s="113"/>
      <c r="J865" s="113"/>
      <c r="K865" s="113"/>
      <c r="L865" s="113"/>
      <c r="M865" s="113"/>
      <c r="N865" s="113"/>
      <c r="O865" s="113"/>
      <c r="P865" s="113"/>
      <c r="Q865" s="113"/>
      <c r="R865" s="113"/>
      <c r="S865" s="113"/>
      <c r="T865" s="113"/>
      <c r="U865" s="113"/>
      <c r="V865" s="113"/>
      <c r="W865" s="113"/>
      <c r="X865" s="113"/>
      <c r="Y865" s="113"/>
      <c r="Z865" s="113"/>
      <c r="AA865" s="113"/>
      <c r="AB865" s="113"/>
      <c r="AC865" s="113"/>
      <c r="AD865" s="113"/>
    </row>
    <row r="866">
      <c r="A866" s="113"/>
      <c r="B866" s="113"/>
      <c r="C866" s="113"/>
      <c r="D866" s="113"/>
      <c r="E866" s="113"/>
      <c r="F866" s="113"/>
      <c r="G866" s="124"/>
      <c r="H866" s="124"/>
      <c r="I866" s="113"/>
      <c r="J866" s="113"/>
      <c r="K866" s="113"/>
      <c r="L866" s="113"/>
      <c r="M866" s="113"/>
      <c r="N866" s="113"/>
      <c r="O866" s="113"/>
      <c r="P866" s="113"/>
      <c r="Q866" s="113"/>
      <c r="R866" s="113"/>
      <c r="S866" s="113"/>
      <c r="T866" s="113"/>
      <c r="U866" s="113"/>
      <c r="V866" s="113"/>
      <c r="W866" s="113"/>
      <c r="X866" s="113"/>
      <c r="Y866" s="113"/>
      <c r="Z866" s="113"/>
      <c r="AA866" s="113"/>
      <c r="AB866" s="113"/>
      <c r="AC866" s="113"/>
      <c r="AD866" s="113"/>
    </row>
    <row r="867">
      <c r="A867" s="113"/>
      <c r="B867" s="113"/>
      <c r="C867" s="113"/>
      <c r="D867" s="113"/>
      <c r="E867" s="113"/>
      <c r="F867" s="113"/>
      <c r="G867" s="124"/>
      <c r="H867" s="124"/>
      <c r="I867" s="113"/>
      <c r="J867" s="113"/>
      <c r="K867" s="113"/>
      <c r="L867" s="113"/>
      <c r="M867" s="113"/>
      <c r="N867" s="113"/>
      <c r="O867" s="113"/>
      <c r="P867" s="113"/>
      <c r="Q867" s="113"/>
      <c r="R867" s="113"/>
      <c r="S867" s="113"/>
      <c r="T867" s="113"/>
      <c r="U867" s="113"/>
      <c r="V867" s="113"/>
      <c r="W867" s="113"/>
      <c r="X867" s="113"/>
      <c r="Y867" s="113"/>
      <c r="Z867" s="113"/>
      <c r="AA867" s="113"/>
      <c r="AB867" s="113"/>
      <c r="AC867" s="113"/>
      <c r="AD867" s="113"/>
    </row>
    <row r="868">
      <c r="A868" s="113"/>
      <c r="B868" s="113"/>
      <c r="C868" s="113"/>
      <c r="D868" s="113"/>
      <c r="E868" s="113"/>
      <c r="F868" s="113"/>
      <c r="G868" s="124"/>
      <c r="H868" s="124"/>
      <c r="I868" s="113"/>
      <c r="J868" s="113"/>
      <c r="K868" s="113"/>
      <c r="L868" s="113"/>
      <c r="M868" s="113"/>
      <c r="N868" s="113"/>
      <c r="O868" s="113"/>
      <c r="P868" s="113"/>
      <c r="Q868" s="113"/>
      <c r="R868" s="113"/>
      <c r="S868" s="113"/>
      <c r="T868" s="113"/>
      <c r="U868" s="113"/>
      <c r="V868" s="113"/>
      <c r="W868" s="113"/>
      <c r="X868" s="113"/>
      <c r="Y868" s="113"/>
      <c r="Z868" s="113"/>
      <c r="AA868" s="113"/>
      <c r="AB868" s="113"/>
      <c r="AC868" s="113"/>
      <c r="AD868" s="113"/>
    </row>
    <row r="869">
      <c r="A869" s="113"/>
      <c r="B869" s="113"/>
      <c r="C869" s="113"/>
      <c r="D869" s="113"/>
      <c r="E869" s="113"/>
      <c r="F869" s="113"/>
      <c r="G869" s="124"/>
      <c r="H869" s="124"/>
      <c r="I869" s="113"/>
      <c r="J869" s="113"/>
      <c r="K869" s="113"/>
      <c r="L869" s="113"/>
      <c r="M869" s="113"/>
      <c r="N869" s="113"/>
      <c r="O869" s="113"/>
      <c r="P869" s="113"/>
      <c r="Q869" s="113"/>
      <c r="R869" s="113"/>
      <c r="S869" s="113"/>
      <c r="T869" s="113"/>
      <c r="U869" s="113"/>
      <c r="V869" s="113"/>
      <c r="W869" s="113"/>
      <c r="X869" s="113"/>
      <c r="Y869" s="113"/>
      <c r="Z869" s="113"/>
      <c r="AA869" s="113"/>
      <c r="AB869" s="113"/>
      <c r="AC869" s="113"/>
      <c r="AD869" s="113"/>
    </row>
    <row r="870">
      <c r="A870" s="113"/>
      <c r="B870" s="113"/>
      <c r="C870" s="113"/>
      <c r="D870" s="113"/>
      <c r="E870" s="113"/>
      <c r="F870" s="113"/>
      <c r="G870" s="124"/>
      <c r="H870" s="124"/>
      <c r="I870" s="113"/>
      <c r="J870" s="113"/>
      <c r="K870" s="113"/>
      <c r="L870" s="113"/>
      <c r="M870" s="113"/>
      <c r="N870" s="113"/>
      <c r="O870" s="113"/>
      <c r="P870" s="113"/>
      <c r="Q870" s="113"/>
      <c r="R870" s="113"/>
      <c r="S870" s="113"/>
      <c r="T870" s="113"/>
      <c r="U870" s="113"/>
      <c r="V870" s="113"/>
      <c r="W870" s="113"/>
      <c r="X870" s="113"/>
      <c r="Y870" s="113"/>
      <c r="Z870" s="113"/>
      <c r="AA870" s="113"/>
      <c r="AB870" s="113"/>
      <c r="AC870" s="113"/>
      <c r="AD870" s="113"/>
    </row>
    <row r="871">
      <c r="A871" s="113"/>
      <c r="B871" s="113"/>
      <c r="C871" s="113"/>
      <c r="D871" s="113"/>
      <c r="E871" s="113"/>
      <c r="F871" s="113"/>
      <c r="G871" s="124"/>
      <c r="H871" s="124"/>
      <c r="I871" s="113"/>
      <c r="J871" s="113"/>
      <c r="K871" s="113"/>
      <c r="L871" s="113"/>
      <c r="M871" s="113"/>
      <c r="N871" s="113"/>
      <c r="O871" s="113"/>
      <c r="P871" s="113"/>
      <c r="Q871" s="113"/>
      <c r="R871" s="113"/>
      <c r="S871" s="113"/>
      <c r="T871" s="113"/>
      <c r="U871" s="113"/>
      <c r="V871" s="113"/>
      <c r="W871" s="113"/>
      <c r="X871" s="113"/>
      <c r="Y871" s="113"/>
      <c r="Z871" s="113"/>
      <c r="AA871" s="113"/>
      <c r="AB871" s="113"/>
      <c r="AC871" s="113"/>
      <c r="AD871" s="113"/>
    </row>
    <row r="872">
      <c r="A872" s="113"/>
      <c r="B872" s="113"/>
      <c r="C872" s="113"/>
      <c r="D872" s="113"/>
      <c r="E872" s="113"/>
      <c r="F872" s="113"/>
      <c r="G872" s="124"/>
      <c r="H872" s="124"/>
      <c r="I872" s="113"/>
      <c r="J872" s="113"/>
      <c r="K872" s="113"/>
      <c r="L872" s="113"/>
      <c r="M872" s="113"/>
      <c r="N872" s="113"/>
      <c r="O872" s="113"/>
      <c r="P872" s="113"/>
      <c r="Q872" s="113"/>
      <c r="R872" s="113"/>
      <c r="S872" s="113"/>
      <c r="T872" s="113"/>
      <c r="U872" s="113"/>
      <c r="V872" s="113"/>
      <c r="W872" s="113"/>
      <c r="X872" s="113"/>
      <c r="Y872" s="113"/>
      <c r="Z872" s="113"/>
      <c r="AA872" s="113"/>
      <c r="AB872" s="113"/>
      <c r="AC872" s="113"/>
      <c r="AD872" s="113"/>
    </row>
    <row r="873">
      <c r="A873" s="113"/>
      <c r="B873" s="113"/>
      <c r="C873" s="113"/>
      <c r="D873" s="113"/>
      <c r="E873" s="113"/>
      <c r="F873" s="113"/>
      <c r="G873" s="124"/>
      <c r="H873" s="124"/>
      <c r="I873" s="113"/>
      <c r="J873" s="113"/>
      <c r="K873" s="113"/>
      <c r="L873" s="113"/>
      <c r="M873" s="113"/>
      <c r="N873" s="113"/>
      <c r="O873" s="113"/>
      <c r="P873" s="113"/>
      <c r="Q873" s="113"/>
      <c r="R873" s="113"/>
      <c r="S873" s="113"/>
      <c r="T873" s="113"/>
      <c r="U873" s="113"/>
      <c r="V873" s="113"/>
      <c r="W873" s="113"/>
      <c r="X873" s="113"/>
      <c r="Y873" s="113"/>
      <c r="Z873" s="113"/>
      <c r="AA873" s="113"/>
      <c r="AB873" s="113"/>
      <c r="AC873" s="113"/>
      <c r="AD873" s="113"/>
    </row>
    <row r="874">
      <c r="A874" s="113"/>
      <c r="B874" s="113"/>
      <c r="C874" s="113"/>
      <c r="D874" s="113"/>
      <c r="E874" s="113"/>
      <c r="F874" s="113"/>
      <c r="G874" s="124"/>
      <c r="H874" s="124"/>
      <c r="I874" s="113"/>
      <c r="J874" s="113"/>
      <c r="K874" s="113"/>
      <c r="L874" s="113"/>
      <c r="M874" s="113"/>
      <c r="N874" s="113"/>
      <c r="O874" s="113"/>
      <c r="P874" s="113"/>
      <c r="Q874" s="113"/>
      <c r="R874" s="113"/>
      <c r="S874" s="113"/>
      <c r="T874" s="113"/>
      <c r="U874" s="113"/>
      <c r="V874" s="113"/>
      <c r="W874" s="113"/>
      <c r="X874" s="113"/>
      <c r="Y874" s="113"/>
      <c r="Z874" s="113"/>
      <c r="AA874" s="113"/>
      <c r="AB874" s="113"/>
      <c r="AC874" s="113"/>
      <c r="AD874" s="113"/>
    </row>
    <row r="875">
      <c r="A875" s="113"/>
      <c r="B875" s="113"/>
      <c r="C875" s="113"/>
      <c r="D875" s="113"/>
      <c r="E875" s="113"/>
      <c r="F875" s="113"/>
      <c r="G875" s="124"/>
      <c r="H875" s="124"/>
      <c r="I875" s="113"/>
      <c r="J875" s="113"/>
      <c r="K875" s="113"/>
      <c r="L875" s="113"/>
      <c r="M875" s="113"/>
      <c r="N875" s="113"/>
      <c r="O875" s="113"/>
      <c r="P875" s="113"/>
      <c r="Q875" s="113"/>
      <c r="R875" s="113"/>
      <c r="S875" s="113"/>
      <c r="T875" s="113"/>
      <c r="U875" s="113"/>
      <c r="V875" s="113"/>
      <c r="W875" s="113"/>
      <c r="X875" s="113"/>
      <c r="Y875" s="113"/>
      <c r="Z875" s="113"/>
      <c r="AA875" s="113"/>
      <c r="AB875" s="113"/>
      <c r="AC875" s="113"/>
      <c r="AD875" s="113"/>
    </row>
    <row r="876">
      <c r="A876" s="113"/>
      <c r="B876" s="113"/>
      <c r="C876" s="113"/>
      <c r="D876" s="113"/>
      <c r="E876" s="113"/>
      <c r="F876" s="113"/>
      <c r="G876" s="124"/>
      <c r="H876" s="124"/>
      <c r="I876" s="113"/>
      <c r="J876" s="113"/>
      <c r="K876" s="113"/>
      <c r="L876" s="113"/>
      <c r="M876" s="113"/>
      <c r="N876" s="113"/>
      <c r="O876" s="113"/>
      <c r="P876" s="113"/>
      <c r="Q876" s="113"/>
      <c r="R876" s="113"/>
      <c r="S876" s="113"/>
      <c r="T876" s="113"/>
      <c r="U876" s="113"/>
      <c r="V876" s="113"/>
      <c r="W876" s="113"/>
      <c r="X876" s="113"/>
      <c r="Y876" s="113"/>
      <c r="Z876" s="113"/>
      <c r="AA876" s="113"/>
      <c r="AB876" s="113"/>
      <c r="AC876" s="113"/>
      <c r="AD876" s="113"/>
    </row>
    <row r="877">
      <c r="A877" s="113"/>
      <c r="B877" s="113"/>
      <c r="C877" s="113"/>
      <c r="D877" s="113"/>
      <c r="E877" s="113"/>
      <c r="F877" s="113"/>
      <c r="G877" s="124"/>
      <c r="H877" s="124"/>
      <c r="I877" s="113"/>
      <c r="J877" s="113"/>
      <c r="K877" s="113"/>
      <c r="L877" s="113"/>
      <c r="M877" s="113"/>
      <c r="N877" s="113"/>
      <c r="O877" s="113"/>
      <c r="P877" s="113"/>
      <c r="Q877" s="113"/>
      <c r="R877" s="113"/>
      <c r="S877" s="113"/>
      <c r="T877" s="113"/>
      <c r="U877" s="113"/>
      <c r="V877" s="113"/>
      <c r="W877" s="113"/>
      <c r="X877" s="113"/>
      <c r="Y877" s="113"/>
      <c r="Z877" s="113"/>
      <c r="AA877" s="113"/>
      <c r="AB877" s="113"/>
      <c r="AC877" s="113"/>
      <c r="AD877" s="113"/>
    </row>
    <row r="878">
      <c r="A878" s="113"/>
      <c r="B878" s="113"/>
      <c r="C878" s="113"/>
      <c r="D878" s="113"/>
      <c r="E878" s="113"/>
      <c r="F878" s="113"/>
      <c r="G878" s="124"/>
      <c r="H878" s="124"/>
      <c r="I878" s="113"/>
      <c r="J878" s="113"/>
      <c r="K878" s="113"/>
      <c r="L878" s="113"/>
      <c r="M878" s="113"/>
      <c r="N878" s="113"/>
      <c r="O878" s="113"/>
      <c r="P878" s="113"/>
      <c r="Q878" s="113"/>
      <c r="R878" s="113"/>
      <c r="S878" s="113"/>
      <c r="T878" s="113"/>
      <c r="U878" s="113"/>
      <c r="V878" s="113"/>
      <c r="W878" s="113"/>
      <c r="X878" s="113"/>
      <c r="Y878" s="113"/>
      <c r="Z878" s="113"/>
      <c r="AA878" s="113"/>
      <c r="AB878" s="113"/>
      <c r="AC878" s="113"/>
      <c r="AD878" s="113"/>
    </row>
    <row r="879">
      <c r="A879" s="113"/>
      <c r="B879" s="113"/>
      <c r="C879" s="113"/>
      <c r="D879" s="113"/>
      <c r="E879" s="113"/>
      <c r="F879" s="113"/>
      <c r="G879" s="124"/>
      <c r="H879" s="124"/>
      <c r="I879" s="113"/>
      <c r="J879" s="113"/>
      <c r="K879" s="113"/>
      <c r="L879" s="113"/>
      <c r="M879" s="113"/>
      <c r="N879" s="113"/>
      <c r="O879" s="113"/>
      <c r="P879" s="113"/>
      <c r="Q879" s="113"/>
      <c r="R879" s="113"/>
      <c r="S879" s="113"/>
      <c r="T879" s="113"/>
      <c r="U879" s="113"/>
      <c r="V879" s="113"/>
      <c r="W879" s="113"/>
      <c r="X879" s="113"/>
      <c r="Y879" s="113"/>
      <c r="Z879" s="113"/>
      <c r="AA879" s="113"/>
      <c r="AB879" s="113"/>
      <c r="AC879" s="113"/>
      <c r="AD879" s="113"/>
    </row>
    <row r="880">
      <c r="A880" s="113"/>
      <c r="B880" s="113"/>
      <c r="C880" s="113"/>
      <c r="D880" s="113"/>
      <c r="E880" s="113"/>
      <c r="F880" s="113"/>
      <c r="G880" s="124"/>
      <c r="H880" s="124"/>
      <c r="I880" s="113"/>
      <c r="J880" s="113"/>
      <c r="K880" s="113"/>
      <c r="L880" s="113"/>
      <c r="M880" s="113"/>
      <c r="N880" s="113"/>
      <c r="O880" s="113"/>
      <c r="P880" s="113"/>
      <c r="Q880" s="113"/>
      <c r="R880" s="113"/>
      <c r="S880" s="113"/>
      <c r="T880" s="113"/>
      <c r="U880" s="113"/>
      <c r="V880" s="113"/>
      <c r="W880" s="113"/>
      <c r="X880" s="113"/>
      <c r="Y880" s="113"/>
      <c r="Z880" s="113"/>
      <c r="AA880" s="113"/>
      <c r="AB880" s="113"/>
      <c r="AC880" s="113"/>
      <c r="AD880" s="113"/>
    </row>
    <row r="881">
      <c r="A881" s="113"/>
      <c r="B881" s="113"/>
      <c r="C881" s="113"/>
      <c r="D881" s="113"/>
      <c r="E881" s="113"/>
      <c r="F881" s="113"/>
      <c r="G881" s="124"/>
      <c r="H881" s="124"/>
      <c r="I881" s="113"/>
      <c r="J881" s="113"/>
      <c r="K881" s="113"/>
      <c r="L881" s="113"/>
      <c r="M881" s="113"/>
      <c r="N881" s="113"/>
      <c r="O881" s="113"/>
      <c r="P881" s="113"/>
      <c r="Q881" s="113"/>
      <c r="R881" s="113"/>
      <c r="S881" s="113"/>
      <c r="T881" s="113"/>
      <c r="U881" s="113"/>
      <c r="V881" s="113"/>
      <c r="W881" s="113"/>
      <c r="X881" s="113"/>
      <c r="Y881" s="113"/>
      <c r="Z881" s="113"/>
      <c r="AA881" s="113"/>
      <c r="AB881" s="113"/>
      <c r="AC881" s="113"/>
      <c r="AD881" s="113"/>
    </row>
    <row r="882">
      <c r="A882" s="113"/>
      <c r="B882" s="113"/>
      <c r="C882" s="113"/>
      <c r="D882" s="113"/>
      <c r="E882" s="113"/>
      <c r="F882" s="113"/>
      <c r="G882" s="124"/>
      <c r="H882" s="124"/>
      <c r="I882" s="113"/>
      <c r="J882" s="113"/>
      <c r="K882" s="113"/>
      <c r="L882" s="113"/>
      <c r="M882" s="113"/>
      <c r="N882" s="113"/>
      <c r="O882" s="113"/>
      <c r="P882" s="113"/>
      <c r="Q882" s="113"/>
      <c r="R882" s="113"/>
      <c r="S882" s="113"/>
      <c r="T882" s="113"/>
      <c r="U882" s="113"/>
      <c r="V882" s="113"/>
      <c r="W882" s="113"/>
      <c r="X882" s="113"/>
      <c r="Y882" s="113"/>
      <c r="Z882" s="113"/>
      <c r="AA882" s="113"/>
      <c r="AB882" s="113"/>
      <c r="AC882" s="113"/>
      <c r="AD882" s="113"/>
    </row>
    <row r="883">
      <c r="A883" s="113"/>
      <c r="B883" s="113"/>
      <c r="C883" s="113"/>
      <c r="D883" s="113"/>
      <c r="E883" s="113"/>
      <c r="F883" s="113"/>
      <c r="G883" s="124"/>
      <c r="H883" s="124"/>
      <c r="I883" s="113"/>
      <c r="J883" s="113"/>
      <c r="K883" s="113"/>
      <c r="L883" s="113"/>
      <c r="M883" s="113"/>
      <c r="N883" s="113"/>
      <c r="O883" s="113"/>
      <c r="P883" s="113"/>
      <c r="Q883" s="113"/>
      <c r="R883" s="113"/>
      <c r="S883" s="113"/>
      <c r="T883" s="113"/>
      <c r="U883" s="113"/>
      <c r="V883" s="113"/>
      <c r="W883" s="113"/>
      <c r="X883" s="113"/>
      <c r="Y883" s="113"/>
      <c r="Z883" s="113"/>
      <c r="AA883" s="113"/>
      <c r="AB883" s="113"/>
      <c r="AC883" s="113"/>
      <c r="AD883" s="113"/>
    </row>
    <row r="884">
      <c r="A884" s="113"/>
      <c r="B884" s="113"/>
      <c r="C884" s="113"/>
      <c r="D884" s="113"/>
      <c r="E884" s="113"/>
      <c r="F884" s="113"/>
      <c r="G884" s="124"/>
      <c r="H884" s="124"/>
      <c r="I884" s="113"/>
      <c r="J884" s="113"/>
      <c r="K884" s="113"/>
      <c r="L884" s="113"/>
      <c r="M884" s="113"/>
      <c r="N884" s="113"/>
      <c r="O884" s="113"/>
      <c r="P884" s="113"/>
      <c r="Q884" s="113"/>
      <c r="R884" s="113"/>
      <c r="S884" s="113"/>
      <c r="T884" s="113"/>
      <c r="U884" s="113"/>
      <c r="V884" s="113"/>
      <c r="W884" s="113"/>
      <c r="X884" s="113"/>
      <c r="Y884" s="113"/>
      <c r="Z884" s="113"/>
      <c r="AA884" s="113"/>
      <c r="AB884" s="113"/>
      <c r="AC884" s="113"/>
      <c r="AD884" s="113"/>
    </row>
    <row r="885">
      <c r="A885" s="113"/>
      <c r="B885" s="113"/>
      <c r="C885" s="113"/>
      <c r="D885" s="113"/>
      <c r="E885" s="113"/>
      <c r="F885" s="113"/>
      <c r="G885" s="124"/>
      <c r="H885" s="124"/>
      <c r="I885" s="113"/>
      <c r="J885" s="113"/>
      <c r="K885" s="113"/>
      <c r="L885" s="113"/>
      <c r="M885" s="113"/>
      <c r="N885" s="113"/>
      <c r="O885" s="113"/>
      <c r="P885" s="113"/>
      <c r="Q885" s="113"/>
      <c r="R885" s="113"/>
      <c r="S885" s="113"/>
      <c r="T885" s="113"/>
      <c r="U885" s="113"/>
      <c r="V885" s="113"/>
      <c r="W885" s="113"/>
      <c r="X885" s="113"/>
      <c r="Y885" s="113"/>
      <c r="Z885" s="113"/>
      <c r="AA885" s="113"/>
      <c r="AB885" s="113"/>
      <c r="AC885" s="113"/>
      <c r="AD885" s="113"/>
    </row>
    <row r="886">
      <c r="A886" s="113"/>
      <c r="B886" s="113"/>
      <c r="C886" s="113"/>
      <c r="D886" s="113"/>
      <c r="E886" s="113"/>
      <c r="F886" s="113"/>
      <c r="G886" s="124"/>
      <c r="H886" s="124"/>
      <c r="I886" s="113"/>
      <c r="J886" s="113"/>
      <c r="K886" s="113"/>
      <c r="L886" s="113"/>
      <c r="M886" s="113"/>
      <c r="N886" s="113"/>
      <c r="O886" s="113"/>
      <c r="P886" s="113"/>
      <c r="Q886" s="113"/>
      <c r="R886" s="113"/>
      <c r="S886" s="113"/>
      <c r="T886" s="113"/>
      <c r="U886" s="113"/>
      <c r="V886" s="113"/>
      <c r="W886" s="113"/>
      <c r="X886" s="113"/>
      <c r="Y886" s="113"/>
      <c r="Z886" s="113"/>
      <c r="AA886" s="113"/>
      <c r="AB886" s="113"/>
      <c r="AC886" s="113"/>
      <c r="AD886" s="113"/>
    </row>
    <row r="887">
      <c r="A887" s="113"/>
      <c r="B887" s="113"/>
      <c r="C887" s="113"/>
      <c r="D887" s="113"/>
      <c r="E887" s="113"/>
      <c r="F887" s="113"/>
      <c r="G887" s="124"/>
      <c r="H887" s="124"/>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row>
    <row r="888">
      <c r="A888" s="113"/>
      <c r="B888" s="113"/>
      <c r="C888" s="113"/>
      <c r="D888" s="113"/>
      <c r="E888" s="113"/>
      <c r="F888" s="113"/>
      <c r="G888" s="124"/>
      <c r="H888" s="124"/>
      <c r="I888" s="113"/>
      <c r="J888" s="113"/>
      <c r="K888" s="113"/>
      <c r="L888" s="113"/>
      <c r="M888" s="113"/>
      <c r="N888" s="113"/>
      <c r="O888" s="113"/>
      <c r="P888" s="113"/>
      <c r="Q888" s="113"/>
      <c r="R888" s="113"/>
      <c r="S888" s="113"/>
      <c r="T888" s="113"/>
      <c r="U888" s="113"/>
      <c r="V888" s="113"/>
      <c r="W888" s="113"/>
      <c r="X888" s="113"/>
      <c r="Y888" s="113"/>
      <c r="Z888" s="113"/>
      <c r="AA888" s="113"/>
      <c r="AB888" s="113"/>
      <c r="AC888" s="113"/>
      <c r="AD888" s="113"/>
    </row>
    <row r="889">
      <c r="A889" s="113"/>
      <c r="B889" s="113"/>
      <c r="C889" s="113"/>
      <c r="D889" s="113"/>
      <c r="E889" s="113"/>
      <c r="F889" s="113"/>
      <c r="G889" s="124"/>
      <c r="H889" s="124"/>
      <c r="I889" s="113"/>
      <c r="J889" s="113"/>
      <c r="K889" s="113"/>
      <c r="L889" s="113"/>
      <c r="M889" s="113"/>
      <c r="N889" s="113"/>
      <c r="O889" s="113"/>
      <c r="P889" s="113"/>
      <c r="Q889" s="113"/>
      <c r="R889" s="113"/>
      <c r="S889" s="113"/>
      <c r="T889" s="113"/>
      <c r="U889" s="113"/>
      <c r="V889" s="113"/>
      <c r="W889" s="113"/>
      <c r="X889" s="113"/>
      <c r="Y889" s="113"/>
      <c r="Z889" s="113"/>
      <c r="AA889" s="113"/>
      <c r="AB889" s="113"/>
      <c r="AC889" s="113"/>
      <c r="AD889" s="113"/>
    </row>
    <row r="890">
      <c r="A890" s="113"/>
      <c r="B890" s="113"/>
      <c r="C890" s="113"/>
      <c r="D890" s="113"/>
      <c r="E890" s="113"/>
      <c r="F890" s="113"/>
      <c r="G890" s="124"/>
      <c r="H890" s="124"/>
      <c r="I890" s="113"/>
      <c r="J890" s="113"/>
      <c r="K890" s="113"/>
      <c r="L890" s="113"/>
      <c r="M890" s="113"/>
      <c r="N890" s="113"/>
      <c r="O890" s="113"/>
      <c r="P890" s="113"/>
      <c r="Q890" s="113"/>
      <c r="R890" s="113"/>
      <c r="S890" s="113"/>
      <c r="T890" s="113"/>
      <c r="U890" s="113"/>
      <c r="V890" s="113"/>
      <c r="W890" s="113"/>
      <c r="X890" s="113"/>
      <c r="Y890" s="113"/>
      <c r="Z890" s="113"/>
      <c r="AA890" s="113"/>
      <c r="AB890" s="113"/>
      <c r="AC890" s="113"/>
      <c r="AD890" s="113"/>
    </row>
    <row r="891">
      <c r="A891" s="113"/>
      <c r="B891" s="113"/>
      <c r="C891" s="113"/>
      <c r="D891" s="113"/>
      <c r="E891" s="113"/>
      <c r="F891" s="113"/>
      <c r="G891" s="124"/>
      <c r="H891" s="124"/>
      <c r="I891" s="113"/>
      <c r="J891" s="113"/>
      <c r="K891" s="113"/>
      <c r="L891" s="113"/>
      <c r="M891" s="113"/>
      <c r="N891" s="113"/>
      <c r="O891" s="113"/>
      <c r="P891" s="113"/>
      <c r="Q891" s="113"/>
      <c r="R891" s="113"/>
      <c r="S891" s="113"/>
      <c r="T891" s="113"/>
      <c r="U891" s="113"/>
      <c r="V891" s="113"/>
      <c r="W891" s="113"/>
      <c r="X891" s="113"/>
      <c r="Y891" s="113"/>
      <c r="Z891" s="113"/>
      <c r="AA891" s="113"/>
      <c r="AB891" s="113"/>
      <c r="AC891" s="113"/>
      <c r="AD891" s="113"/>
    </row>
    <row r="892">
      <c r="A892" s="113"/>
      <c r="B892" s="113"/>
      <c r="C892" s="113"/>
      <c r="D892" s="113"/>
      <c r="E892" s="113"/>
      <c r="F892" s="113"/>
      <c r="G892" s="124"/>
      <c r="H892" s="124"/>
      <c r="I892" s="113"/>
      <c r="J892" s="113"/>
      <c r="K892" s="113"/>
      <c r="L892" s="113"/>
      <c r="M892" s="113"/>
      <c r="N892" s="113"/>
      <c r="O892" s="113"/>
      <c r="P892" s="113"/>
      <c r="Q892" s="113"/>
      <c r="R892" s="113"/>
      <c r="S892" s="113"/>
      <c r="T892" s="113"/>
      <c r="U892" s="113"/>
      <c r="V892" s="113"/>
      <c r="W892" s="113"/>
      <c r="X892" s="113"/>
      <c r="Y892" s="113"/>
      <c r="Z892" s="113"/>
      <c r="AA892" s="113"/>
      <c r="AB892" s="113"/>
      <c r="AC892" s="113"/>
      <c r="AD892" s="113"/>
    </row>
    <row r="893">
      <c r="A893" s="113"/>
      <c r="B893" s="113"/>
      <c r="C893" s="113"/>
      <c r="D893" s="113"/>
      <c r="E893" s="113"/>
      <c r="F893" s="113"/>
      <c r="G893" s="124"/>
      <c r="H893" s="124"/>
      <c r="I893" s="113"/>
      <c r="J893" s="113"/>
      <c r="K893" s="113"/>
      <c r="L893" s="113"/>
      <c r="M893" s="113"/>
      <c r="N893" s="113"/>
      <c r="O893" s="113"/>
      <c r="P893" s="113"/>
      <c r="Q893" s="113"/>
      <c r="R893" s="113"/>
      <c r="S893" s="113"/>
      <c r="T893" s="113"/>
      <c r="U893" s="113"/>
      <c r="V893" s="113"/>
      <c r="W893" s="113"/>
      <c r="X893" s="113"/>
      <c r="Y893" s="113"/>
      <c r="Z893" s="113"/>
      <c r="AA893" s="113"/>
      <c r="AB893" s="113"/>
      <c r="AC893" s="113"/>
      <c r="AD893" s="113"/>
    </row>
    <row r="894">
      <c r="A894" s="113"/>
      <c r="B894" s="113"/>
      <c r="C894" s="113"/>
      <c r="D894" s="113"/>
      <c r="E894" s="113"/>
      <c r="F894" s="113"/>
      <c r="G894" s="124"/>
      <c r="H894" s="124"/>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row>
    <row r="895">
      <c r="A895" s="113"/>
      <c r="B895" s="113"/>
      <c r="C895" s="113"/>
      <c r="D895" s="113"/>
      <c r="E895" s="113"/>
      <c r="F895" s="113"/>
      <c r="G895" s="124"/>
      <c r="H895" s="124"/>
      <c r="I895" s="113"/>
      <c r="J895" s="113"/>
      <c r="K895" s="113"/>
      <c r="L895" s="113"/>
      <c r="M895" s="113"/>
      <c r="N895" s="113"/>
      <c r="O895" s="113"/>
      <c r="P895" s="113"/>
      <c r="Q895" s="113"/>
      <c r="R895" s="113"/>
      <c r="S895" s="113"/>
      <c r="T895" s="113"/>
      <c r="U895" s="113"/>
      <c r="V895" s="113"/>
      <c r="W895" s="113"/>
      <c r="X895" s="113"/>
      <c r="Y895" s="113"/>
      <c r="Z895" s="113"/>
      <c r="AA895" s="113"/>
      <c r="AB895" s="113"/>
      <c r="AC895" s="113"/>
      <c r="AD895" s="113"/>
    </row>
    <row r="896">
      <c r="A896" s="113"/>
      <c r="B896" s="113"/>
      <c r="C896" s="113"/>
      <c r="D896" s="113"/>
      <c r="E896" s="113"/>
      <c r="F896" s="113"/>
      <c r="G896" s="124"/>
      <c r="H896" s="124"/>
      <c r="I896" s="113"/>
      <c r="J896" s="113"/>
      <c r="K896" s="113"/>
      <c r="L896" s="113"/>
      <c r="M896" s="113"/>
      <c r="N896" s="113"/>
      <c r="O896" s="113"/>
      <c r="P896" s="113"/>
      <c r="Q896" s="113"/>
      <c r="R896" s="113"/>
      <c r="S896" s="113"/>
      <c r="T896" s="113"/>
      <c r="U896" s="113"/>
      <c r="V896" s="113"/>
      <c r="W896" s="113"/>
      <c r="X896" s="113"/>
      <c r="Y896" s="113"/>
      <c r="Z896" s="113"/>
      <c r="AA896" s="113"/>
      <c r="AB896" s="113"/>
      <c r="AC896" s="113"/>
      <c r="AD896" s="113"/>
    </row>
    <row r="897">
      <c r="A897" s="113"/>
      <c r="B897" s="113"/>
      <c r="C897" s="113"/>
      <c r="D897" s="113"/>
      <c r="E897" s="113"/>
      <c r="F897" s="113"/>
      <c r="G897" s="124"/>
      <c r="H897" s="124"/>
      <c r="I897" s="113"/>
      <c r="J897" s="113"/>
      <c r="K897" s="113"/>
      <c r="L897" s="113"/>
      <c r="M897" s="113"/>
      <c r="N897" s="113"/>
      <c r="O897" s="113"/>
      <c r="P897" s="113"/>
      <c r="Q897" s="113"/>
      <c r="R897" s="113"/>
      <c r="S897" s="113"/>
      <c r="T897" s="113"/>
      <c r="U897" s="113"/>
      <c r="V897" s="113"/>
      <c r="W897" s="113"/>
      <c r="X897" s="113"/>
      <c r="Y897" s="113"/>
      <c r="Z897" s="113"/>
      <c r="AA897" s="113"/>
      <c r="AB897" s="113"/>
      <c r="AC897" s="113"/>
      <c r="AD897" s="113"/>
    </row>
    <row r="898">
      <c r="A898" s="113"/>
      <c r="B898" s="113"/>
      <c r="C898" s="113"/>
      <c r="D898" s="113"/>
      <c r="E898" s="113"/>
      <c r="F898" s="113"/>
      <c r="G898" s="124"/>
      <c r="H898" s="124"/>
      <c r="I898" s="113"/>
      <c r="J898" s="113"/>
      <c r="K898" s="113"/>
      <c r="L898" s="113"/>
      <c r="M898" s="113"/>
      <c r="N898" s="113"/>
      <c r="O898" s="113"/>
      <c r="P898" s="113"/>
      <c r="Q898" s="113"/>
      <c r="R898" s="113"/>
      <c r="S898" s="113"/>
      <c r="T898" s="113"/>
      <c r="U898" s="113"/>
      <c r="V898" s="113"/>
      <c r="W898" s="113"/>
      <c r="X898" s="113"/>
      <c r="Y898" s="113"/>
      <c r="Z898" s="113"/>
      <c r="AA898" s="113"/>
      <c r="AB898" s="113"/>
      <c r="AC898" s="113"/>
      <c r="AD898" s="113"/>
    </row>
    <row r="899">
      <c r="A899" s="113"/>
      <c r="B899" s="113"/>
      <c r="C899" s="113"/>
      <c r="D899" s="113"/>
      <c r="E899" s="113"/>
      <c r="F899" s="113"/>
      <c r="G899" s="124"/>
      <c r="H899" s="124"/>
      <c r="I899" s="113"/>
      <c r="J899" s="113"/>
      <c r="K899" s="113"/>
      <c r="L899" s="113"/>
      <c r="M899" s="113"/>
      <c r="N899" s="113"/>
      <c r="O899" s="113"/>
      <c r="P899" s="113"/>
      <c r="Q899" s="113"/>
      <c r="R899" s="113"/>
      <c r="S899" s="113"/>
      <c r="T899" s="113"/>
      <c r="U899" s="113"/>
      <c r="V899" s="113"/>
      <c r="W899" s="113"/>
      <c r="X899" s="113"/>
      <c r="Y899" s="113"/>
      <c r="Z899" s="113"/>
      <c r="AA899" s="113"/>
      <c r="AB899" s="113"/>
      <c r="AC899" s="113"/>
      <c r="AD899" s="113"/>
    </row>
    <row r="900">
      <c r="A900" s="113"/>
      <c r="B900" s="113"/>
      <c r="C900" s="113"/>
      <c r="D900" s="113"/>
      <c r="E900" s="113"/>
      <c r="F900" s="113"/>
      <c r="G900" s="124"/>
      <c r="H900" s="124"/>
      <c r="I900" s="113"/>
      <c r="J900" s="113"/>
      <c r="K900" s="113"/>
      <c r="L900" s="113"/>
      <c r="M900" s="113"/>
      <c r="N900" s="113"/>
      <c r="O900" s="113"/>
      <c r="P900" s="113"/>
      <c r="Q900" s="113"/>
      <c r="R900" s="113"/>
      <c r="S900" s="113"/>
      <c r="T900" s="113"/>
      <c r="U900" s="113"/>
      <c r="V900" s="113"/>
      <c r="W900" s="113"/>
      <c r="X900" s="113"/>
      <c r="Y900" s="113"/>
      <c r="Z900" s="113"/>
      <c r="AA900" s="113"/>
      <c r="AB900" s="113"/>
      <c r="AC900" s="113"/>
      <c r="AD900" s="113"/>
    </row>
    <row r="901">
      <c r="A901" s="113"/>
      <c r="B901" s="113"/>
      <c r="C901" s="113"/>
      <c r="D901" s="113"/>
      <c r="E901" s="113"/>
      <c r="F901" s="113"/>
      <c r="G901" s="124"/>
      <c r="H901" s="124"/>
      <c r="I901" s="113"/>
      <c r="J901" s="113"/>
      <c r="K901" s="113"/>
      <c r="L901" s="113"/>
      <c r="M901" s="113"/>
      <c r="N901" s="113"/>
      <c r="O901" s="113"/>
      <c r="P901" s="113"/>
      <c r="Q901" s="113"/>
      <c r="R901" s="113"/>
      <c r="S901" s="113"/>
      <c r="T901" s="113"/>
      <c r="U901" s="113"/>
      <c r="V901" s="113"/>
      <c r="W901" s="113"/>
      <c r="X901" s="113"/>
      <c r="Y901" s="113"/>
      <c r="Z901" s="113"/>
      <c r="AA901" s="113"/>
      <c r="AB901" s="113"/>
      <c r="AC901" s="113"/>
      <c r="AD901" s="113"/>
    </row>
    <row r="902">
      <c r="A902" s="113"/>
      <c r="B902" s="113"/>
      <c r="C902" s="113"/>
      <c r="D902" s="113"/>
      <c r="E902" s="113"/>
      <c r="F902" s="113"/>
      <c r="G902" s="124"/>
      <c r="H902" s="124"/>
      <c r="I902" s="113"/>
      <c r="J902" s="113"/>
      <c r="K902" s="113"/>
      <c r="L902" s="113"/>
      <c r="M902" s="113"/>
      <c r="N902" s="113"/>
      <c r="O902" s="113"/>
      <c r="P902" s="113"/>
      <c r="Q902" s="113"/>
      <c r="R902" s="113"/>
      <c r="S902" s="113"/>
      <c r="T902" s="113"/>
      <c r="U902" s="113"/>
      <c r="V902" s="113"/>
      <c r="W902" s="113"/>
      <c r="X902" s="113"/>
      <c r="Y902" s="113"/>
      <c r="Z902" s="113"/>
      <c r="AA902" s="113"/>
      <c r="AB902" s="113"/>
      <c r="AC902" s="113"/>
      <c r="AD902" s="113"/>
    </row>
    <row r="903">
      <c r="A903" s="113"/>
      <c r="B903" s="113"/>
      <c r="C903" s="113"/>
      <c r="D903" s="113"/>
      <c r="E903" s="113"/>
      <c r="F903" s="113"/>
      <c r="G903" s="124"/>
      <c r="H903" s="124"/>
      <c r="I903" s="113"/>
      <c r="J903" s="113"/>
      <c r="K903" s="113"/>
      <c r="L903" s="113"/>
      <c r="M903" s="113"/>
      <c r="N903" s="113"/>
      <c r="O903" s="113"/>
      <c r="P903" s="113"/>
      <c r="Q903" s="113"/>
      <c r="R903" s="113"/>
      <c r="S903" s="113"/>
      <c r="T903" s="113"/>
      <c r="U903" s="113"/>
      <c r="V903" s="113"/>
      <c r="W903" s="113"/>
      <c r="X903" s="113"/>
      <c r="Y903" s="113"/>
      <c r="Z903" s="113"/>
      <c r="AA903" s="113"/>
      <c r="AB903" s="113"/>
      <c r="AC903" s="113"/>
      <c r="AD903" s="113"/>
    </row>
    <row r="904">
      <c r="A904" s="113"/>
      <c r="B904" s="113"/>
      <c r="C904" s="113"/>
      <c r="D904" s="113"/>
      <c r="E904" s="113"/>
      <c r="F904" s="113"/>
      <c r="G904" s="124"/>
      <c r="H904" s="124"/>
      <c r="I904" s="113"/>
      <c r="J904" s="113"/>
      <c r="K904" s="113"/>
      <c r="L904" s="113"/>
      <c r="M904" s="113"/>
      <c r="N904" s="113"/>
      <c r="O904" s="113"/>
      <c r="P904" s="113"/>
      <c r="Q904" s="113"/>
      <c r="R904" s="113"/>
      <c r="S904" s="113"/>
      <c r="T904" s="113"/>
      <c r="U904" s="113"/>
      <c r="V904" s="113"/>
      <c r="W904" s="113"/>
      <c r="X904" s="113"/>
      <c r="Y904" s="113"/>
      <c r="Z904" s="113"/>
      <c r="AA904" s="113"/>
      <c r="AB904" s="113"/>
      <c r="AC904" s="113"/>
      <c r="AD904" s="113"/>
    </row>
    <row r="905">
      <c r="A905" s="113"/>
      <c r="B905" s="113"/>
      <c r="C905" s="113"/>
      <c r="D905" s="113"/>
      <c r="E905" s="113"/>
      <c r="F905" s="113"/>
      <c r="G905" s="124"/>
      <c r="H905" s="124"/>
      <c r="I905" s="113"/>
      <c r="J905" s="113"/>
      <c r="K905" s="113"/>
      <c r="L905" s="113"/>
      <c r="M905" s="113"/>
      <c r="N905" s="113"/>
      <c r="O905" s="113"/>
      <c r="P905" s="113"/>
      <c r="Q905" s="113"/>
      <c r="R905" s="113"/>
      <c r="S905" s="113"/>
      <c r="T905" s="113"/>
      <c r="U905" s="113"/>
      <c r="V905" s="113"/>
      <c r="W905" s="113"/>
      <c r="X905" s="113"/>
      <c r="Y905" s="113"/>
      <c r="Z905" s="113"/>
      <c r="AA905" s="113"/>
      <c r="AB905" s="113"/>
      <c r="AC905" s="113"/>
      <c r="AD905" s="113"/>
    </row>
    <row r="906">
      <c r="A906" s="113"/>
      <c r="B906" s="113"/>
      <c r="C906" s="113"/>
      <c r="D906" s="113"/>
      <c r="E906" s="113"/>
      <c r="F906" s="113"/>
      <c r="G906" s="124"/>
      <c r="H906" s="124"/>
      <c r="I906" s="113"/>
      <c r="J906" s="113"/>
      <c r="K906" s="113"/>
      <c r="L906" s="113"/>
      <c r="M906" s="113"/>
      <c r="N906" s="113"/>
      <c r="O906" s="113"/>
      <c r="P906" s="113"/>
      <c r="Q906" s="113"/>
      <c r="R906" s="113"/>
      <c r="S906" s="113"/>
      <c r="T906" s="113"/>
      <c r="U906" s="113"/>
      <c r="V906" s="113"/>
      <c r="W906" s="113"/>
      <c r="X906" s="113"/>
      <c r="Y906" s="113"/>
      <c r="Z906" s="113"/>
      <c r="AA906" s="113"/>
      <c r="AB906" s="113"/>
      <c r="AC906" s="113"/>
      <c r="AD906" s="113"/>
    </row>
    <row r="907">
      <c r="A907" s="113"/>
      <c r="B907" s="113"/>
      <c r="C907" s="113"/>
      <c r="D907" s="113"/>
      <c r="E907" s="113"/>
      <c r="F907" s="113"/>
      <c r="G907" s="124"/>
      <c r="H907" s="124"/>
      <c r="I907" s="113"/>
      <c r="J907" s="113"/>
      <c r="K907" s="113"/>
      <c r="L907" s="113"/>
      <c r="M907" s="113"/>
      <c r="N907" s="113"/>
      <c r="O907" s="113"/>
      <c r="P907" s="113"/>
      <c r="Q907" s="113"/>
      <c r="R907" s="113"/>
      <c r="S907" s="113"/>
      <c r="T907" s="113"/>
      <c r="U907" s="113"/>
      <c r="V907" s="113"/>
      <c r="W907" s="113"/>
      <c r="X907" s="113"/>
      <c r="Y907" s="113"/>
      <c r="Z907" s="113"/>
      <c r="AA907" s="113"/>
      <c r="AB907" s="113"/>
      <c r="AC907" s="113"/>
      <c r="AD907" s="113"/>
    </row>
    <row r="908">
      <c r="A908" s="113"/>
      <c r="B908" s="113"/>
      <c r="C908" s="113"/>
      <c r="D908" s="113"/>
      <c r="E908" s="113"/>
      <c r="F908" s="113"/>
      <c r="G908" s="124"/>
      <c r="H908" s="124"/>
      <c r="I908" s="113"/>
      <c r="J908" s="113"/>
      <c r="K908" s="113"/>
      <c r="L908" s="113"/>
      <c r="M908" s="113"/>
      <c r="N908" s="113"/>
      <c r="O908" s="113"/>
      <c r="P908" s="113"/>
      <c r="Q908" s="113"/>
      <c r="R908" s="113"/>
      <c r="S908" s="113"/>
      <c r="T908" s="113"/>
      <c r="U908" s="113"/>
      <c r="V908" s="113"/>
      <c r="W908" s="113"/>
      <c r="X908" s="113"/>
      <c r="Y908" s="113"/>
      <c r="Z908" s="113"/>
      <c r="AA908" s="113"/>
      <c r="AB908" s="113"/>
      <c r="AC908" s="113"/>
      <c r="AD908" s="113"/>
    </row>
    <row r="909">
      <c r="A909" s="113"/>
      <c r="B909" s="113"/>
      <c r="C909" s="113"/>
      <c r="D909" s="113"/>
      <c r="E909" s="113"/>
      <c r="F909" s="113"/>
      <c r="G909" s="124"/>
      <c r="H909" s="124"/>
      <c r="I909" s="113"/>
      <c r="J909" s="113"/>
      <c r="K909" s="113"/>
      <c r="L909" s="113"/>
      <c r="M909" s="113"/>
      <c r="N909" s="113"/>
      <c r="O909" s="113"/>
      <c r="P909" s="113"/>
      <c r="Q909" s="113"/>
      <c r="R909" s="113"/>
      <c r="S909" s="113"/>
      <c r="T909" s="113"/>
      <c r="U909" s="113"/>
      <c r="V909" s="113"/>
      <c r="W909" s="113"/>
      <c r="X909" s="113"/>
      <c r="Y909" s="113"/>
      <c r="Z909" s="113"/>
      <c r="AA909" s="113"/>
      <c r="AB909" s="113"/>
      <c r="AC909" s="113"/>
      <c r="AD909" s="113"/>
    </row>
    <row r="910">
      <c r="A910" s="113"/>
      <c r="B910" s="113"/>
      <c r="C910" s="113"/>
      <c r="D910" s="113"/>
      <c r="E910" s="113"/>
      <c r="F910" s="113"/>
      <c r="G910" s="124"/>
      <c r="H910" s="124"/>
      <c r="I910" s="113"/>
      <c r="J910" s="113"/>
      <c r="K910" s="113"/>
      <c r="L910" s="113"/>
      <c r="M910" s="113"/>
      <c r="N910" s="113"/>
      <c r="O910" s="113"/>
      <c r="P910" s="113"/>
      <c r="Q910" s="113"/>
      <c r="R910" s="113"/>
      <c r="S910" s="113"/>
      <c r="T910" s="113"/>
      <c r="U910" s="113"/>
      <c r="V910" s="113"/>
      <c r="W910" s="113"/>
      <c r="X910" s="113"/>
      <c r="Y910" s="113"/>
      <c r="Z910" s="113"/>
      <c r="AA910" s="113"/>
      <c r="AB910" s="113"/>
      <c r="AC910" s="113"/>
      <c r="AD910" s="113"/>
    </row>
    <row r="911">
      <c r="A911" s="113"/>
      <c r="B911" s="113"/>
      <c r="C911" s="113"/>
      <c r="D911" s="113"/>
      <c r="E911" s="113"/>
      <c r="F911" s="113"/>
      <c r="G911" s="124"/>
      <c r="H911" s="124"/>
      <c r="I911" s="113"/>
      <c r="J911" s="113"/>
      <c r="K911" s="113"/>
      <c r="L911" s="113"/>
      <c r="M911" s="113"/>
      <c r="N911" s="113"/>
      <c r="O911" s="113"/>
      <c r="P911" s="113"/>
      <c r="Q911" s="113"/>
      <c r="R911" s="113"/>
      <c r="S911" s="113"/>
      <c r="T911" s="113"/>
      <c r="U911" s="113"/>
      <c r="V911" s="113"/>
      <c r="W911" s="113"/>
      <c r="X911" s="113"/>
      <c r="Y911" s="113"/>
      <c r="Z911" s="113"/>
      <c r="AA911" s="113"/>
      <c r="AB911" s="113"/>
      <c r="AC911" s="113"/>
      <c r="AD911" s="113"/>
    </row>
    <row r="912">
      <c r="A912" s="113"/>
      <c r="B912" s="113"/>
      <c r="C912" s="113"/>
      <c r="D912" s="113"/>
      <c r="E912" s="113"/>
      <c r="F912" s="113"/>
      <c r="G912" s="124"/>
      <c r="H912" s="124"/>
      <c r="I912" s="113"/>
      <c r="J912" s="113"/>
      <c r="K912" s="113"/>
      <c r="L912" s="113"/>
      <c r="M912" s="113"/>
      <c r="N912" s="113"/>
      <c r="O912" s="113"/>
      <c r="P912" s="113"/>
      <c r="Q912" s="113"/>
      <c r="R912" s="113"/>
      <c r="S912" s="113"/>
      <c r="T912" s="113"/>
      <c r="U912" s="113"/>
      <c r="V912" s="113"/>
      <c r="W912" s="113"/>
      <c r="X912" s="113"/>
      <c r="Y912" s="113"/>
      <c r="Z912" s="113"/>
      <c r="AA912" s="113"/>
      <c r="AB912" s="113"/>
      <c r="AC912" s="113"/>
      <c r="AD912" s="113"/>
    </row>
    <row r="913">
      <c r="A913" s="113"/>
      <c r="B913" s="113"/>
      <c r="C913" s="113"/>
      <c r="D913" s="113"/>
      <c r="E913" s="113"/>
      <c r="F913" s="113"/>
      <c r="G913" s="124"/>
      <c r="H913" s="124"/>
      <c r="I913" s="113"/>
      <c r="J913" s="113"/>
      <c r="K913" s="113"/>
      <c r="L913" s="113"/>
      <c r="M913" s="113"/>
      <c r="N913" s="113"/>
      <c r="O913" s="113"/>
      <c r="P913" s="113"/>
      <c r="Q913" s="113"/>
      <c r="R913" s="113"/>
      <c r="S913" s="113"/>
      <c r="T913" s="113"/>
      <c r="U913" s="113"/>
      <c r="V913" s="113"/>
      <c r="W913" s="113"/>
      <c r="X913" s="113"/>
      <c r="Y913" s="113"/>
      <c r="Z913" s="113"/>
      <c r="AA913" s="113"/>
      <c r="AB913" s="113"/>
      <c r="AC913" s="113"/>
      <c r="AD913" s="113"/>
    </row>
    <row r="914">
      <c r="A914" s="113"/>
      <c r="B914" s="113"/>
      <c r="C914" s="113"/>
      <c r="D914" s="113"/>
      <c r="E914" s="113"/>
      <c r="F914" s="113"/>
      <c r="G914" s="124"/>
      <c r="H914" s="124"/>
      <c r="I914" s="113"/>
      <c r="J914" s="113"/>
      <c r="K914" s="113"/>
      <c r="L914" s="113"/>
      <c r="M914" s="113"/>
      <c r="N914" s="113"/>
      <c r="O914" s="113"/>
      <c r="P914" s="113"/>
      <c r="Q914" s="113"/>
      <c r="R914" s="113"/>
      <c r="S914" s="113"/>
      <c r="T914" s="113"/>
      <c r="U914" s="113"/>
      <c r="V914" s="113"/>
      <c r="W914" s="113"/>
      <c r="X914" s="113"/>
      <c r="Y914" s="113"/>
      <c r="Z914" s="113"/>
      <c r="AA914" s="113"/>
      <c r="AB914" s="113"/>
      <c r="AC914" s="113"/>
      <c r="AD914" s="113"/>
    </row>
    <row r="915">
      <c r="A915" s="113"/>
      <c r="B915" s="113"/>
      <c r="C915" s="113"/>
      <c r="D915" s="113"/>
      <c r="E915" s="113"/>
      <c r="F915" s="113"/>
      <c r="G915" s="124"/>
      <c r="H915" s="124"/>
      <c r="I915" s="113"/>
      <c r="J915" s="113"/>
      <c r="K915" s="113"/>
      <c r="L915" s="113"/>
      <c r="M915" s="113"/>
      <c r="N915" s="113"/>
      <c r="O915" s="113"/>
      <c r="P915" s="113"/>
      <c r="Q915" s="113"/>
      <c r="R915" s="113"/>
      <c r="S915" s="113"/>
      <c r="T915" s="113"/>
      <c r="U915" s="113"/>
      <c r="V915" s="113"/>
      <c r="W915" s="113"/>
      <c r="X915" s="113"/>
      <c r="Y915" s="113"/>
      <c r="Z915" s="113"/>
      <c r="AA915" s="113"/>
      <c r="AB915" s="113"/>
      <c r="AC915" s="113"/>
      <c r="AD915" s="113"/>
    </row>
    <row r="916">
      <c r="A916" s="113"/>
      <c r="B916" s="113"/>
      <c r="C916" s="113"/>
      <c r="D916" s="113"/>
      <c r="E916" s="113"/>
      <c r="F916" s="113"/>
      <c r="G916" s="124"/>
      <c r="H916" s="124"/>
      <c r="I916" s="113"/>
      <c r="J916" s="113"/>
      <c r="K916" s="113"/>
      <c r="L916" s="113"/>
      <c r="M916" s="113"/>
      <c r="N916" s="113"/>
      <c r="O916" s="113"/>
      <c r="P916" s="113"/>
      <c r="Q916" s="113"/>
      <c r="R916" s="113"/>
      <c r="S916" s="113"/>
      <c r="T916" s="113"/>
      <c r="U916" s="113"/>
      <c r="V916" s="113"/>
      <c r="W916" s="113"/>
      <c r="X916" s="113"/>
      <c r="Y916" s="113"/>
      <c r="Z916" s="113"/>
      <c r="AA916" s="113"/>
      <c r="AB916" s="113"/>
      <c r="AC916" s="113"/>
      <c r="AD916" s="113"/>
    </row>
    <row r="917">
      <c r="A917" s="113"/>
      <c r="B917" s="113"/>
      <c r="C917" s="113"/>
      <c r="D917" s="113"/>
      <c r="E917" s="113"/>
      <c r="F917" s="113"/>
      <c r="G917" s="124"/>
      <c r="H917" s="124"/>
      <c r="I917" s="113"/>
      <c r="J917" s="113"/>
      <c r="K917" s="113"/>
      <c r="L917" s="113"/>
      <c r="M917" s="113"/>
      <c r="N917" s="113"/>
      <c r="O917" s="113"/>
      <c r="P917" s="113"/>
      <c r="Q917" s="113"/>
      <c r="R917" s="113"/>
      <c r="S917" s="113"/>
      <c r="T917" s="113"/>
      <c r="U917" s="113"/>
      <c r="V917" s="113"/>
      <c r="W917" s="113"/>
      <c r="X917" s="113"/>
      <c r="Y917" s="113"/>
      <c r="Z917" s="113"/>
      <c r="AA917" s="113"/>
      <c r="AB917" s="113"/>
      <c r="AC917" s="113"/>
      <c r="AD917" s="113"/>
    </row>
    <row r="918">
      <c r="A918" s="113"/>
      <c r="B918" s="113"/>
      <c r="C918" s="113"/>
      <c r="D918" s="113"/>
      <c r="E918" s="113"/>
      <c r="F918" s="113"/>
      <c r="G918" s="124"/>
      <c r="H918" s="124"/>
      <c r="I918" s="113"/>
      <c r="J918" s="113"/>
      <c r="K918" s="113"/>
      <c r="L918" s="113"/>
      <c r="M918" s="113"/>
      <c r="N918" s="113"/>
      <c r="O918" s="113"/>
      <c r="P918" s="113"/>
      <c r="Q918" s="113"/>
      <c r="R918" s="113"/>
      <c r="S918" s="113"/>
      <c r="T918" s="113"/>
      <c r="U918" s="113"/>
      <c r="V918" s="113"/>
      <c r="W918" s="113"/>
      <c r="X918" s="113"/>
      <c r="Y918" s="113"/>
      <c r="Z918" s="113"/>
      <c r="AA918" s="113"/>
      <c r="AB918" s="113"/>
      <c r="AC918" s="113"/>
      <c r="AD918" s="113"/>
    </row>
    <row r="919">
      <c r="A919" s="113"/>
      <c r="B919" s="113"/>
      <c r="C919" s="113"/>
      <c r="D919" s="113"/>
      <c r="E919" s="113"/>
      <c r="F919" s="113"/>
      <c r="G919" s="124"/>
      <c r="H919" s="124"/>
      <c r="I919" s="113"/>
      <c r="J919" s="113"/>
      <c r="K919" s="113"/>
      <c r="L919" s="113"/>
      <c r="M919" s="113"/>
      <c r="N919" s="113"/>
      <c r="O919" s="113"/>
      <c r="P919" s="113"/>
      <c r="Q919" s="113"/>
      <c r="R919" s="113"/>
      <c r="S919" s="113"/>
      <c r="T919" s="113"/>
      <c r="U919" s="113"/>
      <c r="V919" s="113"/>
      <c r="W919" s="113"/>
      <c r="X919" s="113"/>
      <c r="Y919" s="113"/>
      <c r="Z919" s="113"/>
      <c r="AA919" s="113"/>
      <c r="AB919" s="113"/>
      <c r="AC919" s="113"/>
      <c r="AD919" s="113"/>
    </row>
    <row r="920">
      <c r="A920" s="113"/>
      <c r="B920" s="113"/>
      <c r="C920" s="113"/>
      <c r="D920" s="113"/>
      <c r="E920" s="113"/>
      <c r="F920" s="113"/>
      <c r="G920" s="124"/>
      <c r="H920" s="124"/>
      <c r="I920" s="113"/>
      <c r="J920" s="113"/>
      <c r="K920" s="113"/>
      <c r="L920" s="113"/>
      <c r="M920" s="113"/>
      <c r="N920" s="113"/>
      <c r="O920" s="113"/>
      <c r="P920" s="113"/>
      <c r="Q920" s="113"/>
      <c r="R920" s="113"/>
      <c r="S920" s="113"/>
      <c r="T920" s="113"/>
      <c r="U920" s="113"/>
      <c r="V920" s="113"/>
      <c r="W920" s="113"/>
      <c r="X920" s="113"/>
      <c r="Y920" s="113"/>
      <c r="Z920" s="113"/>
      <c r="AA920" s="113"/>
      <c r="AB920" s="113"/>
      <c r="AC920" s="113"/>
      <c r="AD920" s="113"/>
    </row>
    <row r="921">
      <c r="A921" s="113"/>
      <c r="B921" s="113"/>
      <c r="C921" s="113"/>
      <c r="D921" s="113"/>
      <c r="E921" s="113"/>
      <c r="F921" s="113"/>
      <c r="G921" s="124"/>
      <c r="H921" s="124"/>
      <c r="I921" s="113"/>
      <c r="J921" s="113"/>
      <c r="K921" s="113"/>
      <c r="L921" s="113"/>
      <c r="M921" s="113"/>
      <c r="N921" s="113"/>
      <c r="O921" s="113"/>
      <c r="P921" s="113"/>
      <c r="Q921" s="113"/>
      <c r="R921" s="113"/>
      <c r="S921" s="113"/>
      <c r="T921" s="113"/>
      <c r="U921" s="113"/>
      <c r="V921" s="113"/>
      <c r="W921" s="113"/>
      <c r="X921" s="113"/>
      <c r="Y921" s="113"/>
      <c r="Z921" s="113"/>
      <c r="AA921" s="113"/>
      <c r="AB921" s="113"/>
      <c r="AC921" s="113"/>
      <c r="AD921" s="113"/>
    </row>
    <row r="922">
      <c r="A922" s="113"/>
      <c r="B922" s="113"/>
      <c r="C922" s="113"/>
      <c r="D922" s="113"/>
      <c r="E922" s="113"/>
      <c r="F922" s="113"/>
      <c r="G922" s="124"/>
      <c r="H922" s="124"/>
      <c r="I922" s="113"/>
      <c r="J922" s="113"/>
      <c r="K922" s="113"/>
      <c r="L922" s="113"/>
      <c r="M922" s="113"/>
      <c r="N922" s="113"/>
      <c r="O922" s="113"/>
      <c r="P922" s="113"/>
      <c r="Q922" s="113"/>
      <c r="R922" s="113"/>
      <c r="S922" s="113"/>
      <c r="T922" s="113"/>
      <c r="U922" s="113"/>
      <c r="V922" s="113"/>
      <c r="W922" s="113"/>
      <c r="X922" s="113"/>
      <c r="Y922" s="113"/>
      <c r="Z922" s="113"/>
      <c r="AA922" s="113"/>
      <c r="AB922" s="113"/>
      <c r="AC922" s="113"/>
      <c r="AD922" s="113"/>
    </row>
    <row r="923">
      <c r="A923" s="113"/>
      <c r="B923" s="113"/>
      <c r="C923" s="113"/>
      <c r="D923" s="113"/>
      <c r="E923" s="113"/>
      <c r="F923" s="113"/>
      <c r="G923" s="124"/>
      <c r="H923" s="124"/>
      <c r="I923" s="113"/>
      <c r="J923" s="113"/>
      <c r="K923" s="113"/>
      <c r="L923" s="113"/>
      <c r="M923" s="113"/>
      <c r="N923" s="113"/>
      <c r="O923" s="113"/>
      <c r="P923" s="113"/>
      <c r="Q923" s="113"/>
      <c r="R923" s="113"/>
      <c r="S923" s="113"/>
      <c r="T923" s="113"/>
      <c r="U923" s="113"/>
      <c r="V923" s="113"/>
      <c r="W923" s="113"/>
      <c r="X923" s="113"/>
      <c r="Y923" s="113"/>
      <c r="Z923" s="113"/>
      <c r="AA923" s="113"/>
      <c r="AB923" s="113"/>
      <c r="AC923" s="113"/>
      <c r="AD923" s="113"/>
    </row>
    <row r="924">
      <c r="A924" s="113"/>
      <c r="B924" s="113"/>
      <c r="C924" s="113"/>
      <c r="D924" s="113"/>
      <c r="E924" s="113"/>
      <c r="F924" s="113"/>
      <c r="G924" s="124"/>
      <c r="H924" s="124"/>
      <c r="I924" s="113"/>
      <c r="J924" s="113"/>
      <c r="K924" s="113"/>
      <c r="L924" s="113"/>
      <c r="M924" s="113"/>
      <c r="N924" s="113"/>
      <c r="O924" s="113"/>
      <c r="P924" s="113"/>
      <c r="Q924" s="113"/>
      <c r="R924" s="113"/>
      <c r="S924" s="113"/>
      <c r="T924" s="113"/>
      <c r="U924" s="113"/>
      <c r="V924" s="113"/>
      <c r="W924" s="113"/>
      <c r="X924" s="113"/>
      <c r="Y924" s="113"/>
      <c r="Z924" s="113"/>
      <c r="AA924" s="113"/>
      <c r="AB924" s="113"/>
      <c r="AC924" s="113"/>
      <c r="AD924" s="113"/>
    </row>
    <row r="925">
      <c r="A925" s="113"/>
      <c r="B925" s="113"/>
      <c r="C925" s="113"/>
      <c r="D925" s="113"/>
      <c r="E925" s="113"/>
      <c r="F925" s="113"/>
      <c r="G925" s="124"/>
      <c r="H925" s="124"/>
      <c r="I925" s="113"/>
      <c r="J925" s="113"/>
      <c r="K925" s="113"/>
      <c r="L925" s="113"/>
      <c r="M925" s="113"/>
      <c r="N925" s="113"/>
      <c r="O925" s="113"/>
      <c r="P925" s="113"/>
      <c r="Q925" s="113"/>
      <c r="R925" s="113"/>
      <c r="S925" s="113"/>
      <c r="T925" s="113"/>
      <c r="U925" s="113"/>
      <c r="V925" s="113"/>
      <c r="W925" s="113"/>
      <c r="X925" s="113"/>
      <c r="Y925" s="113"/>
      <c r="Z925" s="113"/>
      <c r="AA925" s="113"/>
      <c r="AB925" s="113"/>
      <c r="AC925" s="113"/>
      <c r="AD925" s="113"/>
    </row>
    <row r="926">
      <c r="A926" s="113"/>
      <c r="B926" s="113"/>
      <c r="C926" s="113"/>
      <c r="D926" s="113"/>
      <c r="E926" s="113"/>
      <c r="F926" s="113"/>
      <c r="G926" s="124"/>
      <c r="H926" s="124"/>
      <c r="I926" s="113"/>
      <c r="J926" s="113"/>
      <c r="K926" s="113"/>
      <c r="L926" s="113"/>
      <c r="M926" s="113"/>
      <c r="N926" s="113"/>
      <c r="O926" s="113"/>
      <c r="P926" s="113"/>
      <c r="Q926" s="113"/>
      <c r="R926" s="113"/>
      <c r="S926" s="113"/>
      <c r="T926" s="113"/>
      <c r="U926" s="113"/>
      <c r="V926" s="113"/>
      <c r="W926" s="113"/>
      <c r="X926" s="113"/>
      <c r="Y926" s="113"/>
      <c r="Z926" s="113"/>
      <c r="AA926" s="113"/>
      <c r="AB926" s="113"/>
      <c r="AC926" s="113"/>
      <c r="AD926" s="113"/>
    </row>
    <row r="927">
      <c r="A927" s="113"/>
      <c r="B927" s="113"/>
      <c r="C927" s="113"/>
      <c r="D927" s="113"/>
      <c r="E927" s="113"/>
      <c r="F927" s="113"/>
      <c r="G927" s="124"/>
      <c r="H927" s="124"/>
      <c r="I927" s="113"/>
      <c r="J927" s="113"/>
      <c r="K927" s="113"/>
      <c r="L927" s="113"/>
      <c r="M927" s="113"/>
      <c r="N927" s="113"/>
      <c r="O927" s="113"/>
      <c r="P927" s="113"/>
      <c r="Q927" s="113"/>
      <c r="R927" s="113"/>
      <c r="S927" s="113"/>
      <c r="T927" s="113"/>
      <c r="U927" s="113"/>
      <c r="V927" s="113"/>
      <c r="W927" s="113"/>
      <c r="X927" s="113"/>
      <c r="Y927" s="113"/>
      <c r="Z927" s="113"/>
      <c r="AA927" s="113"/>
      <c r="AB927" s="113"/>
      <c r="AC927" s="113"/>
      <c r="AD927" s="113"/>
    </row>
    <row r="928">
      <c r="A928" s="113"/>
      <c r="B928" s="113"/>
      <c r="C928" s="113"/>
      <c r="D928" s="113"/>
      <c r="E928" s="113"/>
      <c r="F928" s="113"/>
      <c r="G928" s="124"/>
      <c r="H928" s="124"/>
      <c r="I928" s="113"/>
      <c r="J928" s="113"/>
      <c r="K928" s="113"/>
      <c r="L928" s="113"/>
      <c r="M928" s="113"/>
      <c r="N928" s="113"/>
      <c r="O928" s="113"/>
      <c r="P928" s="113"/>
      <c r="Q928" s="113"/>
      <c r="R928" s="113"/>
      <c r="S928" s="113"/>
      <c r="T928" s="113"/>
      <c r="U928" s="113"/>
      <c r="V928" s="113"/>
      <c r="W928" s="113"/>
      <c r="X928" s="113"/>
      <c r="Y928" s="113"/>
      <c r="Z928" s="113"/>
      <c r="AA928" s="113"/>
      <c r="AB928" s="113"/>
      <c r="AC928" s="113"/>
      <c r="AD928" s="113"/>
    </row>
    <row r="929">
      <c r="A929" s="113"/>
      <c r="B929" s="113"/>
      <c r="C929" s="113"/>
      <c r="D929" s="113"/>
      <c r="E929" s="113"/>
      <c r="F929" s="113"/>
      <c r="G929" s="124"/>
      <c r="H929" s="124"/>
      <c r="I929" s="113"/>
      <c r="J929" s="113"/>
      <c r="K929" s="113"/>
      <c r="L929" s="113"/>
      <c r="M929" s="113"/>
      <c r="N929" s="113"/>
      <c r="O929" s="113"/>
      <c r="P929" s="113"/>
      <c r="Q929" s="113"/>
      <c r="R929" s="113"/>
      <c r="S929" s="113"/>
      <c r="T929" s="113"/>
      <c r="U929" s="113"/>
      <c r="V929" s="113"/>
      <c r="W929" s="113"/>
      <c r="X929" s="113"/>
      <c r="Y929" s="113"/>
      <c r="Z929" s="113"/>
      <c r="AA929" s="113"/>
      <c r="AB929" s="113"/>
      <c r="AC929" s="113"/>
      <c r="AD929" s="113"/>
    </row>
    <row r="930">
      <c r="A930" s="113"/>
      <c r="B930" s="113"/>
      <c r="C930" s="113"/>
      <c r="D930" s="113"/>
      <c r="E930" s="113"/>
      <c r="F930" s="113"/>
      <c r="G930" s="124"/>
      <c r="H930" s="124"/>
      <c r="I930" s="113"/>
      <c r="J930" s="113"/>
      <c r="K930" s="113"/>
      <c r="L930" s="113"/>
      <c r="M930" s="113"/>
      <c r="N930" s="113"/>
      <c r="O930" s="113"/>
      <c r="P930" s="113"/>
      <c r="Q930" s="113"/>
      <c r="R930" s="113"/>
      <c r="S930" s="113"/>
      <c r="T930" s="113"/>
      <c r="U930" s="113"/>
      <c r="V930" s="113"/>
      <c r="W930" s="113"/>
      <c r="X930" s="113"/>
      <c r="Y930" s="113"/>
      <c r="Z930" s="113"/>
      <c r="AA930" s="113"/>
      <c r="AB930" s="113"/>
      <c r="AC930" s="113"/>
      <c r="AD930" s="113"/>
    </row>
    <row r="931">
      <c r="A931" s="113"/>
      <c r="B931" s="113"/>
      <c r="C931" s="113"/>
      <c r="D931" s="113"/>
      <c r="E931" s="113"/>
      <c r="F931" s="113"/>
      <c r="G931" s="124"/>
      <c r="H931" s="124"/>
      <c r="I931" s="113"/>
      <c r="J931" s="113"/>
      <c r="K931" s="113"/>
      <c r="L931" s="113"/>
      <c r="M931" s="113"/>
      <c r="N931" s="113"/>
      <c r="O931" s="113"/>
      <c r="P931" s="113"/>
      <c r="Q931" s="113"/>
      <c r="R931" s="113"/>
      <c r="S931" s="113"/>
      <c r="T931" s="113"/>
      <c r="U931" s="113"/>
      <c r="V931" s="113"/>
      <c r="W931" s="113"/>
      <c r="X931" s="113"/>
      <c r="Y931" s="113"/>
      <c r="Z931" s="113"/>
      <c r="AA931" s="113"/>
      <c r="AB931" s="113"/>
      <c r="AC931" s="113"/>
      <c r="AD931" s="113"/>
    </row>
    <row r="932">
      <c r="A932" s="113"/>
      <c r="B932" s="113"/>
      <c r="C932" s="113"/>
      <c r="D932" s="113"/>
      <c r="E932" s="113"/>
      <c r="F932" s="113"/>
      <c r="G932" s="124"/>
      <c r="H932" s="124"/>
      <c r="I932" s="113"/>
      <c r="J932" s="113"/>
      <c r="K932" s="113"/>
      <c r="L932" s="113"/>
      <c r="M932" s="113"/>
      <c r="N932" s="113"/>
      <c r="O932" s="113"/>
      <c r="P932" s="113"/>
      <c r="Q932" s="113"/>
      <c r="R932" s="113"/>
      <c r="S932" s="113"/>
      <c r="T932" s="113"/>
      <c r="U932" s="113"/>
      <c r="V932" s="113"/>
      <c r="W932" s="113"/>
      <c r="X932" s="113"/>
      <c r="Y932" s="113"/>
      <c r="Z932" s="113"/>
      <c r="AA932" s="113"/>
      <c r="AB932" s="113"/>
      <c r="AC932" s="113"/>
      <c r="AD932" s="113"/>
    </row>
    <row r="933">
      <c r="A933" s="113"/>
      <c r="B933" s="113"/>
      <c r="C933" s="113"/>
      <c r="D933" s="113"/>
      <c r="E933" s="113"/>
      <c r="F933" s="113"/>
      <c r="G933" s="124"/>
      <c r="H933" s="124"/>
      <c r="I933" s="113"/>
      <c r="J933" s="113"/>
      <c r="K933" s="113"/>
      <c r="L933" s="113"/>
      <c r="M933" s="113"/>
      <c r="N933" s="113"/>
      <c r="O933" s="113"/>
      <c r="P933" s="113"/>
      <c r="Q933" s="113"/>
      <c r="R933" s="113"/>
      <c r="S933" s="113"/>
      <c r="T933" s="113"/>
      <c r="U933" s="113"/>
      <c r="V933" s="113"/>
      <c r="W933" s="113"/>
      <c r="X933" s="113"/>
      <c r="Y933" s="113"/>
      <c r="Z933" s="113"/>
      <c r="AA933" s="113"/>
      <c r="AB933" s="113"/>
      <c r="AC933" s="113"/>
      <c r="AD933" s="113"/>
    </row>
    <row r="934">
      <c r="A934" s="113"/>
      <c r="B934" s="113"/>
      <c r="C934" s="113"/>
      <c r="D934" s="113"/>
      <c r="E934" s="113"/>
      <c r="F934" s="113"/>
      <c r="G934" s="124"/>
      <c r="H934" s="124"/>
      <c r="I934" s="113"/>
      <c r="J934" s="113"/>
      <c r="K934" s="113"/>
      <c r="L934" s="113"/>
      <c r="M934" s="113"/>
      <c r="N934" s="113"/>
      <c r="O934" s="113"/>
      <c r="P934" s="113"/>
      <c r="Q934" s="113"/>
      <c r="R934" s="113"/>
      <c r="S934" s="113"/>
      <c r="T934" s="113"/>
      <c r="U934" s="113"/>
      <c r="V934" s="113"/>
      <c r="W934" s="113"/>
      <c r="X934" s="113"/>
      <c r="Y934" s="113"/>
      <c r="Z934" s="113"/>
      <c r="AA934" s="113"/>
      <c r="AB934" s="113"/>
      <c r="AC934" s="113"/>
      <c r="AD934" s="113"/>
    </row>
    <row r="935">
      <c r="A935" s="113"/>
      <c r="B935" s="113"/>
      <c r="C935" s="113"/>
      <c r="D935" s="113"/>
      <c r="E935" s="113"/>
      <c r="F935" s="113"/>
      <c r="G935" s="124"/>
      <c r="H935" s="124"/>
      <c r="I935" s="113"/>
      <c r="J935" s="113"/>
      <c r="K935" s="113"/>
      <c r="L935" s="113"/>
      <c r="M935" s="113"/>
      <c r="N935" s="113"/>
      <c r="O935" s="113"/>
      <c r="P935" s="113"/>
      <c r="Q935" s="113"/>
      <c r="R935" s="113"/>
      <c r="S935" s="113"/>
      <c r="T935" s="113"/>
      <c r="U935" s="113"/>
      <c r="V935" s="113"/>
      <c r="W935" s="113"/>
      <c r="X935" s="113"/>
      <c r="Y935" s="113"/>
      <c r="Z935" s="113"/>
      <c r="AA935" s="113"/>
      <c r="AB935" s="113"/>
      <c r="AC935" s="113"/>
      <c r="AD935" s="113"/>
    </row>
    <row r="936">
      <c r="A936" s="113"/>
      <c r="B936" s="113"/>
      <c r="C936" s="113"/>
      <c r="D936" s="113"/>
      <c r="E936" s="113"/>
      <c r="F936" s="113"/>
      <c r="G936" s="124"/>
      <c r="H936" s="124"/>
      <c r="I936" s="113"/>
      <c r="J936" s="113"/>
      <c r="K936" s="113"/>
      <c r="L936" s="113"/>
      <c r="M936" s="113"/>
      <c r="N936" s="113"/>
      <c r="O936" s="113"/>
      <c r="P936" s="113"/>
      <c r="Q936" s="113"/>
      <c r="R936" s="113"/>
      <c r="S936" s="113"/>
      <c r="T936" s="113"/>
      <c r="U936" s="113"/>
      <c r="V936" s="113"/>
      <c r="W936" s="113"/>
      <c r="X936" s="113"/>
      <c r="Y936" s="113"/>
      <c r="Z936" s="113"/>
      <c r="AA936" s="113"/>
      <c r="AB936" s="113"/>
      <c r="AC936" s="113"/>
      <c r="AD936" s="113"/>
    </row>
    <row r="937">
      <c r="A937" s="113"/>
      <c r="B937" s="113"/>
      <c r="C937" s="113"/>
      <c r="D937" s="113"/>
      <c r="E937" s="113"/>
      <c r="F937" s="113"/>
      <c r="G937" s="124"/>
      <c r="H937" s="124"/>
      <c r="I937" s="113"/>
      <c r="J937" s="113"/>
      <c r="K937" s="113"/>
      <c r="L937" s="113"/>
      <c r="M937" s="113"/>
      <c r="N937" s="113"/>
      <c r="O937" s="113"/>
      <c r="P937" s="113"/>
      <c r="Q937" s="113"/>
      <c r="R937" s="113"/>
      <c r="S937" s="113"/>
      <c r="T937" s="113"/>
      <c r="U937" s="113"/>
      <c r="V937" s="113"/>
      <c r="W937" s="113"/>
      <c r="X937" s="113"/>
      <c r="Y937" s="113"/>
      <c r="Z937" s="113"/>
      <c r="AA937" s="113"/>
      <c r="AB937" s="113"/>
      <c r="AC937" s="113"/>
      <c r="AD937" s="113"/>
    </row>
    <row r="938">
      <c r="A938" s="113"/>
      <c r="B938" s="113"/>
      <c r="C938" s="113"/>
      <c r="D938" s="113"/>
      <c r="E938" s="113"/>
      <c r="F938" s="113"/>
      <c r="G938" s="124"/>
      <c r="H938" s="124"/>
      <c r="I938" s="113"/>
      <c r="J938" s="113"/>
      <c r="K938" s="113"/>
      <c r="L938" s="113"/>
      <c r="M938" s="113"/>
      <c r="N938" s="113"/>
      <c r="O938" s="113"/>
      <c r="P938" s="113"/>
      <c r="Q938" s="113"/>
      <c r="R938" s="113"/>
      <c r="S938" s="113"/>
      <c r="T938" s="113"/>
      <c r="U938" s="113"/>
      <c r="V938" s="113"/>
      <c r="W938" s="113"/>
      <c r="X938" s="113"/>
      <c r="Y938" s="113"/>
      <c r="Z938" s="113"/>
      <c r="AA938" s="113"/>
      <c r="AB938" s="113"/>
      <c r="AC938" s="113"/>
      <c r="AD938" s="113"/>
    </row>
    <row r="939">
      <c r="A939" s="113"/>
      <c r="B939" s="113"/>
      <c r="C939" s="113"/>
      <c r="D939" s="113"/>
      <c r="E939" s="113"/>
      <c r="F939" s="113"/>
      <c r="G939" s="124"/>
      <c r="H939" s="124"/>
      <c r="I939" s="113"/>
      <c r="J939" s="113"/>
      <c r="K939" s="113"/>
      <c r="L939" s="113"/>
      <c r="M939" s="113"/>
      <c r="N939" s="113"/>
      <c r="O939" s="113"/>
      <c r="P939" s="113"/>
      <c r="Q939" s="113"/>
      <c r="R939" s="113"/>
      <c r="S939" s="113"/>
      <c r="T939" s="113"/>
      <c r="U939" s="113"/>
      <c r="V939" s="113"/>
      <c r="W939" s="113"/>
      <c r="X939" s="113"/>
      <c r="Y939" s="113"/>
      <c r="Z939" s="113"/>
      <c r="AA939" s="113"/>
      <c r="AB939" s="113"/>
      <c r="AC939" s="113"/>
      <c r="AD939" s="113"/>
    </row>
    <row r="940">
      <c r="A940" s="113"/>
      <c r="B940" s="113"/>
      <c r="C940" s="113"/>
      <c r="D940" s="113"/>
      <c r="E940" s="113"/>
      <c r="F940" s="113"/>
      <c r="G940" s="124"/>
      <c r="H940" s="124"/>
      <c r="I940" s="113"/>
      <c r="J940" s="113"/>
      <c r="K940" s="113"/>
      <c r="L940" s="113"/>
      <c r="M940" s="113"/>
      <c r="N940" s="113"/>
      <c r="O940" s="113"/>
      <c r="P940" s="113"/>
      <c r="Q940" s="113"/>
      <c r="R940" s="113"/>
      <c r="S940" s="113"/>
      <c r="T940" s="113"/>
      <c r="U940" s="113"/>
      <c r="V940" s="113"/>
      <c r="W940" s="113"/>
      <c r="X940" s="113"/>
      <c r="Y940" s="113"/>
      <c r="Z940" s="113"/>
      <c r="AA940" s="113"/>
      <c r="AB940" s="113"/>
      <c r="AC940" s="113"/>
      <c r="AD940" s="113"/>
    </row>
    <row r="941">
      <c r="A941" s="113"/>
      <c r="B941" s="113"/>
      <c r="C941" s="113"/>
      <c r="D941" s="113"/>
      <c r="E941" s="113"/>
      <c r="F941" s="113"/>
      <c r="G941" s="124"/>
      <c r="H941" s="124"/>
      <c r="I941" s="113"/>
      <c r="J941" s="113"/>
      <c r="K941" s="113"/>
      <c r="L941" s="113"/>
      <c r="M941" s="113"/>
      <c r="N941" s="113"/>
      <c r="O941" s="113"/>
      <c r="P941" s="113"/>
      <c r="Q941" s="113"/>
      <c r="R941" s="113"/>
      <c r="S941" s="113"/>
      <c r="T941" s="113"/>
      <c r="U941" s="113"/>
      <c r="V941" s="113"/>
      <c r="W941" s="113"/>
      <c r="X941" s="113"/>
      <c r="Y941" s="113"/>
      <c r="Z941" s="113"/>
      <c r="AA941" s="113"/>
      <c r="AB941" s="113"/>
      <c r="AC941" s="113"/>
      <c r="AD941" s="113"/>
    </row>
    <row r="942">
      <c r="A942" s="113"/>
      <c r="B942" s="113"/>
      <c r="C942" s="113"/>
      <c r="D942" s="113"/>
      <c r="E942" s="113"/>
      <c r="F942" s="113"/>
      <c r="G942" s="124"/>
      <c r="H942" s="124"/>
      <c r="I942" s="113"/>
      <c r="J942" s="113"/>
      <c r="K942" s="113"/>
      <c r="L942" s="113"/>
      <c r="M942" s="113"/>
      <c r="N942" s="113"/>
      <c r="O942" s="113"/>
      <c r="P942" s="113"/>
      <c r="Q942" s="113"/>
      <c r="R942" s="113"/>
      <c r="S942" s="113"/>
      <c r="T942" s="113"/>
      <c r="U942" s="113"/>
      <c r="V942" s="113"/>
      <c r="W942" s="113"/>
      <c r="X942" s="113"/>
      <c r="Y942" s="113"/>
      <c r="Z942" s="113"/>
      <c r="AA942" s="113"/>
      <c r="AB942" s="113"/>
      <c r="AC942" s="113"/>
      <c r="AD942" s="113"/>
    </row>
    <row r="943">
      <c r="A943" s="113"/>
      <c r="B943" s="113"/>
      <c r="C943" s="113"/>
      <c r="D943" s="113"/>
      <c r="E943" s="113"/>
      <c r="F943" s="113"/>
      <c r="G943" s="124"/>
      <c r="H943" s="124"/>
      <c r="I943" s="113"/>
      <c r="J943" s="113"/>
      <c r="K943" s="113"/>
      <c r="L943" s="113"/>
      <c r="M943" s="113"/>
      <c r="N943" s="113"/>
      <c r="O943" s="113"/>
      <c r="P943" s="113"/>
      <c r="Q943" s="113"/>
      <c r="R943" s="113"/>
      <c r="S943" s="113"/>
      <c r="T943" s="113"/>
      <c r="U943" s="113"/>
      <c r="V943" s="113"/>
      <c r="W943" s="113"/>
      <c r="X943" s="113"/>
      <c r="Y943" s="113"/>
      <c r="Z943" s="113"/>
      <c r="AA943" s="113"/>
      <c r="AB943" s="113"/>
      <c r="AC943" s="113"/>
      <c r="AD943" s="113"/>
    </row>
    <row r="944">
      <c r="A944" s="113"/>
      <c r="B944" s="113"/>
      <c r="C944" s="113"/>
      <c r="D944" s="113"/>
      <c r="E944" s="113"/>
      <c r="F944" s="113"/>
      <c r="G944" s="124"/>
      <c r="H944" s="124"/>
      <c r="I944" s="113"/>
      <c r="J944" s="113"/>
      <c r="K944" s="113"/>
      <c r="L944" s="113"/>
      <c r="M944" s="113"/>
      <c r="N944" s="113"/>
      <c r="O944" s="113"/>
      <c r="P944" s="113"/>
      <c r="Q944" s="113"/>
      <c r="R944" s="113"/>
      <c r="S944" s="113"/>
      <c r="T944" s="113"/>
      <c r="U944" s="113"/>
      <c r="V944" s="113"/>
      <c r="W944" s="113"/>
      <c r="X944" s="113"/>
      <c r="Y944" s="113"/>
      <c r="Z944" s="113"/>
      <c r="AA944" s="113"/>
      <c r="AB944" s="113"/>
      <c r="AC944" s="113"/>
      <c r="AD944" s="113"/>
    </row>
    <row r="945">
      <c r="A945" s="113"/>
      <c r="B945" s="113"/>
      <c r="C945" s="113"/>
      <c r="D945" s="113"/>
      <c r="E945" s="113"/>
      <c r="F945" s="113"/>
      <c r="G945" s="124"/>
      <c r="H945" s="124"/>
      <c r="I945" s="113"/>
      <c r="J945" s="113"/>
      <c r="K945" s="113"/>
      <c r="L945" s="113"/>
      <c r="M945" s="113"/>
      <c r="N945" s="113"/>
      <c r="O945" s="113"/>
      <c r="P945" s="113"/>
      <c r="Q945" s="113"/>
      <c r="R945" s="113"/>
      <c r="S945" s="113"/>
      <c r="T945" s="113"/>
      <c r="U945" s="113"/>
      <c r="V945" s="113"/>
      <c r="W945" s="113"/>
      <c r="X945" s="113"/>
      <c r="Y945" s="113"/>
      <c r="Z945" s="113"/>
      <c r="AA945" s="113"/>
      <c r="AB945" s="113"/>
      <c r="AC945" s="113"/>
      <c r="AD945" s="113"/>
    </row>
    <row r="946">
      <c r="A946" s="113"/>
      <c r="B946" s="113"/>
      <c r="C946" s="113"/>
      <c r="D946" s="113"/>
      <c r="E946" s="113"/>
      <c r="F946" s="113"/>
      <c r="G946" s="124"/>
      <c r="H946" s="124"/>
      <c r="I946" s="113"/>
      <c r="J946" s="113"/>
      <c r="K946" s="113"/>
      <c r="L946" s="113"/>
      <c r="M946" s="113"/>
      <c r="N946" s="113"/>
      <c r="O946" s="113"/>
      <c r="P946" s="113"/>
      <c r="Q946" s="113"/>
      <c r="R946" s="113"/>
      <c r="S946" s="113"/>
      <c r="T946" s="113"/>
      <c r="U946" s="113"/>
      <c r="V946" s="113"/>
      <c r="W946" s="113"/>
      <c r="X946" s="113"/>
      <c r="Y946" s="113"/>
      <c r="Z946" s="113"/>
      <c r="AA946" s="113"/>
      <c r="AB946" s="113"/>
      <c r="AC946" s="113"/>
      <c r="AD946" s="113"/>
    </row>
    <row r="947">
      <c r="A947" s="113"/>
      <c r="B947" s="113"/>
      <c r="C947" s="113"/>
      <c r="D947" s="113"/>
      <c r="E947" s="113"/>
      <c r="F947" s="113"/>
      <c r="G947" s="124"/>
      <c r="H947" s="124"/>
      <c r="I947" s="113"/>
      <c r="J947" s="113"/>
      <c r="K947" s="113"/>
      <c r="L947" s="113"/>
      <c r="M947" s="113"/>
      <c r="N947" s="113"/>
      <c r="O947" s="113"/>
      <c r="P947" s="113"/>
      <c r="Q947" s="113"/>
      <c r="R947" s="113"/>
      <c r="S947" s="113"/>
      <c r="T947" s="113"/>
      <c r="U947" s="113"/>
      <c r="V947" s="113"/>
      <c r="W947" s="113"/>
      <c r="X947" s="113"/>
      <c r="Y947" s="113"/>
      <c r="Z947" s="113"/>
      <c r="AA947" s="113"/>
      <c r="AB947" s="113"/>
      <c r="AC947" s="113"/>
      <c r="AD947" s="113"/>
    </row>
    <row r="948">
      <c r="A948" s="113"/>
      <c r="B948" s="113"/>
      <c r="C948" s="113"/>
      <c r="D948" s="113"/>
      <c r="E948" s="113"/>
      <c r="F948" s="113"/>
      <c r="G948" s="124"/>
      <c r="H948" s="124"/>
      <c r="I948" s="113"/>
      <c r="J948" s="113"/>
      <c r="K948" s="113"/>
      <c r="L948" s="113"/>
      <c r="M948" s="113"/>
      <c r="N948" s="113"/>
      <c r="O948" s="113"/>
      <c r="P948" s="113"/>
      <c r="Q948" s="113"/>
      <c r="R948" s="113"/>
      <c r="S948" s="113"/>
      <c r="T948" s="113"/>
      <c r="U948" s="113"/>
      <c r="V948" s="113"/>
      <c r="W948" s="113"/>
      <c r="X948" s="113"/>
      <c r="Y948" s="113"/>
      <c r="Z948" s="113"/>
      <c r="AA948" s="113"/>
      <c r="AB948" s="113"/>
      <c r="AC948" s="113"/>
      <c r="AD948" s="113"/>
    </row>
    <row r="949">
      <c r="A949" s="113"/>
      <c r="B949" s="113"/>
      <c r="C949" s="113"/>
      <c r="D949" s="113"/>
      <c r="E949" s="113"/>
      <c r="F949" s="113"/>
      <c r="G949" s="124"/>
      <c r="H949" s="124"/>
      <c r="I949" s="113"/>
      <c r="J949" s="113"/>
      <c r="K949" s="113"/>
      <c r="L949" s="113"/>
      <c r="M949" s="113"/>
      <c r="N949" s="113"/>
      <c r="O949" s="113"/>
      <c r="P949" s="113"/>
      <c r="Q949" s="113"/>
      <c r="R949" s="113"/>
      <c r="S949" s="113"/>
      <c r="T949" s="113"/>
      <c r="U949" s="113"/>
      <c r="V949" s="113"/>
      <c r="W949" s="113"/>
      <c r="X949" s="113"/>
      <c r="Y949" s="113"/>
      <c r="Z949" s="113"/>
      <c r="AA949" s="113"/>
      <c r="AB949" s="113"/>
      <c r="AC949" s="113"/>
      <c r="AD949" s="113"/>
    </row>
    <row r="950">
      <c r="A950" s="113"/>
      <c r="B950" s="113"/>
      <c r="C950" s="113"/>
      <c r="D950" s="113"/>
      <c r="E950" s="113"/>
      <c r="F950" s="113"/>
      <c r="G950" s="124"/>
      <c r="H950" s="124"/>
      <c r="I950" s="113"/>
      <c r="J950" s="113"/>
      <c r="K950" s="113"/>
      <c r="L950" s="113"/>
      <c r="M950" s="113"/>
      <c r="N950" s="113"/>
      <c r="O950" s="113"/>
      <c r="P950" s="113"/>
      <c r="Q950" s="113"/>
      <c r="R950" s="113"/>
      <c r="S950" s="113"/>
      <c r="T950" s="113"/>
      <c r="U950" s="113"/>
      <c r="V950" s="113"/>
      <c r="W950" s="113"/>
      <c r="X950" s="113"/>
      <c r="Y950" s="113"/>
      <c r="Z950" s="113"/>
      <c r="AA950" s="113"/>
      <c r="AB950" s="113"/>
      <c r="AC950" s="113"/>
      <c r="AD950" s="113"/>
    </row>
    <row r="951">
      <c r="A951" s="113"/>
      <c r="B951" s="113"/>
      <c r="C951" s="113"/>
      <c r="D951" s="113"/>
      <c r="E951" s="113"/>
      <c r="F951" s="113"/>
      <c r="G951" s="124"/>
      <c r="H951" s="124"/>
      <c r="I951" s="113"/>
      <c r="J951" s="113"/>
      <c r="K951" s="113"/>
      <c r="L951" s="113"/>
      <c r="M951" s="113"/>
      <c r="N951" s="113"/>
      <c r="O951" s="113"/>
      <c r="P951" s="113"/>
      <c r="Q951" s="113"/>
      <c r="R951" s="113"/>
      <c r="S951" s="113"/>
      <c r="T951" s="113"/>
      <c r="U951" s="113"/>
      <c r="V951" s="113"/>
      <c r="W951" s="113"/>
      <c r="X951" s="113"/>
      <c r="Y951" s="113"/>
      <c r="Z951" s="113"/>
      <c r="AA951" s="113"/>
      <c r="AB951" s="113"/>
      <c r="AC951" s="113"/>
      <c r="AD951" s="113"/>
    </row>
    <row r="952">
      <c r="A952" s="113"/>
      <c r="B952" s="113"/>
      <c r="C952" s="113"/>
      <c r="D952" s="113"/>
      <c r="E952" s="113"/>
      <c r="F952" s="113"/>
      <c r="G952" s="124"/>
      <c r="H952" s="124"/>
      <c r="I952" s="113"/>
      <c r="J952" s="113"/>
      <c r="K952" s="113"/>
      <c r="L952" s="113"/>
      <c r="M952" s="113"/>
      <c r="N952" s="113"/>
      <c r="O952" s="113"/>
      <c r="P952" s="113"/>
      <c r="Q952" s="113"/>
      <c r="R952" s="113"/>
      <c r="S952" s="113"/>
      <c r="T952" s="113"/>
      <c r="U952" s="113"/>
      <c r="V952" s="113"/>
      <c r="W952" s="113"/>
      <c r="X952" s="113"/>
      <c r="Y952" s="113"/>
      <c r="Z952" s="113"/>
      <c r="AA952" s="113"/>
      <c r="AB952" s="113"/>
      <c r="AC952" s="113"/>
      <c r="AD952" s="113"/>
    </row>
    <row r="953">
      <c r="A953" s="113"/>
      <c r="B953" s="113"/>
      <c r="C953" s="113"/>
      <c r="D953" s="113"/>
      <c r="E953" s="113"/>
      <c r="F953" s="113"/>
      <c r="G953" s="124"/>
      <c r="H953" s="124"/>
      <c r="I953" s="113"/>
      <c r="J953" s="113"/>
      <c r="K953" s="113"/>
      <c r="L953" s="113"/>
      <c r="M953" s="113"/>
      <c r="N953" s="113"/>
      <c r="O953" s="113"/>
      <c r="P953" s="113"/>
      <c r="Q953" s="113"/>
      <c r="R953" s="113"/>
      <c r="S953" s="113"/>
      <c r="T953" s="113"/>
      <c r="U953" s="113"/>
      <c r="V953" s="113"/>
      <c r="W953" s="113"/>
      <c r="X953" s="113"/>
      <c r="Y953" s="113"/>
      <c r="Z953" s="113"/>
      <c r="AA953" s="113"/>
      <c r="AB953" s="113"/>
      <c r="AC953" s="113"/>
      <c r="AD953" s="113"/>
    </row>
    <row r="954">
      <c r="A954" s="113"/>
      <c r="B954" s="113"/>
      <c r="C954" s="113"/>
      <c r="D954" s="113"/>
      <c r="E954" s="113"/>
      <c r="F954" s="113"/>
      <c r="G954" s="124"/>
      <c r="H954" s="124"/>
      <c r="I954" s="113"/>
      <c r="J954" s="113"/>
      <c r="K954" s="113"/>
      <c r="L954" s="113"/>
      <c r="M954" s="113"/>
      <c r="N954" s="113"/>
      <c r="O954" s="113"/>
      <c r="P954" s="113"/>
      <c r="Q954" s="113"/>
      <c r="R954" s="113"/>
      <c r="S954" s="113"/>
      <c r="T954" s="113"/>
      <c r="U954" s="113"/>
      <c r="V954" s="113"/>
      <c r="W954" s="113"/>
      <c r="X954" s="113"/>
      <c r="Y954" s="113"/>
      <c r="Z954" s="113"/>
      <c r="AA954" s="113"/>
      <c r="AB954" s="113"/>
      <c r="AC954" s="113"/>
      <c r="AD954" s="113"/>
    </row>
    <row r="955">
      <c r="A955" s="113"/>
      <c r="B955" s="113"/>
      <c r="C955" s="113"/>
      <c r="D955" s="113"/>
      <c r="E955" s="113"/>
      <c r="F955" s="113"/>
      <c r="G955" s="124"/>
      <c r="H955" s="124"/>
      <c r="I955" s="113"/>
      <c r="J955" s="113"/>
      <c r="K955" s="113"/>
      <c r="L955" s="113"/>
      <c r="M955" s="113"/>
      <c r="N955" s="113"/>
      <c r="O955" s="113"/>
      <c r="P955" s="113"/>
      <c r="Q955" s="113"/>
      <c r="R955" s="113"/>
      <c r="S955" s="113"/>
      <c r="T955" s="113"/>
      <c r="U955" s="113"/>
      <c r="V955" s="113"/>
      <c r="W955" s="113"/>
      <c r="X955" s="113"/>
      <c r="Y955" s="113"/>
      <c r="Z955" s="113"/>
      <c r="AA955" s="113"/>
      <c r="AB955" s="113"/>
      <c r="AC955" s="113"/>
      <c r="AD955" s="113"/>
    </row>
    <row r="956">
      <c r="A956" s="113"/>
      <c r="B956" s="113"/>
      <c r="C956" s="113"/>
      <c r="D956" s="113"/>
      <c r="E956" s="113"/>
      <c r="F956" s="113"/>
      <c r="G956" s="124"/>
      <c r="H956" s="124"/>
      <c r="I956" s="113"/>
      <c r="J956" s="113"/>
      <c r="K956" s="113"/>
      <c r="L956" s="113"/>
      <c r="M956" s="113"/>
      <c r="N956" s="113"/>
      <c r="O956" s="113"/>
      <c r="P956" s="113"/>
      <c r="Q956" s="113"/>
      <c r="R956" s="113"/>
      <c r="S956" s="113"/>
      <c r="T956" s="113"/>
      <c r="U956" s="113"/>
      <c r="V956" s="113"/>
      <c r="W956" s="113"/>
      <c r="X956" s="113"/>
      <c r="Y956" s="113"/>
      <c r="Z956" s="113"/>
      <c r="AA956" s="113"/>
      <c r="AB956" s="113"/>
      <c r="AC956" s="113"/>
      <c r="AD956" s="113"/>
    </row>
    <row r="957">
      <c r="A957" s="113"/>
      <c r="B957" s="113"/>
      <c r="C957" s="113"/>
      <c r="D957" s="113"/>
      <c r="E957" s="113"/>
      <c r="F957" s="113"/>
      <c r="G957" s="124"/>
      <c r="H957" s="124"/>
      <c r="I957" s="113"/>
      <c r="J957" s="113"/>
      <c r="K957" s="113"/>
      <c r="L957" s="113"/>
      <c r="M957" s="113"/>
      <c r="N957" s="113"/>
      <c r="O957" s="113"/>
      <c r="P957" s="113"/>
      <c r="Q957" s="113"/>
      <c r="R957" s="113"/>
      <c r="S957" s="113"/>
      <c r="T957" s="113"/>
      <c r="U957" s="113"/>
      <c r="V957" s="113"/>
      <c r="W957" s="113"/>
      <c r="X957" s="113"/>
      <c r="Y957" s="113"/>
      <c r="Z957" s="113"/>
      <c r="AA957" s="113"/>
      <c r="AB957" s="113"/>
      <c r="AC957" s="113"/>
      <c r="AD957" s="113"/>
    </row>
    <row r="958">
      <c r="A958" s="113"/>
      <c r="B958" s="113"/>
      <c r="C958" s="113"/>
      <c r="D958" s="113"/>
      <c r="E958" s="113"/>
      <c r="F958" s="113"/>
      <c r="G958" s="124"/>
      <c r="H958" s="124"/>
      <c r="I958" s="113"/>
      <c r="J958" s="113"/>
      <c r="K958" s="113"/>
      <c r="L958" s="113"/>
      <c r="M958" s="113"/>
      <c r="N958" s="113"/>
      <c r="O958" s="113"/>
      <c r="P958" s="113"/>
      <c r="Q958" s="113"/>
      <c r="R958" s="113"/>
      <c r="S958" s="113"/>
      <c r="T958" s="113"/>
      <c r="U958" s="113"/>
      <c r="V958" s="113"/>
      <c r="W958" s="113"/>
      <c r="X958" s="113"/>
      <c r="Y958" s="113"/>
      <c r="Z958" s="113"/>
      <c r="AA958" s="113"/>
      <c r="AB958" s="113"/>
      <c r="AC958" s="113"/>
      <c r="AD958" s="113"/>
    </row>
    <row r="959">
      <c r="A959" s="113"/>
      <c r="B959" s="113"/>
      <c r="C959" s="113"/>
      <c r="D959" s="113"/>
      <c r="E959" s="113"/>
      <c r="F959" s="113"/>
      <c r="G959" s="124"/>
      <c r="H959" s="124"/>
      <c r="I959" s="113"/>
      <c r="J959" s="113"/>
      <c r="K959" s="113"/>
      <c r="L959" s="113"/>
      <c r="M959" s="113"/>
      <c r="N959" s="113"/>
      <c r="O959" s="113"/>
      <c r="P959" s="113"/>
      <c r="Q959" s="113"/>
      <c r="R959" s="113"/>
      <c r="S959" s="113"/>
      <c r="T959" s="113"/>
      <c r="U959" s="113"/>
      <c r="V959" s="113"/>
      <c r="W959" s="113"/>
      <c r="X959" s="113"/>
      <c r="Y959" s="113"/>
      <c r="Z959" s="113"/>
      <c r="AA959" s="113"/>
      <c r="AB959" s="113"/>
      <c r="AC959" s="113"/>
      <c r="AD959" s="113"/>
    </row>
    <row r="960">
      <c r="A960" s="113"/>
      <c r="B960" s="113"/>
      <c r="C960" s="113"/>
      <c r="D960" s="113"/>
      <c r="E960" s="113"/>
      <c r="F960" s="113"/>
      <c r="G960" s="124"/>
      <c r="H960" s="124"/>
      <c r="I960" s="113"/>
      <c r="J960" s="113"/>
      <c r="K960" s="113"/>
      <c r="L960" s="113"/>
      <c r="M960" s="113"/>
      <c r="N960" s="113"/>
      <c r="O960" s="113"/>
      <c r="P960" s="113"/>
      <c r="Q960" s="113"/>
      <c r="R960" s="113"/>
      <c r="S960" s="113"/>
      <c r="T960" s="113"/>
      <c r="U960" s="113"/>
      <c r="V960" s="113"/>
      <c r="W960" s="113"/>
      <c r="X960" s="113"/>
      <c r="Y960" s="113"/>
      <c r="Z960" s="113"/>
      <c r="AA960" s="113"/>
      <c r="AB960" s="113"/>
      <c r="AC960" s="113"/>
      <c r="AD960" s="113"/>
    </row>
    <row r="961">
      <c r="A961" s="113"/>
      <c r="B961" s="113"/>
      <c r="C961" s="113"/>
      <c r="D961" s="113"/>
      <c r="E961" s="113"/>
      <c r="F961" s="113"/>
      <c r="G961" s="124"/>
      <c r="H961" s="124"/>
      <c r="I961" s="113"/>
      <c r="J961" s="113"/>
      <c r="K961" s="113"/>
      <c r="L961" s="113"/>
      <c r="M961" s="113"/>
      <c r="N961" s="113"/>
      <c r="O961" s="113"/>
      <c r="P961" s="113"/>
      <c r="Q961" s="113"/>
      <c r="R961" s="113"/>
      <c r="S961" s="113"/>
      <c r="T961" s="113"/>
      <c r="U961" s="113"/>
      <c r="V961" s="113"/>
      <c r="W961" s="113"/>
      <c r="X961" s="113"/>
      <c r="Y961" s="113"/>
      <c r="Z961" s="113"/>
      <c r="AA961" s="113"/>
      <c r="AB961" s="113"/>
      <c r="AC961" s="113"/>
      <c r="AD961" s="113"/>
    </row>
    <row r="962">
      <c r="A962" s="113"/>
      <c r="B962" s="113"/>
      <c r="C962" s="113"/>
      <c r="D962" s="113"/>
      <c r="E962" s="113"/>
      <c r="F962" s="113"/>
      <c r="G962" s="124"/>
      <c r="H962" s="124"/>
      <c r="I962" s="113"/>
      <c r="J962" s="113"/>
      <c r="K962" s="113"/>
      <c r="L962" s="113"/>
      <c r="M962" s="113"/>
      <c r="N962" s="113"/>
      <c r="O962" s="113"/>
      <c r="P962" s="113"/>
      <c r="Q962" s="113"/>
      <c r="R962" s="113"/>
      <c r="S962" s="113"/>
      <c r="T962" s="113"/>
      <c r="U962" s="113"/>
      <c r="V962" s="113"/>
      <c r="W962" s="113"/>
      <c r="X962" s="113"/>
      <c r="Y962" s="113"/>
      <c r="Z962" s="113"/>
      <c r="AA962" s="113"/>
      <c r="AB962" s="113"/>
      <c r="AC962" s="113"/>
      <c r="AD962" s="113"/>
    </row>
    <row r="963">
      <c r="A963" s="113"/>
      <c r="B963" s="113"/>
      <c r="C963" s="113"/>
      <c r="D963" s="113"/>
      <c r="E963" s="113"/>
      <c r="F963" s="113"/>
      <c r="G963" s="124"/>
      <c r="H963" s="124"/>
      <c r="I963" s="113"/>
      <c r="J963" s="113"/>
      <c r="K963" s="113"/>
      <c r="L963" s="113"/>
      <c r="M963" s="113"/>
      <c r="N963" s="113"/>
      <c r="O963" s="113"/>
      <c r="P963" s="113"/>
      <c r="Q963" s="113"/>
      <c r="R963" s="113"/>
      <c r="S963" s="113"/>
      <c r="T963" s="113"/>
      <c r="U963" s="113"/>
      <c r="V963" s="113"/>
      <c r="W963" s="113"/>
      <c r="X963" s="113"/>
      <c r="Y963" s="113"/>
      <c r="Z963" s="113"/>
      <c r="AA963" s="113"/>
      <c r="AB963" s="113"/>
      <c r="AC963" s="113"/>
      <c r="AD963" s="113"/>
    </row>
    <row r="964">
      <c r="A964" s="113"/>
      <c r="B964" s="113"/>
      <c r="C964" s="113"/>
      <c r="D964" s="113"/>
      <c r="E964" s="113"/>
      <c r="F964" s="113"/>
      <c r="G964" s="124"/>
      <c r="H964" s="124"/>
      <c r="I964" s="113"/>
      <c r="J964" s="113"/>
      <c r="K964" s="113"/>
      <c r="L964" s="113"/>
      <c r="M964" s="113"/>
      <c r="N964" s="113"/>
      <c r="O964" s="113"/>
      <c r="P964" s="113"/>
      <c r="Q964" s="113"/>
      <c r="R964" s="113"/>
      <c r="S964" s="113"/>
      <c r="T964" s="113"/>
      <c r="U964" s="113"/>
      <c r="V964" s="113"/>
      <c r="W964" s="113"/>
      <c r="X964" s="113"/>
      <c r="Y964" s="113"/>
      <c r="Z964" s="113"/>
      <c r="AA964" s="113"/>
      <c r="AB964" s="113"/>
      <c r="AC964" s="113"/>
      <c r="AD964" s="113"/>
    </row>
    <row r="965">
      <c r="A965" s="113"/>
      <c r="B965" s="113"/>
      <c r="C965" s="113"/>
      <c r="D965" s="113"/>
      <c r="E965" s="113"/>
      <c r="F965" s="113"/>
      <c r="G965" s="124"/>
      <c r="H965" s="124"/>
      <c r="I965" s="113"/>
      <c r="J965" s="113"/>
      <c r="K965" s="113"/>
      <c r="L965" s="113"/>
      <c r="M965" s="113"/>
      <c r="N965" s="113"/>
      <c r="O965" s="113"/>
      <c r="P965" s="113"/>
      <c r="Q965" s="113"/>
      <c r="R965" s="113"/>
      <c r="S965" s="113"/>
      <c r="T965" s="113"/>
      <c r="U965" s="113"/>
      <c r="V965" s="113"/>
      <c r="W965" s="113"/>
      <c r="X965" s="113"/>
      <c r="Y965" s="113"/>
      <c r="Z965" s="113"/>
      <c r="AA965" s="113"/>
      <c r="AB965" s="113"/>
      <c r="AC965" s="113"/>
      <c r="AD965" s="113"/>
    </row>
    <row r="966">
      <c r="A966" s="113"/>
      <c r="B966" s="113"/>
      <c r="C966" s="113"/>
      <c r="D966" s="113"/>
      <c r="E966" s="113"/>
      <c r="F966" s="113"/>
      <c r="G966" s="124"/>
      <c r="H966" s="124"/>
      <c r="I966" s="113"/>
      <c r="J966" s="113"/>
      <c r="K966" s="113"/>
      <c r="L966" s="113"/>
      <c r="M966" s="113"/>
      <c r="N966" s="113"/>
      <c r="O966" s="113"/>
      <c r="P966" s="113"/>
      <c r="Q966" s="113"/>
      <c r="R966" s="113"/>
      <c r="S966" s="113"/>
      <c r="T966" s="113"/>
      <c r="U966" s="113"/>
      <c r="V966" s="113"/>
      <c r="W966" s="113"/>
      <c r="X966" s="113"/>
      <c r="Y966" s="113"/>
      <c r="Z966" s="113"/>
      <c r="AA966" s="113"/>
      <c r="AB966" s="113"/>
      <c r="AC966" s="113"/>
      <c r="AD966" s="113"/>
    </row>
    <row r="967">
      <c r="A967" s="113"/>
      <c r="B967" s="113"/>
      <c r="C967" s="113"/>
      <c r="D967" s="113"/>
      <c r="E967" s="113"/>
      <c r="F967" s="113"/>
      <c r="G967" s="124"/>
      <c r="H967" s="124"/>
      <c r="I967" s="113"/>
      <c r="J967" s="113"/>
      <c r="K967" s="113"/>
      <c r="L967" s="113"/>
      <c r="M967" s="113"/>
      <c r="N967" s="113"/>
      <c r="O967" s="113"/>
      <c r="P967" s="113"/>
      <c r="Q967" s="113"/>
      <c r="R967" s="113"/>
      <c r="S967" s="113"/>
      <c r="T967" s="113"/>
      <c r="U967" s="113"/>
      <c r="V967" s="113"/>
      <c r="W967" s="113"/>
      <c r="X967" s="113"/>
      <c r="Y967" s="113"/>
      <c r="Z967" s="113"/>
      <c r="AA967" s="113"/>
      <c r="AB967" s="113"/>
      <c r="AC967" s="113"/>
      <c r="AD967" s="113"/>
    </row>
    <row r="968">
      <c r="A968" s="113"/>
      <c r="B968" s="113"/>
      <c r="C968" s="113"/>
      <c r="D968" s="113"/>
      <c r="E968" s="113"/>
      <c r="F968" s="113"/>
      <c r="G968" s="124"/>
      <c r="H968" s="124"/>
      <c r="I968" s="113"/>
      <c r="J968" s="113"/>
      <c r="K968" s="113"/>
      <c r="L968" s="113"/>
      <c r="M968" s="113"/>
      <c r="N968" s="113"/>
      <c r="O968" s="113"/>
      <c r="P968" s="113"/>
      <c r="Q968" s="113"/>
      <c r="R968" s="113"/>
      <c r="S968" s="113"/>
      <c r="T968" s="113"/>
      <c r="U968" s="113"/>
      <c r="V968" s="113"/>
      <c r="W968" s="113"/>
      <c r="X968" s="113"/>
      <c r="Y968" s="113"/>
      <c r="Z968" s="113"/>
      <c r="AA968" s="113"/>
      <c r="AB968" s="113"/>
      <c r="AC968" s="113"/>
      <c r="AD968" s="113"/>
    </row>
    <row r="969">
      <c r="A969" s="113"/>
      <c r="B969" s="113"/>
      <c r="C969" s="113"/>
      <c r="D969" s="113"/>
      <c r="E969" s="113"/>
      <c r="F969" s="113"/>
      <c r="G969" s="124"/>
      <c r="H969" s="124"/>
      <c r="I969" s="113"/>
      <c r="J969" s="113"/>
      <c r="K969" s="113"/>
      <c r="L969" s="113"/>
      <c r="M969" s="113"/>
      <c r="N969" s="113"/>
      <c r="O969" s="113"/>
      <c r="P969" s="113"/>
      <c r="Q969" s="113"/>
      <c r="R969" s="113"/>
      <c r="S969" s="113"/>
      <c r="T969" s="113"/>
      <c r="U969" s="113"/>
      <c r="V969" s="113"/>
      <c r="W969" s="113"/>
      <c r="X969" s="113"/>
      <c r="Y969" s="113"/>
      <c r="Z969" s="113"/>
      <c r="AA969" s="113"/>
      <c r="AB969" s="113"/>
      <c r="AC969" s="113"/>
      <c r="AD969" s="113"/>
    </row>
    <row r="970">
      <c r="A970" s="113"/>
      <c r="B970" s="113"/>
      <c r="C970" s="113"/>
      <c r="D970" s="113"/>
      <c r="E970" s="113"/>
      <c r="F970" s="113"/>
      <c r="G970" s="124"/>
      <c r="H970" s="124"/>
      <c r="I970" s="113"/>
      <c r="J970" s="113"/>
      <c r="K970" s="113"/>
      <c r="L970" s="113"/>
      <c r="M970" s="113"/>
      <c r="N970" s="113"/>
      <c r="O970" s="113"/>
      <c r="P970" s="113"/>
      <c r="Q970" s="113"/>
      <c r="R970" s="113"/>
      <c r="S970" s="113"/>
      <c r="T970" s="113"/>
      <c r="U970" s="113"/>
      <c r="V970" s="113"/>
      <c r="W970" s="113"/>
      <c r="X970" s="113"/>
      <c r="Y970" s="113"/>
      <c r="Z970" s="113"/>
      <c r="AA970" s="113"/>
      <c r="AB970" s="113"/>
      <c r="AC970" s="113"/>
      <c r="AD970" s="113"/>
    </row>
    <row r="971">
      <c r="A971" s="113"/>
      <c r="B971" s="113"/>
      <c r="C971" s="113"/>
      <c r="D971" s="113"/>
      <c r="E971" s="113"/>
      <c r="F971" s="113"/>
      <c r="G971" s="124"/>
      <c r="H971" s="124"/>
      <c r="I971" s="113"/>
      <c r="J971" s="113"/>
      <c r="K971" s="113"/>
      <c r="L971" s="113"/>
      <c r="M971" s="113"/>
      <c r="N971" s="113"/>
      <c r="O971" s="113"/>
      <c r="P971" s="113"/>
      <c r="Q971" s="113"/>
      <c r="R971" s="113"/>
      <c r="S971" s="113"/>
      <c r="T971" s="113"/>
      <c r="U971" s="113"/>
      <c r="V971" s="113"/>
      <c r="W971" s="113"/>
      <c r="X971" s="113"/>
      <c r="Y971" s="113"/>
      <c r="Z971" s="113"/>
      <c r="AA971" s="113"/>
      <c r="AB971" s="113"/>
      <c r="AC971" s="113"/>
      <c r="AD971" s="113"/>
    </row>
    <row r="972">
      <c r="A972" s="113"/>
      <c r="B972" s="113"/>
      <c r="C972" s="113"/>
      <c r="D972" s="113"/>
      <c r="E972" s="113"/>
      <c r="F972" s="113"/>
      <c r="G972" s="124"/>
      <c r="H972" s="124"/>
      <c r="I972" s="113"/>
      <c r="J972" s="113"/>
      <c r="K972" s="113"/>
      <c r="L972" s="113"/>
      <c r="M972" s="113"/>
      <c r="N972" s="113"/>
      <c r="O972" s="113"/>
      <c r="P972" s="113"/>
      <c r="Q972" s="113"/>
      <c r="R972" s="113"/>
      <c r="S972" s="113"/>
      <c r="T972" s="113"/>
      <c r="U972" s="113"/>
      <c r="V972" s="113"/>
      <c r="W972" s="113"/>
      <c r="X972" s="113"/>
      <c r="Y972" s="113"/>
      <c r="Z972" s="113"/>
      <c r="AA972" s="113"/>
      <c r="AB972" s="113"/>
      <c r="AC972" s="113"/>
      <c r="AD972" s="113"/>
    </row>
    <row r="973">
      <c r="A973" s="113"/>
      <c r="B973" s="113"/>
      <c r="C973" s="113"/>
      <c r="D973" s="113"/>
      <c r="E973" s="113"/>
      <c r="F973" s="113"/>
      <c r="G973" s="124"/>
      <c r="H973" s="124"/>
      <c r="I973" s="113"/>
      <c r="J973" s="113"/>
      <c r="K973" s="113"/>
      <c r="L973" s="113"/>
      <c r="M973" s="113"/>
      <c r="N973" s="113"/>
      <c r="O973" s="113"/>
      <c r="P973" s="113"/>
      <c r="Q973" s="113"/>
      <c r="R973" s="113"/>
      <c r="S973" s="113"/>
      <c r="T973" s="113"/>
      <c r="U973" s="113"/>
      <c r="V973" s="113"/>
      <c r="W973" s="113"/>
      <c r="X973" s="113"/>
      <c r="Y973" s="113"/>
      <c r="Z973" s="113"/>
      <c r="AA973" s="113"/>
      <c r="AB973" s="113"/>
      <c r="AC973" s="113"/>
      <c r="AD973" s="113"/>
    </row>
    <row r="974">
      <c r="A974" s="113"/>
      <c r="B974" s="113"/>
      <c r="C974" s="113"/>
      <c r="D974" s="113"/>
      <c r="E974" s="113"/>
      <c r="F974" s="113"/>
      <c r="G974" s="124"/>
      <c r="H974" s="124"/>
      <c r="I974" s="113"/>
      <c r="J974" s="113"/>
      <c r="K974" s="113"/>
      <c r="L974" s="113"/>
      <c r="M974" s="113"/>
      <c r="N974" s="113"/>
      <c r="O974" s="113"/>
      <c r="P974" s="113"/>
      <c r="Q974" s="113"/>
      <c r="R974" s="113"/>
      <c r="S974" s="113"/>
      <c r="T974" s="113"/>
      <c r="U974" s="113"/>
      <c r="V974" s="113"/>
      <c r="W974" s="113"/>
      <c r="X974" s="113"/>
      <c r="Y974" s="113"/>
      <c r="Z974" s="113"/>
      <c r="AA974" s="113"/>
      <c r="AB974" s="113"/>
      <c r="AC974" s="113"/>
      <c r="AD974" s="113"/>
    </row>
    <row r="975">
      <c r="A975" s="113"/>
      <c r="B975" s="113"/>
      <c r="C975" s="113"/>
      <c r="D975" s="113"/>
      <c r="E975" s="113"/>
      <c r="F975" s="113"/>
      <c r="G975" s="124"/>
      <c r="H975" s="124"/>
      <c r="I975" s="113"/>
      <c r="J975" s="113"/>
      <c r="K975" s="113"/>
      <c r="L975" s="113"/>
      <c r="M975" s="113"/>
      <c r="N975" s="113"/>
      <c r="O975" s="113"/>
      <c r="P975" s="113"/>
      <c r="Q975" s="113"/>
      <c r="R975" s="113"/>
      <c r="S975" s="113"/>
      <c r="T975" s="113"/>
      <c r="U975" s="113"/>
      <c r="V975" s="113"/>
      <c r="W975" s="113"/>
      <c r="X975" s="113"/>
      <c r="Y975" s="113"/>
      <c r="Z975" s="113"/>
      <c r="AA975" s="113"/>
      <c r="AB975" s="113"/>
      <c r="AC975" s="113"/>
      <c r="AD975" s="113"/>
    </row>
    <row r="976">
      <c r="A976" s="113"/>
      <c r="B976" s="113"/>
      <c r="C976" s="113"/>
      <c r="D976" s="113"/>
      <c r="E976" s="113"/>
      <c r="F976" s="113"/>
      <c r="G976" s="124"/>
      <c r="H976" s="124"/>
      <c r="I976" s="113"/>
      <c r="J976" s="113"/>
      <c r="K976" s="113"/>
      <c r="L976" s="113"/>
      <c r="M976" s="113"/>
      <c r="N976" s="113"/>
      <c r="O976" s="113"/>
      <c r="P976" s="113"/>
      <c r="Q976" s="113"/>
      <c r="R976" s="113"/>
      <c r="S976" s="113"/>
      <c r="T976" s="113"/>
      <c r="U976" s="113"/>
      <c r="V976" s="113"/>
      <c r="W976" s="113"/>
      <c r="X976" s="113"/>
      <c r="Y976" s="113"/>
      <c r="Z976" s="113"/>
      <c r="AA976" s="113"/>
      <c r="AB976" s="113"/>
      <c r="AC976" s="113"/>
      <c r="AD976" s="113"/>
    </row>
    <row r="977">
      <c r="A977" s="113"/>
      <c r="B977" s="113"/>
      <c r="C977" s="113"/>
      <c r="D977" s="113"/>
      <c r="E977" s="113"/>
      <c r="F977" s="113"/>
      <c r="G977" s="124"/>
      <c r="H977" s="124"/>
      <c r="I977" s="113"/>
      <c r="J977" s="113"/>
      <c r="K977" s="113"/>
      <c r="L977" s="113"/>
      <c r="M977" s="113"/>
      <c r="N977" s="113"/>
      <c r="O977" s="113"/>
      <c r="P977" s="113"/>
      <c r="Q977" s="113"/>
      <c r="R977" s="113"/>
      <c r="S977" s="113"/>
      <c r="T977" s="113"/>
      <c r="U977" s="113"/>
      <c r="V977" s="113"/>
      <c r="W977" s="113"/>
      <c r="X977" s="113"/>
      <c r="Y977" s="113"/>
      <c r="Z977" s="113"/>
      <c r="AA977" s="113"/>
      <c r="AB977" s="113"/>
      <c r="AC977" s="113"/>
      <c r="AD977" s="113"/>
    </row>
    <row r="978">
      <c r="A978" s="113"/>
      <c r="B978" s="113"/>
      <c r="C978" s="113"/>
      <c r="D978" s="113"/>
      <c r="E978" s="113"/>
      <c r="F978" s="113"/>
      <c r="G978" s="124"/>
      <c r="H978" s="124"/>
      <c r="I978" s="113"/>
      <c r="J978" s="113"/>
      <c r="K978" s="113"/>
      <c r="L978" s="113"/>
      <c r="M978" s="113"/>
      <c r="N978" s="113"/>
      <c r="O978" s="113"/>
      <c r="P978" s="113"/>
      <c r="Q978" s="113"/>
      <c r="R978" s="113"/>
      <c r="S978" s="113"/>
      <c r="T978" s="113"/>
      <c r="U978" s="113"/>
      <c r="V978" s="113"/>
      <c r="W978" s="113"/>
      <c r="X978" s="113"/>
      <c r="Y978" s="113"/>
      <c r="Z978" s="113"/>
      <c r="AA978" s="113"/>
      <c r="AB978" s="113"/>
      <c r="AC978" s="113"/>
      <c r="AD978" s="113"/>
    </row>
    <row r="979">
      <c r="A979" s="113"/>
      <c r="B979" s="113"/>
      <c r="C979" s="113"/>
      <c r="D979" s="113"/>
      <c r="E979" s="113"/>
      <c r="F979" s="113"/>
      <c r="G979" s="124"/>
      <c r="H979" s="124"/>
      <c r="I979" s="113"/>
      <c r="J979" s="113"/>
      <c r="K979" s="113"/>
      <c r="L979" s="113"/>
      <c r="M979" s="113"/>
      <c r="N979" s="113"/>
      <c r="O979" s="113"/>
      <c r="P979" s="113"/>
      <c r="Q979" s="113"/>
      <c r="R979" s="113"/>
      <c r="S979" s="113"/>
      <c r="T979" s="113"/>
      <c r="U979" s="113"/>
      <c r="V979" s="113"/>
      <c r="W979" s="113"/>
      <c r="X979" s="113"/>
      <c r="Y979" s="113"/>
      <c r="Z979" s="113"/>
      <c r="AA979" s="113"/>
      <c r="AB979" s="113"/>
      <c r="AC979" s="113"/>
      <c r="AD979" s="113"/>
    </row>
    <row r="980">
      <c r="A980" s="113"/>
      <c r="B980" s="113"/>
      <c r="C980" s="113"/>
      <c r="D980" s="113"/>
      <c r="E980" s="113"/>
      <c r="F980" s="113"/>
      <c r="G980" s="124"/>
      <c r="H980" s="124"/>
      <c r="I980" s="113"/>
      <c r="J980" s="113"/>
      <c r="K980" s="113"/>
      <c r="L980" s="113"/>
      <c r="M980" s="113"/>
      <c r="N980" s="113"/>
      <c r="O980" s="113"/>
      <c r="P980" s="113"/>
      <c r="Q980" s="113"/>
      <c r="R980" s="113"/>
      <c r="S980" s="113"/>
      <c r="T980" s="113"/>
      <c r="U980" s="113"/>
      <c r="V980" s="113"/>
      <c r="W980" s="113"/>
      <c r="X980" s="113"/>
      <c r="Y980" s="113"/>
      <c r="Z980" s="113"/>
      <c r="AA980" s="113"/>
      <c r="AB980" s="113"/>
      <c r="AC980" s="113"/>
      <c r="AD980" s="113"/>
    </row>
    <row r="981">
      <c r="A981" s="113"/>
      <c r="B981" s="113"/>
      <c r="C981" s="113"/>
      <c r="D981" s="113"/>
      <c r="E981" s="113"/>
      <c r="F981" s="113"/>
      <c r="G981" s="124"/>
      <c r="H981" s="124"/>
      <c r="I981" s="113"/>
      <c r="J981" s="113"/>
      <c r="K981" s="113"/>
      <c r="L981" s="113"/>
      <c r="M981" s="113"/>
      <c r="N981" s="113"/>
      <c r="O981" s="113"/>
      <c r="P981" s="113"/>
      <c r="Q981" s="113"/>
      <c r="R981" s="113"/>
      <c r="S981" s="113"/>
      <c r="T981" s="113"/>
      <c r="U981" s="113"/>
      <c r="V981" s="113"/>
      <c r="W981" s="113"/>
      <c r="X981" s="113"/>
      <c r="Y981" s="113"/>
      <c r="Z981" s="113"/>
      <c r="AA981" s="113"/>
      <c r="AB981" s="113"/>
      <c r="AC981" s="113"/>
      <c r="AD981" s="113"/>
    </row>
    <row r="982">
      <c r="A982" s="113"/>
      <c r="B982" s="113"/>
      <c r="C982" s="113"/>
      <c r="D982" s="113"/>
      <c r="E982" s="113"/>
      <c r="F982" s="113"/>
      <c r="G982" s="124"/>
      <c r="H982" s="124"/>
      <c r="I982" s="113"/>
      <c r="J982" s="113"/>
      <c r="K982" s="113"/>
      <c r="L982" s="113"/>
      <c r="M982" s="113"/>
      <c r="N982" s="113"/>
      <c r="O982" s="113"/>
      <c r="P982" s="113"/>
      <c r="Q982" s="113"/>
      <c r="R982" s="113"/>
      <c r="S982" s="113"/>
      <c r="T982" s="113"/>
      <c r="U982" s="113"/>
      <c r="V982" s="113"/>
      <c r="W982" s="113"/>
      <c r="X982" s="113"/>
      <c r="Y982" s="113"/>
      <c r="Z982" s="113"/>
      <c r="AA982" s="113"/>
      <c r="AB982" s="113"/>
      <c r="AC982" s="113"/>
      <c r="AD982" s="113"/>
    </row>
    <row r="983">
      <c r="A983" s="113"/>
      <c r="B983" s="113"/>
      <c r="C983" s="113"/>
      <c r="D983" s="113"/>
      <c r="E983" s="113"/>
      <c r="F983" s="113"/>
      <c r="G983" s="124"/>
      <c r="H983" s="124"/>
      <c r="I983" s="113"/>
      <c r="J983" s="113"/>
      <c r="K983" s="113"/>
      <c r="L983" s="113"/>
      <c r="M983" s="113"/>
      <c r="N983" s="113"/>
      <c r="O983" s="113"/>
      <c r="P983" s="113"/>
      <c r="Q983" s="113"/>
      <c r="R983" s="113"/>
      <c r="S983" s="113"/>
      <c r="T983" s="113"/>
      <c r="U983" s="113"/>
      <c r="V983" s="113"/>
      <c r="W983" s="113"/>
      <c r="X983" s="113"/>
      <c r="Y983" s="113"/>
      <c r="Z983" s="113"/>
      <c r="AA983" s="113"/>
      <c r="AB983" s="113"/>
      <c r="AC983" s="113"/>
      <c r="AD983" s="113"/>
    </row>
    <row r="984">
      <c r="A984" s="113"/>
      <c r="B984" s="113"/>
      <c r="C984" s="113"/>
      <c r="D984" s="113"/>
      <c r="E984" s="113"/>
      <c r="F984" s="113"/>
      <c r="G984" s="124"/>
      <c r="H984" s="124"/>
      <c r="I984" s="113"/>
      <c r="J984" s="113"/>
      <c r="K984" s="113"/>
      <c r="L984" s="113"/>
      <c r="M984" s="113"/>
      <c r="N984" s="113"/>
      <c r="O984" s="113"/>
      <c r="P984" s="113"/>
      <c r="Q984" s="113"/>
      <c r="R984" s="113"/>
      <c r="S984" s="113"/>
      <c r="T984" s="113"/>
      <c r="U984" s="113"/>
      <c r="V984" s="113"/>
      <c r="W984" s="113"/>
      <c r="X984" s="113"/>
      <c r="Y984" s="113"/>
      <c r="Z984" s="113"/>
      <c r="AA984" s="113"/>
      <c r="AB984" s="113"/>
      <c r="AC984" s="113"/>
      <c r="AD984" s="113"/>
    </row>
    <row r="985">
      <c r="A985" s="113"/>
      <c r="B985" s="113"/>
      <c r="C985" s="113"/>
      <c r="D985" s="113"/>
      <c r="E985" s="113"/>
      <c r="F985" s="113"/>
      <c r="G985" s="124"/>
      <c r="H985" s="124"/>
      <c r="I985" s="113"/>
      <c r="J985" s="113"/>
      <c r="K985" s="113"/>
      <c r="L985" s="113"/>
      <c r="M985" s="113"/>
      <c r="N985" s="113"/>
      <c r="O985" s="113"/>
      <c r="P985" s="113"/>
      <c r="Q985" s="113"/>
      <c r="R985" s="113"/>
      <c r="S985" s="113"/>
      <c r="T985" s="113"/>
      <c r="U985" s="113"/>
      <c r="V985" s="113"/>
      <c r="W985" s="113"/>
      <c r="X985" s="113"/>
      <c r="Y985" s="113"/>
      <c r="Z985" s="113"/>
      <c r="AA985" s="113"/>
      <c r="AB985" s="113"/>
      <c r="AC985" s="113"/>
      <c r="AD985" s="113"/>
    </row>
    <row r="986">
      <c r="A986" s="113"/>
      <c r="B986" s="113"/>
      <c r="C986" s="113"/>
      <c r="D986" s="113"/>
      <c r="E986" s="113"/>
      <c r="F986" s="113"/>
      <c r="G986" s="124"/>
      <c r="H986" s="124"/>
      <c r="I986" s="113"/>
      <c r="J986" s="113"/>
      <c r="K986" s="113"/>
      <c r="L986" s="113"/>
      <c r="M986" s="113"/>
      <c r="N986" s="113"/>
      <c r="O986" s="113"/>
      <c r="P986" s="113"/>
      <c r="Q986" s="113"/>
      <c r="R986" s="113"/>
      <c r="S986" s="113"/>
      <c r="T986" s="113"/>
      <c r="U986" s="113"/>
      <c r="V986" s="113"/>
      <c r="W986" s="113"/>
      <c r="X986" s="113"/>
      <c r="Y986" s="113"/>
      <c r="Z986" s="113"/>
      <c r="AA986" s="113"/>
      <c r="AB986" s="113"/>
      <c r="AC986" s="113"/>
      <c r="AD986" s="113"/>
    </row>
    <row r="987">
      <c r="A987" s="113"/>
      <c r="B987" s="113"/>
      <c r="C987" s="113"/>
      <c r="D987" s="113"/>
      <c r="E987" s="113"/>
      <c r="F987" s="113"/>
      <c r="G987" s="124"/>
      <c r="H987" s="124"/>
      <c r="I987" s="113"/>
      <c r="J987" s="113"/>
      <c r="K987" s="113"/>
      <c r="L987" s="113"/>
      <c r="M987" s="113"/>
      <c r="N987" s="113"/>
      <c r="O987" s="113"/>
      <c r="P987" s="113"/>
      <c r="Q987" s="113"/>
      <c r="R987" s="113"/>
      <c r="S987" s="113"/>
      <c r="T987" s="113"/>
      <c r="U987" s="113"/>
      <c r="V987" s="113"/>
      <c r="W987" s="113"/>
      <c r="X987" s="113"/>
      <c r="Y987" s="113"/>
      <c r="Z987" s="113"/>
      <c r="AA987" s="113"/>
      <c r="AB987" s="113"/>
      <c r="AC987" s="113"/>
      <c r="AD987" s="113"/>
    </row>
    <row r="988">
      <c r="A988" s="113"/>
      <c r="B988" s="113"/>
      <c r="C988" s="113"/>
      <c r="D988" s="113"/>
      <c r="E988" s="113"/>
      <c r="F988" s="113"/>
      <c r="G988" s="124"/>
      <c r="H988" s="124"/>
      <c r="I988" s="113"/>
      <c r="J988" s="113"/>
      <c r="K988" s="113"/>
      <c r="L988" s="113"/>
      <c r="M988" s="113"/>
      <c r="N988" s="113"/>
      <c r="O988" s="113"/>
      <c r="P988" s="113"/>
      <c r="Q988" s="113"/>
      <c r="R988" s="113"/>
      <c r="S988" s="113"/>
      <c r="T988" s="113"/>
      <c r="U988" s="113"/>
      <c r="V988" s="113"/>
      <c r="W988" s="113"/>
      <c r="X988" s="113"/>
      <c r="Y988" s="113"/>
      <c r="Z988" s="113"/>
      <c r="AA988" s="113"/>
      <c r="AB988" s="113"/>
      <c r="AC988" s="113"/>
      <c r="AD988" s="113"/>
    </row>
    <row r="989">
      <c r="A989" s="113"/>
      <c r="B989" s="113"/>
      <c r="C989" s="113"/>
      <c r="D989" s="113"/>
      <c r="E989" s="113"/>
      <c r="F989" s="113"/>
      <c r="G989" s="124"/>
      <c r="H989" s="124"/>
      <c r="I989" s="113"/>
      <c r="J989" s="113"/>
      <c r="K989" s="113"/>
      <c r="L989" s="113"/>
      <c r="M989" s="113"/>
      <c r="N989" s="113"/>
      <c r="O989" s="113"/>
      <c r="P989" s="113"/>
      <c r="Q989" s="113"/>
      <c r="R989" s="113"/>
      <c r="S989" s="113"/>
      <c r="T989" s="113"/>
      <c r="U989" s="113"/>
      <c r="V989" s="113"/>
      <c r="W989" s="113"/>
      <c r="X989" s="113"/>
      <c r="Y989" s="113"/>
      <c r="Z989" s="113"/>
      <c r="AA989" s="113"/>
      <c r="AB989" s="113"/>
      <c r="AC989" s="113"/>
      <c r="AD989" s="113"/>
    </row>
    <row r="990">
      <c r="A990" s="113"/>
      <c r="B990" s="113"/>
      <c r="C990" s="113"/>
      <c r="D990" s="113"/>
      <c r="E990" s="113"/>
      <c r="F990" s="113"/>
      <c r="G990" s="124"/>
      <c r="H990" s="124"/>
      <c r="I990" s="113"/>
      <c r="J990" s="113"/>
      <c r="K990" s="113"/>
      <c r="L990" s="113"/>
      <c r="M990" s="113"/>
      <c r="N990" s="113"/>
      <c r="O990" s="113"/>
      <c r="P990" s="113"/>
      <c r="Q990" s="113"/>
      <c r="R990" s="113"/>
      <c r="S990" s="113"/>
      <c r="T990" s="113"/>
      <c r="U990" s="113"/>
      <c r="V990" s="113"/>
      <c r="W990" s="113"/>
      <c r="X990" s="113"/>
      <c r="Y990" s="113"/>
      <c r="Z990" s="113"/>
      <c r="AA990" s="113"/>
      <c r="AB990" s="113"/>
      <c r="AC990" s="113"/>
      <c r="AD990" s="113"/>
    </row>
    <row r="991">
      <c r="A991" s="113"/>
      <c r="B991" s="113"/>
      <c r="C991" s="113"/>
      <c r="D991" s="113"/>
      <c r="E991" s="113"/>
      <c r="F991" s="113"/>
      <c r="G991" s="124"/>
      <c r="H991" s="124"/>
      <c r="I991" s="113"/>
      <c r="J991" s="113"/>
      <c r="K991" s="113"/>
      <c r="L991" s="113"/>
      <c r="M991" s="113"/>
      <c r="N991" s="113"/>
      <c r="O991" s="113"/>
      <c r="P991" s="113"/>
      <c r="Q991" s="113"/>
      <c r="R991" s="113"/>
      <c r="S991" s="113"/>
      <c r="T991" s="113"/>
      <c r="U991" s="113"/>
      <c r="V991" s="113"/>
      <c r="W991" s="113"/>
      <c r="X991" s="113"/>
      <c r="Y991" s="113"/>
      <c r="Z991" s="113"/>
      <c r="AA991" s="113"/>
      <c r="AB991" s="113"/>
      <c r="AC991" s="113"/>
      <c r="AD991" s="113"/>
    </row>
    <row r="992">
      <c r="A992" s="113"/>
      <c r="B992" s="113"/>
      <c r="C992" s="113"/>
      <c r="D992" s="113"/>
      <c r="E992" s="113"/>
      <c r="F992" s="113"/>
      <c r="G992" s="124"/>
      <c r="H992" s="124"/>
      <c r="I992" s="113"/>
      <c r="J992" s="113"/>
      <c r="K992" s="113"/>
      <c r="L992" s="113"/>
      <c r="M992" s="113"/>
      <c r="N992" s="113"/>
      <c r="O992" s="113"/>
      <c r="P992" s="113"/>
      <c r="Q992" s="113"/>
      <c r="R992" s="113"/>
      <c r="S992" s="113"/>
      <c r="T992" s="113"/>
      <c r="U992" s="113"/>
      <c r="V992" s="113"/>
      <c r="W992" s="113"/>
      <c r="X992" s="113"/>
      <c r="Y992" s="113"/>
      <c r="Z992" s="113"/>
      <c r="AA992" s="113"/>
      <c r="AB992" s="113"/>
      <c r="AC992" s="113"/>
      <c r="AD992" s="113"/>
    </row>
    <row r="993">
      <c r="A993" s="113"/>
      <c r="B993" s="113"/>
      <c r="C993" s="113"/>
      <c r="D993" s="113"/>
      <c r="E993" s="113"/>
      <c r="F993" s="113"/>
      <c r="G993" s="124"/>
      <c r="H993" s="124"/>
      <c r="I993" s="113"/>
      <c r="J993" s="113"/>
      <c r="K993" s="113"/>
      <c r="L993" s="113"/>
      <c r="M993" s="113"/>
      <c r="N993" s="113"/>
      <c r="O993" s="113"/>
      <c r="P993" s="113"/>
      <c r="Q993" s="113"/>
      <c r="R993" s="113"/>
      <c r="S993" s="113"/>
      <c r="T993" s="113"/>
      <c r="U993" s="113"/>
      <c r="V993" s="113"/>
      <c r="W993" s="113"/>
      <c r="X993" s="113"/>
      <c r="Y993" s="113"/>
      <c r="Z993" s="113"/>
      <c r="AA993" s="113"/>
      <c r="AB993" s="113"/>
      <c r="AC993" s="113"/>
      <c r="AD993" s="113"/>
    </row>
    <row r="994">
      <c r="A994" s="113"/>
      <c r="B994" s="113"/>
      <c r="C994" s="113"/>
      <c r="D994" s="113"/>
      <c r="E994" s="113"/>
      <c r="F994" s="113"/>
      <c r="G994" s="124"/>
      <c r="H994" s="124"/>
      <c r="I994" s="113"/>
      <c r="J994" s="113"/>
      <c r="K994" s="113"/>
      <c r="L994" s="113"/>
      <c r="M994" s="113"/>
      <c r="N994" s="113"/>
      <c r="O994" s="113"/>
      <c r="P994" s="113"/>
      <c r="Q994" s="113"/>
      <c r="R994" s="113"/>
      <c r="S994" s="113"/>
      <c r="T994" s="113"/>
      <c r="U994" s="113"/>
      <c r="V994" s="113"/>
      <c r="W994" s="113"/>
      <c r="X994" s="113"/>
      <c r="Y994" s="113"/>
      <c r="Z994" s="113"/>
      <c r="AA994" s="113"/>
      <c r="AB994" s="113"/>
      <c r="AC994" s="113"/>
      <c r="AD994" s="113"/>
    </row>
    <row r="995">
      <c r="A995" s="113"/>
      <c r="B995" s="113"/>
      <c r="C995" s="113"/>
      <c r="D995" s="113"/>
      <c r="E995" s="113"/>
      <c r="F995" s="113"/>
      <c r="G995" s="124"/>
      <c r="H995" s="124"/>
      <c r="I995" s="113"/>
      <c r="J995" s="113"/>
      <c r="K995" s="113"/>
      <c r="L995" s="113"/>
      <c r="M995" s="113"/>
      <c r="N995" s="113"/>
      <c r="O995" s="113"/>
      <c r="P995" s="113"/>
      <c r="Q995" s="113"/>
      <c r="R995" s="113"/>
      <c r="S995" s="113"/>
      <c r="T995" s="113"/>
      <c r="U995" s="113"/>
      <c r="V995" s="113"/>
      <c r="W995" s="113"/>
      <c r="X995" s="113"/>
      <c r="Y995" s="113"/>
      <c r="Z995" s="113"/>
      <c r="AA995" s="113"/>
      <c r="AB995" s="113"/>
      <c r="AC995" s="113"/>
      <c r="AD995" s="113"/>
    </row>
    <row r="996">
      <c r="A996" s="113"/>
      <c r="B996" s="113"/>
      <c r="C996" s="113"/>
      <c r="D996" s="113"/>
      <c r="E996" s="113"/>
      <c r="F996" s="113"/>
      <c r="G996" s="124"/>
      <c r="H996" s="124"/>
      <c r="I996" s="113"/>
      <c r="J996" s="113"/>
      <c r="K996" s="113"/>
      <c r="L996" s="113"/>
      <c r="M996" s="113"/>
      <c r="N996" s="113"/>
      <c r="O996" s="113"/>
      <c r="P996" s="113"/>
      <c r="Q996" s="113"/>
      <c r="R996" s="113"/>
      <c r="S996" s="113"/>
      <c r="T996" s="113"/>
      <c r="U996" s="113"/>
      <c r="V996" s="113"/>
      <c r="W996" s="113"/>
      <c r="X996" s="113"/>
      <c r="Y996" s="113"/>
      <c r="Z996" s="113"/>
      <c r="AA996" s="113"/>
      <c r="AB996" s="113"/>
      <c r="AC996" s="113"/>
      <c r="AD996" s="113"/>
    </row>
    <row r="997">
      <c r="A997" s="113"/>
      <c r="B997" s="113"/>
      <c r="C997" s="113"/>
      <c r="D997" s="113"/>
      <c r="E997" s="113"/>
      <c r="F997" s="113"/>
      <c r="G997" s="124"/>
      <c r="H997" s="124"/>
      <c r="I997" s="113"/>
      <c r="J997" s="113"/>
      <c r="K997" s="113"/>
      <c r="L997" s="113"/>
      <c r="M997" s="113"/>
      <c r="N997" s="113"/>
      <c r="O997" s="113"/>
      <c r="P997" s="113"/>
      <c r="Q997" s="113"/>
      <c r="R997" s="113"/>
      <c r="S997" s="113"/>
      <c r="T997" s="113"/>
      <c r="U997" s="113"/>
      <c r="V997" s="113"/>
      <c r="W997" s="113"/>
      <c r="X997" s="113"/>
      <c r="Y997" s="113"/>
      <c r="Z997" s="113"/>
      <c r="AA997" s="113"/>
      <c r="AB997" s="113"/>
      <c r="AC997" s="113"/>
      <c r="AD997" s="113"/>
    </row>
    <row r="998">
      <c r="A998" s="113"/>
      <c r="B998" s="113"/>
      <c r="C998" s="113"/>
      <c r="D998" s="113"/>
      <c r="E998" s="113"/>
      <c r="F998" s="113"/>
      <c r="G998" s="124"/>
      <c r="H998" s="124"/>
      <c r="I998" s="113"/>
      <c r="J998" s="113"/>
      <c r="K998" s="113"/>
      <c r="L998" s="113"/>
      <c r="M998" s="113"/>
      <c r="N998" s="113"/>
      <c r="O998" s="113"/>
      <c r="P998" s="113"/>
      <c r="Q998" s="113"/>
      <c r="R998" s="113"/>
      <c r="S998" s="113"/>
      <c r="T998" s="113"/>
      <c r="U998" s="113"/>
      <c r="V998" s="113"/>
      <c r="W998" s="113"/>
      <c r="X998" s="113"/>
      <c r="Y998" s="113"/>
      <c r="Z998" s="113"/>
      <c r="AA998" s="113"/>
      <c r="AB998" s="113"/>
      <c r="AC998" s="113"/>
      <c r="AD998" s="113"/>
    </row>
    <row r="999">
      <c r="A999" s="113"/>
      <c r="B999" s="113"/>
      <c r="C999" s="113"/>
      <c r="D999" s="113"/>
      <c r="E999" s="113"/>
      <c r="F999" s="113"/>
      <c r="G999" s="124"/>
      <c r="H999" s="124"/>
      <c r="I999" s="113"/>
      <c r="J999" s="113"/>
      <c r="K999" s="113"/>
      <c r="L999" s="113"/>
      <c r="M999" s="113"/>
      <c r="N999" s="113"/>
      <c r="O999" s="113"/>
      <c r="P999" s="113"/>
      <c r="Q999" s="113"/>
      <c r="R999" s="113"/>
      <c r="S999" s="113"/>
      <c r="T999" s="113"/>
      <c r="U999" s="113"/>
      <c r="V999" s="113"/>
      <c r="W999" s="113"/>
      <c r="X999" s="113"/>
      <c r="Y999" s="113"/>
      <c r="Z999" s="113"/>
      <c r="AA999" s="113"/>
      <c r="AB999" s="113"/>
      <c r="AC999" s="113"/>
      <c r="AD999" s="113"/>
    </row>
    <row r="1000">
      <c r="A1000" s="113"/>
      <c r="B1000" s="113"/>
      <c r="C1000" s="113"/>
      <c r="D1000" s="113"/>
      <c r="E1000" s="113"/>
      <c r="F1000" s="113"/>
      <c r="G1000" s="124"/>
      <c r="H1000" s="124"/>
      <c r="I1000" s="113"/>
      <c r="J1000" s="113"/>
      <c r="K1000" s="113"/>
      <c r="L1000" s="113"/>
      <c r="M1000" s="113"/>
      <c r="N1000" s="113"/>
      <c r="O1000" s="113"/>
      <c r="P1000" s="113"/>
      <c r="Q1000" s="113"/>
      <c r="R1000" s="113"/>
      <c r="S1000" s="113"/>
      <c r="T1000" s="113"/>
      <c r="U1000" s="113"/>
      <c r="V1000" s="113"/>
      <c r="W1000" s="113"/>
      <c r="X1000" s="113"/>
      <c r="Y1000" s="113"/>
      <c r="Z1000" s="113"/>
      <c r="AA1000" s="113"/>
      <c r="AB1000" s="113"/>
      <c r="AC1000" s="113"/>
      <c r="AD1000" s="113"/>
    </row>
    <row r="1001">
      <c r="A1001" s="113"/>
      <c r="B1001" s="113"/>
      <c r="C1001" s="113"/>
      <c r="D1001" s="113"/>
      <c r="E1001" s="113"/>
      <c r="F1001" s="113"/>
      <c r="G1001" s="124"/>
      <c r="H1001" s="124"/>
      <c r="I1001" s="113"/>
      <c r="J1001" s="113"/>
      <c r="K1001" s="113"/>
      <c r="L1001" s="113"/>
      <c r="M1001" s="113"/>
      <c r="N1001" s="113"/>
      <c r="O1001" s="113"/>
      <c r="P1001" s="113"/>
      <c r="Q1001" s="113"/>
      <c r="R1001" s="113"/>
      <c r="S1001" s="113"/>
      <c r="T1001" s="113"/>
      <c r="U1001" s="113"/>
      <c r="V1001" s="113"/>
      <c r="W1001" s="113"/>
      <c r="X1001" s="113"/>
      <c r="Y1001" s="113"/>
      <c r="Z1001" s="113"/>
      <c r="AA1001" s="113"/>
      <c r="AB1001" s="113"/>
      <c r="AC1001" s="113"/>
      <c r="AD1001" s="113"/>
    </row>
  </sheetData>
  <hyperlinks>
    <hyperlink r:id="rId1" ref="G2"/>
    <hyperlink r:id="rId2" ref="H2"/>
    <hyperlink r:id="rId3" ref="G3"/>
    <hyperlink r:id="rId4" ref="H3"/>
    <hyperlink r:id="rId5" ref="G4"/>
    <hyperlink r:id="rId6" ref="H4"/>
    <hyperlink r:id="rId7" ref="G5"/>
    <hyperlink r:id="rId8" ref="H5"/>
    <hyperlink r:id="rId9" ref="G6"/>
    <hyperlink r:id="rId10" ref="H6"/>
    <hyperlink r:id="rId11" ref="G7"/>
    <hyperlink r:id="rId12" ref="H7"/>
    <hyperlink r:id="rId13" ref="G8"/>
    <hyperlink r:id="rId14" ref="H8"/>
    <hyperlink r:id="rId15" location="L43-55" ref="H9"/>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outlineLevelRow="1"/>
  <cols>
    <col hidden="1" min="1" max="2" width="12.63"/>
    <col customWidth="1" min="3" max="4" width="25.13"/>
    <col customWidth="1" min="5" max="5" width="37.63"/>
    <col customWidth="1" min="6" max="7" width="18.88"/>
    <col customWidth="1" min="8" max="8" width="37.63"/>
    <col customWidth="1" min="9" max="9" width="13.13"/>
  </cols>
  <sheetData>
    <row r="1">
      <c r="A1" s="125" t="s">
        <v>356</v>
      </c>
      <c r="B1" s="125">
        <v>0.0</v>
      </c>
      <c r="C1" s="126" t="s">
        <v>411</v>
      </c>
      <c r="D1" s="127"/>
      <c r="E1" s="127"/>
      <c r="F1" s="127"/>
      <c r="G1" s="127"/>
      <c r="H1" s="128"/>
      <c r="I1" s="129"/>
    </row>
    <row r="2">
      <c r="A2" s="125" t="s">
        <v>412</v>
      </c>
      <c r="B2" s="125">
        <v>0.0</v>
      </c>
      <c r="C2" s="130" t="s">
        <v>413</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420</v>
      </c>
      <c r="D4" s="135" t="str">
        <f>IF(OR(ISERROR(SEARCH("extension",INDIRECT("$A"&amp;row()))),NOT(ISERROR(SEARCH("parties",INDIRECT("$C"&amp;row()))))),VLOOKUP(INDIRECT("$C"&amp;row()),'OCDS Schema 1.1.5'!$B:$D,2,FALSE), VLOOKUP(INDIRECT("$C"&amp;row()),'OCDS Extension Schemas 1.1.5'!$B:$D,2,FALSE))</f>
        <v>Open Contracting ID</v>
      </c>
      <c r="E4" s="136" t="str">
        <f>IF(OR(ISERROR(SEARCH("extension",INDIRECT("$A"&amp;row()))),NOT(ISERROR(SEARCH("parties",INDIRECT("$C"&amp;row()))))),VLOOKUP(INDIRECT("$C"&amp;row()),'OCDS Schema 1.1.5'!$B:$D,3,FALSE), VLOOKUP(INDIRECT("$C"&amp;row()),'OCDS Extension Schemas 1.1.5'!$B:$D,3,FALSE))</f>
        <v>A globally unique identifier for this Open Contracting Process. Composed of an ocid prefix and an identifier for the contracting process. For more information see the Open Contracting Identifier guidance</v>
      </c>
      <c r="F4" s="137" t="s">
        <v>421</v>
      </c>
      <c r="G4" s="138" t="str">
        <f>IFERROR(VLOOKUP(INDIRECT("F"&amp;row()),'2. Data Elements'!$A:$F,6,FALSE),"")</f>
        <v>127005</v>
      </c>
      <c r="H4" s="104" t="s">
        <v>422</v>
      </c>
      <c r="I4" s="139"/>
      <c r="J4" s="139"/>
    </row>
    <row r="5">
      <c r="A5" s="125" t="s">
        <v>419</v>
      </c>
      <c r="B5" s="125">
        <v>0.0</v>
      </c>
      <c r="C5" s="134" t="s">
        <v>423</v>
      </c>
      <c r="D5" s="135" t="str">
        <f>IF(OR(ISERROR(SEARCH("extension",INDIRECT("$A"&amp;row()))),NOT(ISERROR(SEARCH("parties",INDIRECT("$C"&amp;row()))))),VLOOKUP(INDIRECT("$C"&amp;row()),'OCDS Schema 1.1.5'!$B:$D,2,FALSE), VLOOKUP(INDIRECT("$C"&amp;row()),'OCDS Extension Schemas 1.1.5'!$B:$D,2,FALSE))</f>
        <v>Release ID</v>
      </c>
      <c r="E5" s="136" t="str">
        <f>IF(OR(ISERROR(SEARCH("extension",INDIRECT("$A"&amp;row()))),NOT(ISERROR(SEARCH("parties",INDIRECT("$C"&amp;row()))))),VLOOKUP(INDIRECT("$C"&amp;row()),'OCDS Schema 1.1.5'!$B:$D,3,FALSE), VLOOKUP(INDIRECT("$C"&amp;row()),'OCDS Extension Schemas 1.1.5'!$B:$D,3,FALSE))</f>
        <v>An identifier for this particular release of information. A release identifier must be unique within the scope of its related contracting process (defined by a common ocid). A release identifier must not contain the # character.</v>
      </c>
      <c r="F5" s="140"/>
      <c r="G5" s="138" t="str">
        <f>IFERROR(VLOOKUP(INDIRECT("F"&amp;row()),'2. Data Elements'!$A:$F,6,FALSE),"")</f>
        <v/>
      </c>
      <c r="H5" s="104" t="s">
        <v>424</v>
      </c>
      <c r="I5" s="129"/>
    </row>
    <row r="6">
      <c r="A6" s="125" t="s">
        <v>419</v>
      </c>
      <c r="B6" s="125">
        <v>0.0</v>
      </c>
      <c r="C6" s="134" t="s">
        <v>186</v>
      </c>
      <c r="D6" s="135" t="str">
        <f>IF(OR(ISERROR(SEARCH("extension",INDIRECT("$A"&amp;row()))),NOT(ISERROR(SEARCH("parties",INDIRECT("$C"&amp;row()))))),VLOOKUP(INDIRECT("$C"&amp;row()),'OCDS Schema 1.1.5'!$B:$D,2,FALSE), VLOOKUP(INDIRECT("$C"&amp;row()),'OCDS Extension Schemas 1.1.5'!$B:$D,2,FALSE))</f>
        <v>Release Date</v>
      </c>
      <c r="E6" s="136" t="str">
        <f>IF(OR(ISERROR(SEARCH("extension",INDIRECT("$A"&amp;row()))),NOT(ISERROR(SEARCH("parties",INDIRECT("$C"&amp;row()))))),VLOOKUP(INDIRECT("$C"&amp;row()),'OCDS Schema 1.1.5'!$B:$D,3,FALSE), VLOOKUP(INDIRECT("$C"&amp;row()),'OCDS Extension Schemas 1.1.5'!$B:$D,3,FALSE))</f>
        <v>The date on which the information contained in the release was first recorded in, or published by, any system.</v>
      </c>
      <c r="F6" s="137" t="s">
        <v>425</v>
      </c>
      <c r="G6" s="138" t="str">
        <f>IFERROR(VLOOKUP(INDIRECT("F"&amp;row()),'2. Data Elements'!$A:$F,6,FALSE),"")</f>
        <v>3/19/2021 8:20:48</v>
      </c>
      <c r="H6" s="141"/>
      <c r="I6" s="139"/>
      <c r="J6" s="139"/>
    </row>
    <row r="7">
      <c r="A7" s="125" t="s">
        <v>426</v>
      </c>
      <c r="B7" s="125">
        <v>0.0</v>
      </c>
      <c r="C7" s="134" t="s">
        <v>427</v>
      </c>
      <c r="D7" s="135" t="str">
        <f>IF(OR(ISERROR(SEARCH("extension",INDIRECT("$A"&amp;row()))),NOT(ISERROR(SEARCH("parties",INDIRECT("$C"&amp;row()))))),VLOOKUP(INDIRECT("$C"&amp;row()),'OCDS Schema 1.1.5'!$B:$D,2,FALSE), VLOOKUP(INDIRECT("$C"&amp;row()),'OCDS Extension Schemas 1.1.5'!$B:$D,2,FALSE))</f>
        <v>Release Tag</v>
      </c>
      <c r="E7" s="136" t="str">
        <f>IF(OR(ISERROR(SEARCH("extension",INDIRECT("$A"&amp;row()))),NOT(ISERROR(SEARCH("parties",INDIRECT("$C"&amp;row()))))),VLOOKUP(INDIRECT("$C"&amp;row()),'OCDS Schema 1.1.5'!$B:$D,3,FALSE), VLOOKUP(INDIRECT("$C"&amp;row()),'OCDS Extension Schemas 1.1.5'!$B:$D,3,FALSE))</f>
        <v>One or more values from the closed releaseTag codelist. Tags can be used to filter releases and to understand the kind of information that releases might contain.</v>
      </c>
      <c r="F7" s="140"/>
      <c r="G7" s="142" t="s">
        <v>428</v>
      </c>
      <c r="H7" s="100"/>
      <c r="I7" s="139"/>
      <c r="J7" s="139"/>
    </row>
    <row r="8">
      <c r="A8" s="125" t="s">
        <v>419</v>
      </c>
      <c r="B8" s="125">
        <v>0.0</v>
      </c>
      <c r="C8" s="134" t="s">
        <v>429</v>
      </c>
      <c r="D8" s="135" t="str">
        <f>IF(OR(ISERROR(SEARCH("extension",INDIRECT("$A"&amp;row()))),NOT(ISERROR(SEARCH("parties",INDIRECT("$C"&amp;row()))))),VLOOKUP(INDIRECT("$C"&amp;row()),'OCDS Schema 1.1.5'!$B:$D,2,FALSE), VLOOKUP(INDIRECT("$C"&amp;row()),'OCDS Extension Schemas 1.1.5'!$B:$D,2,FALSE))</f>
        <v>Initiation type</v>
      </c>
      <c r="E8" s="136" t="str">
        <f>IF(OR(ISERROR(SEARCH("extension",INDIRECT("$A"&amp;row()))),NOT(ISERROR(SEARCH("parties",INDIRECT("$C"&amp;row()))))),VLOOKUP(INDIRECT("$C"&amp;row()),'OCDS Schema 1.1.5'!$B:$D,3,FALSE), VLOOKUP(INDIRECT("$C"&amp;row()),'OCDS Extension Schemas 1.1.5'!$B:$D,3,FALSE))</f>
        <v>The type of initiation process used for this contract, from the closed initiationType codelist.</v>
      </c>
      <c r="F8" s="140"/>
      <c r="G8" s="142" t="s">
        <v>430</v>
      </c>
      <c r="H8" s="143" t="s">
        <v>431</v>
      </c>
      <c r="I8" s="139"/>
      <c r="J8" s="139"/>
    </row>
    <row r="9">
      <c r="A9" s="125" t="s">
        <v>432</v>
      </c>
      <c r="B9" s="125">
        <v>0.0</v>
      </c>
      <c r="C9" s="144" t="s">
        <v>297</v>
      </c>
      <c r="D9" s="145" t="str">
        <f>IF(OR(ISERROR(SEARCH("extension",INDIRECT("$A"&amp;row()))),NOT(ISERROR(SEARCH("parties",INDIRECT("$C"&amp;row()))))),VLOOKUP(INDIRECT("$C"&amp;row()),'OCDS Schema 1.1.5'!$B:$D,2,FALSE), VLOOKUP(INDIRECT("$C"&amp;row()),'OCDS Extension Schemas 1.1.5'!$B:$D,2,FALSE))</f>
        <v>Buyer</v>
      </c>
      <c r="E9" s="146"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I9" s="129"/>
    </row>
    <row r="10">
      <c r="A10" s="125" t="s">
        <v>408</v>
      </c>
      <c r="B10" s="125">
        <v>0.0</v>
      </c>
      <c r="C10" s="147" t="s">
        <v>433</v>
      </c>
      <c r="D10" s="135" t="str">
        <f>IF(OR(ISERROR(SEARCH("extension",INDIRECT("$A"&amp;row()))),NOT(ISERROR(SEARCH("parties",INDIRECT("$C"&amp;row()))))),VLOOKUP(INDIRECT("$C"&amp;row()),'OCDS Schema 1.1.5'!$B:$D,2,FALSE), VLOOKUP(INDIRECT("$C"&amp;row()),'OCDS Extension Schemas 1.1.5'!$B:$D,2,FALSE))</f>
        <v>Organization name</v>
      </c>
      <c r="E10" s="136"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0" s="137" t="s">
        <v>434</v>
      </c>
      <c r="G10" s="138" t="str">
        <f>IFERROR(VLOOKUP(INDIRECT("F"&amp;row()),'2. Data Elements'!$A:$F,6,FALSE),"")</f>
        <v>Parks and Recreation</v>
      </c>
      <c r="H10" s="148" t="s">
        <v>435</v>
      </c>
      <c r="I10" s="139"/>
      <c r="J10" s="139"/>
    </row>
    <row r="11">
      <c r="A11" s="125" t="s">
        <v>408</v>
      </c>
      <c r="B11" s="125">
        <v>0.0</v>
      </c>
      <c r="C11" s="147" t="s">
        <v>436</v>
      </c>
      <c r="D11" s="135" t="str">
        <f>IF(OR(ISERROR(SEARCH("extension",INDIRECT("$A"&amp;row()))),NOT(ISERROR(SEARCH("parties",INDIRECT("$C"&amp;row()))))),VLOOKUP(INDIRECT("$C"&amp;row()),'OCDS Schema 1.1.5'!$B:$D,2,FALSE), VLOOKUP(INDIRECT("$C"&amp;row()),'OCDS Extension Schemas 1.1.5'!$B:$D,2,FALSE))</f>
        <v>Organization ID</v>
      </c>
      <c r="E11" s="136"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1" s="137" t="s">
        <v>437</v>
      </c>
      <c r="G11" s="138" t="str">
        <f>IFERROR(VLOOKUP(INDIRECT("F"&amp;row()),'2. Data Elements'!$A:$F,6,FALSE),"")</f>
        <v>US_OR-PDX-BS-ABBR-PPR</v>
      </c>
      <c r="H11" s="97" t="s">
        <v>438</v>
      </c>
      <c r="I11" s="139"/>
      <c r="J11" s="139"/>
    </row>
    <row r="12">
      <c r="A12" s="125" t="s">
        <v>408</v>
      </c>
      <c r="B12" s="125">
        <v>0.0</v>
      </c>
      <c r="C12" s="147" t="s">
        <v>439</v>
      </c>
      <c r="D12" s="135" t="str">
        <f>IF(OR(ISERROR(SEARCH("extension",INDIRECT("$A"&amp;row()))),NOT(ISERROR(SEARCH("parties",INDIRECT("$C"&amp;row()))))),VLOOKUP(INDIRECT("$C"&amp;row()),'OCDS Schema 1.1.5'!$B:$D,2,FALSE), VLOOKUP(INDIRECT("$C"&amp;row()),'OCDS Extension Schemas 1.1.5'!$B:$D,2,FALSE))</f>
        <v>Release language</v>
      </c>
      <c r="E12" s="136" t="str">
        <f>IF(OR(ISERROR(SEARCH("extension",INDIRECT("$A"&amp;row()))),NOT(ISERROR(SEARCH("parties",INDIRECT("$C"&amp;row()))))),VLOOKUP(INDIRECT("$C"&amp;row()),'OCDS Schema 1.1.5'!$B:$D,3,FALSE), VLOOKUP(INDIRECT("$C"&amp;row()),'OCDS Extension Schemas 1.1.5'!$B:$D,3,FALSE))</f>
        <v>The default language of the data using either two-letter ISO639-1, or extended BCP47 language tags. The use of lowercase two-letter codes from ISO639-1 is recommended.</v>
      </c>
      <c r="F12" s="137" t="s">
        <v>440</v>
      </c>
      <c r="G12" s="138" t="str">
        <f>IFERROR(VLOOKUP(INDIRECT("F"&amp;row()),'2. Data Elements'!$A:$F,6,FALSE),"")</f>
        <v>en</v>
      </c>
      <c r="H12" s="85" t="s">
        <v>431</v>
      </c>
      <c r="I12" s="139"/>
      <c r="J12" s="139"/>
    </row>
    <row r="13">
      <c r="A13" s="125" t="s">
        <v>432</v>
      </c>
      <c r="B13" s="125">
        <v>0.0</v>
      </c>
      <c r="C13" s="144" t="s">
        <v>441</v>
      </c>
      <c r="D13" s="145" t="str">
        <f>IF(OR(ISERROR(SEARCH("extension",INDIRECT("$A"&amp;row()))),NOT(ISERROR(SEARCH("parties",INDIRECT("$C"&amp;row()))))),VLOOKUP(INDIRECT("$C"&amp;row()),'OCDS Schema 1.1.5'!$B:$D,2,FALSE), VLOOKUP(INDIRECT("$C"&amp;row()),'OCDS Extension Schemas 1.1.5'!$B:$D,2,FALSE))</f>
        <v>Related processes</v>
      </c>
      <c r="E13" s="146" t="str">
        <f>IF(OR(ISERROR(SEARCH("extension",INDIRECT("$A"&amp;row()))),NOT(ISERROR(SEARCH("parties",INDIRECT("$C"&amp;row()))))),VLOOKUP(INDIRECT("$C"&amp;row()),'OCDS Schema 1.1.5'!$B:$D,3,FALSE), VLOOKUP(INDIRECT("$C"&amp;row()),'OCDS Extension Schemas 1.1.5'!$B:$D,3,FALSE))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I13" s="129"/>
    </row>
    <row r="14">
      <c r="A14" s="125" t="s">
        <v>408</v>
      </c>
      <c r="B14" s="125">
        <v>0.0</v>
      </c>
      <c r="C14" s="147" t="s">
        <v>442</v>
      </c>
      <c r="D14" s="135" t="str">
        <f>IF(OR(ISERROR(SEARCH("extension",INDIRECT("$A"&amp;row()))),NOT(ISERROR(SEARCH("parties",INDIRECT("$C"&amp;row()))))),VLOOKUP(INDIRECT("$C"&amp;row()),'OCDS Schema 1.1.5'!$B:$D,2,FALSE), VLOOKUP(INDIRECT("$C"&amp;row()),'OCDS Extension Schemas 1.1.5'!$B:$D,2,FALSE))</f>
        <v>Relationship ID</v>
      </c>
      <c r="E14" s="136" t="str">
        <f>IF(OR(ISERROR(SEARCH("extension",INDIRECT("$A"&amp;row()))),NOT(ISERROR(SEARCH("parties",INDIRECT("$C"&amp;row()))))),VLOOKUP(INDIRECT("$C"&amp;row()),'OCDS Schema 1.1.5'!$B:$D,3,FALSE), VLOOKUP(INDIRECT("$C"&amp;row()),'OCDS Extension Schemas 1.1.5'!$B:$D,3,FALSE))</f>
        <v>A local identifier for this relationship, unique within this array.</v>
      </c>
      <c r="F14" s="140"/>
      <c r="G14" s="138" t="str">
        <f>IFERROR(VLOOKUP(INDIRECT("F"&amp;row()),'2. Data Elements'!$A:$F,6,FALSE),"")</f>
        <v/>
      </c>
      <c r="H14" s="100"/>
      <c r="I14" s="129"/>
    </row>
    <row r="15">
      <c r="A15" s="125" t="s">
        <v>408</v>
      </c>
      <c r="B15" s="125">
        <v>0.0</v>
      </c>
      <c r="C15" s="147" t="s">
        <v>443</v>
      </c>
      <c r="D15" s="135" t="str">
        <f>IF(OR(ISERROR(SEARCH("extension",INDIRECT("$A"&amp;row()))),NOT(ISERROR(SEARCH("parties",INDIRECT("$C"&amp;row()))))),VLOOKUP(INDIRECT("$C"&amp;row()),'OCDS Schema 1.1.5'!$B:$D,2,FALSE), VLOOKUP(INDIRECT("$C"&amp;row()),'OCDS Extension Schemas 1.1.5'!$B:$D,2,FALSE))</f>
        <v>Relationship</v>
      </c>
      <c r="E15" s="136" t="str">
        <f>IF(OR(ISERROR(SEARCH("extension",INDIRECT("$A"&amp;row()))),NOT(ISERROR(SEARCH("parties",INDIRECT("$C"&amp;row()))))),VLOOKUP(INDIRECT("$C"&amp;row()),'OCDS Schema 1.1.5'!$B:$D,3,FALSE), VLOOKUP(INDIRECT("$C"&amp;row()),'OCDS Extension Schemas 1.1.5'!$B:$D,3,FALSE))</f>
        <v>The type of relationship, using the open relatedProcess codelist.</v>
      </c>
      <c r="F15" s="140"/>
      <c r="G15" s="138" t="str">
        <f>IFERROR(VLOOKUP(INDIRECT("F"&amp;row()),'2. Data Elements'!$A:$F,6,FALSE),"")</f>
        <v/>
      </c>
      <c r="H15" s="100"/>
      <c r="I15" s="129"/>
    </row>
    <row r="16">
      <c r="A16" s="125" t="s">
        <v>408</v>
      </c>
      <c r="B16" s="125">
        <v>0.0</v>
      </c>
      <c r="C16" s="147" t="s">
        <v>444</v>
      </c>
      <c r="D16" s="135" t="str">
        <f>IF(OR(ISERROR(SEARCH("extension",INDIRECT("$A"&amp;row()))),NOT(ISERROR(SEARCH("parties",INDIRECT("$C"&amp;row()))))),VLOOKUP(INDIRECT("$C"&amp;row()),'OCDS Schema 1.1.5'!$B:$D,2,FALSE), VLOOKUP(INDIRECT("$C"&amp;row()),'OCDS Extension Schemas 1.1.5'!$B:$D,2,FALSE))</f>
        <v>Related process title</v>
      </c>
      <c r="E16" s="136"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16" s="140"/>
      <c r="G16" s="138" t="str">
        <f>IFERROR(VLOOKUP(INDIRECT("F"&amp;row()),'2. Data Elements'!$A:$F,6,FALSE),"")</f>
        <v/>
      </c>
      <c r="H16" s="100"/>
      <c r="I16" s="129"/>
    </row>
    <row r="17">
      <c r="A17" s="125" t="s">
        <v>408</v>
      </c>
      <c r="B17" s="125">
        <v>0.0</v>
      </c>
      <c r="C17" s="147" t="s">
        <v>445</v>
      </c>
      <c r="D17" s="135" t="str">
        <f>IF(OR(ISERROR(SEARCH("extension",INDIRECT("$A"&amp;row()))),NOT(ISERROR(SEARCH("parties",INDIRECT("$C"&amp;row()))))),VLOOKUP(INDIRECT("$C"&amp;row()),'OCDS Schema 1.1.5'!$B:$D,2,FALSE), VLOOKUP(INDIRECT("$C"&amp;row()),'OCDS Extension Schemas 1.1.5'!$B:$D,2,FALSE))</f>
        <v>Scheme</v>
      </c>
      <c r="E17" s="136"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17" s="140"/>
      <c r="G17" s="138" t="str">
        <f>IFERROR(VLOOKUP(INDIRECT("F"&amp;row()),'2. Data Elements'!$A:$F,6,FALSE),"")</f>
        <v/>
      </c>
      <c r="H17" s="100"/>
      <c r="I17" s="129"/>
    </row>
    <row r="18">
      <c r="A18" s="125" t="s">
        <v>408</v>
      </c>
      <c r="B18" s="125">
        <v>0.0</v>
      </c>
      <c r="C18" s="147" t="s">
        <v>446</v>
      </c>
      <c r="D18" s="135" t="str">
        <f>IF(OR(ISERROR(SEARCH("extension",INDIRECT("$A"&amp;row()))),NOT(ISERROR(SEARCH("parties",INDIRECT("$C"&amp;row()))))),VLOOKUP(INDIRECT("$C"&amp;row()),'OCDS Schema 1.1.5'!$B:$D,2,FALSE), VLOOKUP(INDIRECT("$C"&amp;row()),'OCDS Extension Schemas 1.1.5'!$B:$D,2,FALSE))</f>
        <v>Identifier</v>
      </c>
      <c r="E18" s="136"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18" s="140"/>
      <c r="G18" s="138" t="str">
        <f>IFERROR(VLOOKUP(INDIRECT("F"&amp;row()),'2. Data Elements'!$A:$F,6,FALSE),"")</f>
        <v/>
      </c>
      <c r="H18" s="100"/>
      <c r="I18" s="129"/>
    </row>
    <row r="19">
      <c r="A19" s="125" t="s">
        <v>408</v>
      </c>
      <c r="B19" s="125">
        <v>0.0</v>
      </c>
      <c r="C19" s="147" t="s">
        <v>447</v>
      </c>
      <c r="D19" s="135" t="str">
        <f>IF(OR(ISERROR(SEARCH("extension",INDIRECT("$A"&amp;row()))),NOT(ISERROR(SEARCH("parties",INDIRECT("$C"&amp;row()))))),VLOOKUP(INDIRECT("$C"&amp;row()),'OCDS Schema 1.1.5'!$B:$D,2,FALSE), VLOOKUP(INDIRECT("$C"&amp;row()),'OCDS Extension Schemas 1.1.5'!$B:$D,2,FALSE))</f>
        <v>Related process URI</v>
      </c>
      <c r="E19" s="136"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19" s="140"/>
      <c r="G19" s="138" t="str">
        <f>IFERROR(VLOOKUP(INDIRECT("F"&amp;row()),'2. Data Elements'!$A:$F,6,FALSE),"")</f>
        <v/>
      </c>
      <c r="H19" s="100"/>
      <c r="I19" s="129"/>
    </row>
    <row r="20">
      <c r="A20" s="125" t="s">
        <v>412</v>
      </c>
      <c r="B20" s="125">
        <v>0.0</v>
      </c>
      <c r="C20" s="130" t="s">
        <v>448</v>
      </c>
      <c r="D20" s="131"/>
      <c r="E20" s="131"/>
      <c r="F20" s="131"/>
      <c r="G20" s="131"/>
      <c r="H20" s="132"/>
      <c r="I20" s="129"/>
    </row>
    <row r="21" outlineLevel="1">
      <c r="A21" s="125" t="s">
        <v>449</v>
      </c>
      <c r="B21" s="125">
        <v>1.0</v>
      </c>
      <c r="C21" s="149" t="s">
        <v>297</v>
      </c>
      <c r="D21" s="150" t="str">
        <f>IF(OR(ISERROR(SEARCH("extension",INDIRECT("$A"&amp;row()))),NOT(ISERROR(SEARCH("parties",INDIRECT("$C"&amp;row()))))),VLOOKUP(INDIRECT("$C"&amp;row()),'OCDS Schema 1.1.5'!$B:$D,2,FALSE), VLOOKUP(INDIRECT("$C"&amp;row()),'OCDS Extension Schemas 1.1.5'!$B:$D,2,FALSE))</f>
        <v>Buyer</v>
      </c>
      <c r="E21" s="151" t="str">
        <f>IF(OR(ISERROR(SEARCH("extension",INDIRECT("$A"&amp;row()))),NOT(ISERROR(SEARCH("parties",INDIRECT("$C"&amp;row()))))),VLOOKUP(INDIRECT("$C"&amp;row()),'OCDS Schema 1.1.5'!$B:$D,3,FALSE), VLOOKUP(INDIRECT("$C"&amp;row()),'OCDS Extension Schemas 1.1.5'!$B:$D,3,FALSE))</f>
        <v>A buyer is an entity whose budget will be used to pay for goods, works or services related to a contract. This may be different from the procuring entity who may be specified in the tender data.</v>
      </c>
      <c r="F21" s="151"/>
      <c r="G21" s="151"/>
      <c r="H21" s="152"/>
      <c r="I21" s="129"/>
    </row>
    <row r="22">
      <c r="A22" s="125" t="s">
        <v>408</v>
      </c>
      <c r="B22" s="125">
        <v>0.0</v>
      </c>
      <c r="C22" s="147" t="s">
        <v>450</v>
      </c>
      <c r="D22" s="135" t="str">
        <f>IF(OR(ISERROR(SEARCH("extension",INDIRECT("$A"&amp;row()))),NOT(ISERROR(SEARCH("parties",INDIRECT("$C"&amp;row()))))),VLOOKUP(INDIRECT("$C"&amp;row()),'OCDS Schema 1.1.5'!$B:$D,2,FALSE), VLOOKUP(INDIRECT("$C"&amp;row()),'OCDS Extension Schemas 1.1.5'!$B:$D,2,FALSE))</f>
        <v>Common name</v>
      </c>
      <c r="E22"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2" s="137" t="s">
        <v>434</v>
      </c>
      <c r="G22" s="138" t="str">
        <f>IFERROR(VLOOKUP(INDIRECT("F"&amp;row()),'2. Data Elements'!$A:$F,6,FALSE),"")</f>
        <v>Parks and Recreation</v>
      </c>
      <c r="H22" s="148" t="s">
        <v>451</v>
      </c>
      <c r="I22" s="139"/>
      <c r="J22" s="139"/>
    </row>
    <row r="23">
      <c r="A23" s="125" t="s">
        <v>408</v>
      </c>
      <c r="B23" s="125">
        <v>0.0</v>
      </c>
      <c r="C23" s="147" t="s">
        <v>452</v>
      </c>
      <c r="D23" s="135" t="str">
        <f>IF(OR(ISERROR(SEARCH("extension",INDIRECT("$A"&amp;row()))),NOT(ISERROR(SEARCH("parties",INDIRECT("$C"&amp;row()))))),VLOOKUP(INDIRECT("$C"&amp;row()),'OCDS Schema 1.1.5'!$B:$D,2,FALSE), VLOOKUP(INDIRECT("$C"&amp;row()),'OCDS Extension Schemas 1.1.5'!$B:$D,2,FALSE))</f>
        <v>Entity ID</v>
      </c>
      <c r="E23"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3" s="137" t="s">
        <v>437</v>
      </c>
      <c r="G23" s="138" t="str">
        <f>IFERROR(VLOOKUP(INDIRECT("F"&amp;row()),'2. Data Elements'!$A:$F,6,FALSE),"")</f>
        <v>US_OR-PDX-BS-ABBR-PPR</v>
      </c>
      <c r="H23" s="97" t="s">
        <v>302</v>
      </c>
      <c r="I23" s="139"/>
      <c r="J23" s="139"/>
    </row>
    <row r="24">
      <c r="A24" s="125" t="s">
        <v>432</v>
      </c>
      <c r="B24" s="125">
        <v>0.0</v>
      </c>
      <c r="C24" s="144" t="s">
        <v>453</v>
      </c>
      <c r="D24" s="145" t="str">
        <f>IF(OR(ISERROR(SEARCH("extension",INDIRECT("$A"&amp;row()))),NOT(ISERROR(SEARCH("parties",INDIRECT("$C"&amp;row()))))),VLOOKUP(INDIRECT("$C"&amp;row()),'OCDS Schema 1.1.5'!$B:$D,2,FALSE), VLOOKUP(INDIRECT("$C"&amp;row()),'OCDS Extension Schemas 1.1.5'!$B:$D,2,FALSE))</f>
        <v>Primary identifier</v>
      </c>
      <c r="E24" s="153"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24" s="146"/>
      <c r="G24" s="146"/>
      <c r="H24" s="146"/>
      <c r="I24" s="129"/>
    </row>
    <row r="25">
      <c r="A25" s="125" t="s">
        <v>408</v>
      </c>
      <c r="B25" s="125">
        <v>0.0</v>
      </c>
      <c r="C25" s="147" t="s">
        <v>454</v>
      </c>
      <c r="D25" s="135" t="str">
        <f>IF(OR(ISERROR(SEARCH("extension",INDIRECT("$A"&amp;row()))),NOT(ISERROR(SEARCH("parties",INDIRECT("$C"&amp;row()))))),VLOOKUP(INDIRECT("$C"&amp;row()),'OCDS Schema 1.1.5'!$B:$D,2,FALSE), VLOOKUP(INDIRECT("$C"&amp;row()),'OCDS Extension Schemas 1.1.5'!$B:$D,2,FALSE))</f>
        <v>Scheme</v>
      </c>
      <c r="E25"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 s="137" t="s">
        <v>455</v>
      </c>
      <c r="G25" s="138" t="str">
        <f>IFERROR(VLOOKUP(INDIRECT("F"&amp;row()),'2. Data Elements'!$A:$F,6,FALSE),"")</f>
        <v>US_OR-PDX-BS-ABBR</v>
      </c>
      <c r="H25" s="85" t="s">
        <v>456</v>
      </c>
      <c r="I25" s="139"/>
      <c r="J25" s="139"/>
    </row>
    <row r="26">
      <c r="A26" s="125" t="s">
        <v>408</v>
      </c>
      <c r="B26" s="125">
        <v>0.0</v>
      </c>
      <c r="C26" s="147" t="s">
        <v>457</v>
      </c>
      <c r="D26" s="135" t="str">
        <f>IF(OR(ISERROR(SEARCH("extension",INDIRECT("$A"&amp;row()))),NOT(ISERROR(SEARCH("parties",INDIRECT("$C"&amp;row()))))),VLOOKUP(INDIRECT("$C"&amp;row()),'OCDS Schema 1.1.5'!$B:$D,2,FALSE), VLOOKUP(INDIRECT("$C"&amp;row()),'OCDS Extension Schemas 1.1.5'!$B:$D,2,FALSE))</f>
        <v>ID</v>
      </c>
      <c r="E26" s="136" t="str">
        <f>IF(OR(ISERROR(SEARCH("extension",INDIRECT("$A"&amp;row()))),NOT(ISERROR(SEARCH("parties",INDIRECT("$C"&amp;row()))))),VLOOKUP(INDIRECT("$C"&amp;row()),'OCDS Schema 1.1.5'!$B:$D,3,FALSE), VLOOKUP(INDIRECT("$C"&amp;row()),'OCDS Extension Schemas 1.1.5'!$B:$D,3,FALSE))</f>
        <v>The identifier of the organization in the selected scheme.</v>
      </c>
      <c r="F26" s="137" t="s">
        <v>458</v>
      </c>
      <c r="G26" s="138" t="str">
        <f>IFERROR(VLOOKUP(INDIRECT("F"&amp;row()),'2. Data Elements'!$A:$F,6,FALSE),"")</f>
        <v>PPR</v>
      </c>
      <c r="H26" s="85" t="s">
        <v>459</v>
      </c>
      <c r="I26" s="139"/>
      <c r="J26" s="139"/>
    </row>
    <row r="27">
      <c r="A27" s="125" t="s">
        <v>408</v>
      </c>
      <c r="B27" s="125">
        <v>0.0</v>
      </c>
      <c r="C27" s="147" t="s">
        <v>460</v>
      </c>
      <c r="D27" s="135" t="str">
        <f>IF(OR(ISERROR(SEARCH("extension",INDIRECT("$A"&amp;row()))),NOT(ISERROR(SEARCH("parties",INDIRECT("$C"&amp;row()))))),VLOOKUP(INDIRECT("$C"&amp;row()),'OCDS Schema 1.1.5'!$B:$D,2,FALSE), VLOOKUP(INDIRECT("$C"&amp;row()),'OCDS Extension Schemas 1.1.5'!$B:$D,2,FALSE))</f>
        <v>Legal Name</v>
      </c>
      <c r="E27" s="136" t="str">
        <f>IF(OR(ISERROR(SEARCH("extension",INDIRECT("$A"&amp;row()))),NOT(ISERROR(SEARCH("parties",INDIRECT("$C"&amp;row()))))),VLOOKUP(INDIRECT("$C"&amp;row()),'OCDS Schema 1.1.5'!$B:$D,3,FALSE), VLOOKUP(INDIRECT("$C"&amp;row()),'OCDS Extension Schemas 1.1.5'!$B:$D,3,FALSE))</f>
        <v>The legally registered name of the organization.</v>
      </c>
      <c r="F27" s="137" t="s">
        <v>434</v>
      </c>
      <c r="G27" s="138" t="str">
        <f>IFERROR(VLOOKUP(INDIRECT("F"&amp;row()),'2. Data Elements'!$A:$F,6,FALSE),"")</f>
        <v>Parks and Recreation</v>
      </c>
      <c r="H27" s="154" t="s">
        <v>451</v>
      </c>
      <c r="I27" s="139"/>
      <c r="J27" s="139"/>
    </row>
    <row r="28">
      <c r="A28" s="125" t="s">
        <v>408</v>
      </c>
      <c r="B28" s="125">
        <v>0.0</v>
      </c>
      <c r="C28" s="147" t="s">
        <v>461</v>
      </c>
      <c r="D28" s="135" t="str">
        <f>IF(OR(ISERROR(SEARCH("extension",INDIRECT("$A"&amp;row()))),NOT(ISERROR(SEARCH("parties",INDIRECT("$C"&amp;row()))))),VLOOKUP(INDIRECT("$C"&amp;row()),'OCDS Schema 1.1.5'!$B:$D,2,FALSE), VLOOKUP(INDIRECT("$C"&amp;row()),'OCDS Extension Schemas 1.1.5'!$B:$D,2,FALSE))</f>
        <v>URI</v>
      </c>
      <c r="E28"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8" s="140"/>
      <c r="G28" s="138" t="str">
        <f>IFERROR(VLOOKUP(INDIRECT("F"&amp;row()),'2. Data Elements'!$A:$F,6,FALSE),"")</f>
        <v/>
      </c>
      <c r="H28" s="100"/>
      <c r="I28" s="129"/>
    </row>
    <row r="29">
      <c r="A29" s="125" t="s">
        <v>432</v>
      </c>
      <c r="B29" s="125">
        <v>0.0</v>
      </c>
      <c r="C29" s="144" t="s">
        <v>462</v>
      </c>
      <c r="D29" s="145" t="str">
        <f>IF(OR(ISERROR(SEARCH("extension",INDIRECT("$A"&amp;row()))),NOT(ISERROR(SEARCH("parties",INDIRECT("$C"&amp;row()))))),VLOOKUP(INDIRECT("$C"&amp;row()),'OCDS Schema 1.1.5'!$B:$D,2,FALSE), VLOOKUP(INDIRECT("$C"&amp;row()),'OCDS Extension Schemas 1.1.5'!$B:$D,2,FALSE))</f>
        <v>Additional identifiers</v>
      </c>
      <c r="E29" s="153"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29" s="146"/>
      <c r="G29" s="146"/>
      <c r="H29" s="146"/>
      <c r="I29" s="139"/>
    </row>
    <row r="30">
      <c r="A30" s="125" t="s">
        <v>408</v>
      </c>
      <c r="B30" s="125">
        <v>0.0</v>
      </c>
      <c r="C30" s="147" t="s">
        <v>463</v>
      </c>
      <c r="D30" s="135" t="str">
        <f>IF(OR(ISERROR(SEARCH("extension",INDIRECT("$A"&amp;row()))),NOT(ISERROR(SEARCH("parties",INDIRECT("$C"&amp;row()))))),VLOOKUP(INDIRECT("$C"&amp;row()),'OCDS Schema 1.1.5'!$B:$D,2,FALSE), VLOOKUP(INDIRECT("$C"&amp;row()),'OCDS Extension Schemas 1.1.5'!$B:$D,2,FALSE))</f>
        <v>Scheme</v>
      </c>
      <c r="E30"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30" s="140"/>
      <c r="G30" s="138" t="str">
        <f>IFERROR(VLOOKUP(INDIRECT("F"&amp;row()),'2. Data Elements'!$A:$F,6,FALSE),"")</f>
        <v/>
      </c>
      <c r="H30" s="100"/>
      <c r="I30" s="129"/>
    </row>
    <row r="31">
      <c r="A31" s="125" t="s">
        <v>408</v>
      </c>
      <c r="B31" s="125">
        <v>0.0</v>
      </c>
      <c r="C31" s="147" t="s">
        <v>464</v>
      </c>
      <c r="D31" s="135" t="str">
        <f>IF(OR(ISERROR(SEARCH("extension",INDIRECT("$A"&amp;row()))),NOT(ISERROR(SEARCH("parties",INDIRECT("$C"&amp;row()))))),VLOOKUP(INDIRECT("$C"&amp;row()),'OCDS Schema 1.1.5'!$B:$D,2,FALSE), VLOOKUP(INDIRECT("$C"&amp;row()),'OCDS Extension Schemas 1.1.5'!$B:$D,2,FALSE))</f>
        <v>ID</v>
      </c>
      <c r="E31" s="136" t="str">
        <f>IF(OR(ISERROR(SEARCH("extension",INDIRECT("$A"&amp;row()))),NOT(ISERROR(SEARCH("parties",INDIRECT("$C"&amp;row()))))),VLOOKUP(INDIRECT("$C"&amp;row()),'OCDS Schema 1.1.5'!$B:$D,3,FALSE), VLOOKUP(INDIRECT("$C"&amp;row()),'OCDS Extension Schemas 1.1.5'!$B:$D,3,FALSE))</f>
        <v>The identifier of the organization in the selected scheme.</v>
      </c>
      <c r="F31" s="140"/>
      <c r="G31" s="138" t="str">
        <f>IFERROR(VLOOKUP(INDIRECT("F"&amp;row()),'2. Data Elements'!$A:$F,6,FALSE),"")</f>
        <v/>
      </c>
      <c r="H31" s="100"/>
      <c r="I31" s="129"/>
    </row>
    <row r="32">
      <c r="A32" s="125" t="s">
        <v>408</v>
      </c>
      <c r="B32" s="125">
        <v>0.0</v>
      </c>
      <c r="C32" s="147" t="s">
        <v>465</v>
      </c>
      <c r="D32" s="135" t="str">
        <f>IF(OR(ISERROR(SEARCH("extension",INDIRECT("$A"&amp;row()))),NOT(ISERROR(SEARCH("parties",INDIRECT("$C"&amp;row()))))),VLOOKUP(INDIRECT("$C"&amp;row()),'OCDS Schema 1.1.5'!$B:$D,2,FALSE), VLOOKUP(INDIRECT("$C"&amp;row()),'OCDS Extension Schemas 1.1.5'!$B:$D,2,FALSE))</f>
        <v>Legal Name</v>
      </c>
      <c r="E32" s="136" t="str">
        <f>IF(OR(ISERROR(SEARCH("extension",INDIRECT("$A"&amp;row()))),NOT(ISERROR(SEARCH("parties",INDIRECT("$C"&amp;row()))))),VLOOKUP(INDIRECT("$C"&amp;row()),'OCDS Schema 1.1.5'!$B:$D,3,FALSE), VLOOKUP(INDIRECT("$C"&amp;row()),'OCDS Extension Schemas 1.1.5'!$B:$D,3,FALSE))</f>
        <v>The legally registered name of the organization.</v>
      </c>
      <c r="F32" s="140"/>
      <c r="G32" s="138" t="str">
        <f>IFERROR(VLOOKUP(INDIRECT("F"&amp;row()),'2. Data Elements'!$A:$F,6,FALSE),"")</f>
        <v/>
      </c>
      <c r="H32" s="100"/>
      <c r="I32" s="129"/>
    </row>
    <row r="33">
      <c r="A33" s="125" t="s">
        <v>408</v>
      </c>
      <c r="B33" s="125">
        <v>0.0</v>
      </c>
      <c r="C33" s="147" t="s">
        <v>466</v>
      </c>
      <c r="D33" s="135" t="str">
        <f>IF(OR(ISERROR(SEARCH("extension",INDIRECT("$A"&amp;row()))),NOT(ISERROR(SEARCH("parties",INDIRECT("$C"&amp;row()))))),VLOOKUP(INDIRECT("$C"&amp;row()),'OCDS Schema 1.1.5'!$B:$D,2,FALSE), VLOOKUP(INDIRECT("$C"&amp;row()),'OCDS Extension Schemas 1.1.5'!$B:$D,2,FALSE))</f>
        <v>URI</v>
      </c>
      <c r="E33"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33" s="140"/>
      <c r="G33" s="138" t="str">
        <f>IFERROR(VLOOKUP(INDIRECT("F"&amp;row()),'2. Data Elements'!$A:$F,6,FALSE),"")</f>
        <v/>
      </c>
      <c r="H33" s="100"/>
      <c r="I33" s="129"/>
    </row>
    <row r="34">
      <c r="A34" s="125" t="s">
        <v>432</v>
      </c>
      <c r="B34" s="125">
        <v>0.0</v>
      </c>
      <c r="C34" s="144" t="s">
        <v>467</v>
      </c>
      <c r="D34" s="145" t="str">
        <f>IF(OR(ISERROR(SEARCH("extension",INDIRECT("$A"&amp;row()))),NOT(ISERROR(SEARCH("parties",INDIRECT("$C"&amp;row()))))),VLOOKUP(INDIRECT("$C"&amp;row()),'OCDS Schema 1.1.5'!$B:$D,2,FALSE), VLOOKUP(INDIRECT("$C"&amp;row()),'OCDS Extension Schemas 1.1.5'!$B:$D,2,FALSE))</f>
        <v>Address</v>
      </c>
      <c r="E34" s="153"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34" s="146"/>
      <c r="G34" s="146"/>
      <c r="H34" s="146"/>
      <c r="I34" s="129"/>
    </row>
    <row r="35">
      <c r="A35" s="125" t="s">
        <v>408</v>
      </c>
      <c r="B35" s="125">
        <v>0.0</v>
      </c>
      <c r="C35" s="147" t="s">
        <v>468</v>
      </c>
      <c r="D35" s="135" t="str">
        <f>IF(OR(ISERROR(SEARCH("extension",INDIRECT("$A"&amp;row()))),NOT(ISERROR(SEARCH("parties",INDIRECT("$C"&amp;row()))))),VLOOKUP(INDIRECT("$C"&amp;row()),'OCDS Schema 1.1.5'!$B:$D,2,FALSE), VLOOKUP(INDIRECT("$C"&amp;row()),'OCDS Extension Schemas 1.1.5'!$B:$D,2,FALSE))</f>
        <v>Street address</v>
      </c>
      <c r="E35" s="136" t="str">
        <f>IF(OR(ISERROR(SEARCH("extension",INDIRECT("$A"&amp;row()))),NOT(ISERROR(SEARCH("parties",INDIRECT("$C"&amp;row()))))),VLOOKUP(INDIRECT("$C"&amp;row()),'OCDS Schema 1.1.5'!$B:$D,3,FALSE), VLOOKUP(INDIRECT("$C"&amp;row()),'OCDS Extension Schemas 1.1.5'!$B:$D,3,FALSE))</f>
        <v>The street address. For example, 1600 Amphitheatre Pkwy.</v>
      </c>
      <c r="F35" s="140"/>
      <c r="G35" s="138" t="str">
        <f>IFERROR(VLOOKUP(INDIRECT("F"&amp;row()),'2. Data Elements'!$A:$F,6,FALSE),"")</f>
        <v/>
      </c>
      <c r="H35" s="100"/>
      <c r="I35" s="129"/>
    </row>
    <row r="36">
      <c r="A36" s="125" t="s">
        <v>408</v>
      </c>
      <c r="B36" s="125">
        <v>0.0</v>
      </c>
      <c r="C36" s="147" t="s">
        <v>469</v>
      </c>
      <c r="D36" s="135" t="str">
        <f>IF(OR(ISERROR(SEARCH("extension",INDIRECT("$A"&amp;row()))),NOT(ISERROR(SEARCH("parties",INDIRECT("$C"&amp;row()))))),VLOOKUP(INDIRECT("$C"&amp;row()),'OCDS Schema 1.1.5'!$B:$D,2,FALSE), VLOOKUP(INDIRECT("$C"&amp;row()),'OCDS Extension Schemas 1.1.5'!$B:$D,2,FALSE))</f>
        <v>Locality</v>
      </c>
      <c r="E36" s="136" t="str">
        <f>IF(OR(ISERROR(SEARCH("extension",INDIRECT("$A"&amp;row()))),NOT(ISERROR(SEARCH("parties",INDIRECT("$C"&amp;row()))))),VLOOKUP(INDIRECT("$C"&amp;row()),'OCDS Schema 1.1.5'!$B:$D,3,FALSE), VLOOKUP(INDIRECT("$C"&amp;row()),'OCDS Extension Schemas 1.1.5'!$B:$D,3,FALSE))</f>
        <v>The locality. For example, Mountain View.</v>
      </c>
      <c r="F36" s="140"/>
      <c r="G36" s="138" t="str">
        <f>IFERROR(VLOOKUP(INDIRECT("F"&amp;row()),'2. Data Elements'!$A:$F,6,FALSE),"")</f>
        <v/>
      </c>
      <c r="H36" s="100"/>
      <c r="I36" s="129"/>
    </row>
    <row r="37">
      <c r="A37" s="125" t="s">
        <v>408</v>
      </c>
      <c r="B37" s="125">
        <v>0.0</v>
      </c>
      <c r="C37" s="147" t="s">
        <v>470</v>
      </c>
      <c r="D37" s="135" t="str">
        <f>IF(OR(ISERROR(SEARCH("extension",INDIRECT("$A"&amp;row()))),NOT(ISERROR(SEARCH("parties",INDIRECT("$C"&amp;row()))))),VLOOKUP(INDIRECT("$C"&amp;row()),'OCDS Schema 1.1.5'!$B:$D,2,FALSE), VLOOKUP(INDIRECT("$C"&amp;row()),'OCDS Extension Schemas 1.1.5'!$B:$D,2,FALSE))</f>
        <v>Region</v>
      </c>
      <c r="E37" s="136" t="str">
        <f>IF(OR(ISERROR(SEARCH("extension",INDIRECT("$A"&amp;row()))),NOT(ISERROR(SEARCH("parties",INDIRECT("$C"&amp;row()))))),VLOOKUP(INDIRECT("$C"&amp;row()),'OCDS Schema 1.1.5'!$B:$D,3,FALSE), VLOOKUP(INDIRECT("$C"&amp;row()),'OCDS Extension Schemas 1.1.5'!$B:$D,3,FALSE))</f>
        <v>The region. For example, CA.</v>
      </c>
      <c r="F37" s="140"/>
      <c r="G37" s="138" t="str">
        <f>IFERROR(VLOOKUP(INDIRECT("F"&amp;row()),'2. Data Elements'!$A:$F,6,FALSE),"")</f>
        <v/>
      </c>
      <c r="H37" s="100"/>
      <c r="I37" s="129"/>
    </row>
    <row r="38">
      <c r="A38" s="125" t="s">
        <v>408</v>
      </c>
      <c r="B38" s="125">
        <v>0.0</v>
      </c>
      <c r="C38" s="147" t="s">
        <v>471</v>
      </c>
      <c r="D38" s="135" t="str">
        <f>IF(OR(ISERROR(SEARCH("extension",INDIRECT("$A"&amp;row()))),NOT(ISERROR(SEARCH("parties",INDIRECT("$C"&amp;row()))))),VLOOKUP(INDIRECT("$C"&amp;row()),'OCDS Schema 1.1.5'!$B:$D,2,FALSE), VLOOKUP(INDIRECT("$C"&amp;row()),'OCDS Extension Schemas 1.1.5'!$B:$D,2,FALSE))</f>
        <v>Postal code</v>
      </c>
      <c r="E38" s="136" t="str">
        <f>IF(OR(ISERROR(SEARCH("extension",INDIRECT("$A"&amp;row()))),NOT(ISERROR(SEARCH("parties",INDIRECT("$C"&amp;row()))))),VLOOKUP(INDIRECT("$C"&amp;row()),'OCDS Schema 1.1.5'!$B:$D,3,FALSE), VLOOKUP(INDIRECT("$C"&amp;row()),'OCDS Extension Schemas 1.1.5'!$B:$D,3,FALSE))</f>
        <v>The postal code. For example, 94043.</v>
      </c>
      <c r="F38" s="140"/>
      <c r="G38" s="138" t="str">
        <f>IFERROR(VLOOKUP(INDIRECT("F"&amp;row()),'2. Data Elements'!$A:$F,6,FALSE),"")</f>
        <v/>
      </c>
      <c r="H38" s="100"/>
      <c r="I38" s="129"/>
    </row>
    <row r="39">
      <c r="A39" s="125" t="s">
        <v>408</v>
      </c>
      <c r="B39" s="125">
        <v>0.0</v>
      </c>
      <c r="C39" s="147" t="s">
        <v>472</v>
      </c>
      <c r="D39" s="135" t="str">
        <f>IF(OR(ISERROR(SEARCH("extension",INDIRECT("$A"&amp;row()))),NOT(ISERROR(SEARCH("parties",INDIRECT("$C"&amp;row()))))),VLOOKUP(INDIRECT("$C"&amp;row()),'OCDS Schema 1.1.5'!$B:$D,2,FALSE), VLOOKUP(INDIRECT("$C"&amp;row()),'OCDS Extension Schemas 1.1.5'!$B:$D,2,FALSE))</f>
        <v>Country name</v>
      </c>
      <c r="E39" s="136" t="str">
        <f>IF(OR(ISERROR(SEARCH("extension",INDIRECT("$A"&amp;row()))),NOT(ISERROR(SEARCH("parties",INDIRECT("$C"&amp;row()))))),VLOOKUP(INDIRECT("$C"&amp;row()),'OCDS Schema 1.1.5'!$B:$D,3,FALSE), VLOOKUP(INDIRECT("$C"&amp;row()),'OCDS Extension Schemas 1.1.5'!$B:$D,3,FALSE))</f>
        <v>The country name. For example, United States.</v>
      </c>
      <c r="F39" s="140"/>
      <c r="G39" s="138" t="str">
        <f>IFERROR(VLOOKUP(INDIRECT("F"&amp;row()),'2. Data Elements'!$A:$F,6,FALSE),"")</f>
        <v/>
      </c>
      <c r="H39" s="100"/>
      <c r="I39" s="129"/>
    </row>
    <row r="40">
      <c r="A40" s="125" t="s">
        <v>432</v>
      </c>
      <c r="B40" s="125">
        <v>0.0</v>
      </c>
      <c r="C40" s="144" t="s">
        <v>473</v>
      </c>
      <c r="D40" s="145" t="str">
        <f>IF(OR(ISERROR(SEARCH("extension",INDIRECT("$A"&amp;row()))),NOT(ISERROR(SEARCH("parties",INDIRECT("$C"&amp;row()))))),VLOOKUP(INDIRECT("$C"&amp;row()),'OCDS Schema 1.1.5'!$B:$D,2,FALSE), VLOOKUP(INDIRECT("$C"&amp;row()),'OCDS Extension Schemas 1.1.5'!$B:$D,2,FALSE))</f>
        <v>Contact point</v>
      </c>
      <c r="E40" s="153" t="str">
        <f>IF(OR(ISERROR(SEARCH("extension",INDIRECT("$A"&amp;row()))),NOT(ISERROR(SEARCH("parties",INDIRECT("$C"&amp;row()))))),VLOOKUP(INDIRECT("$C"&amp;row()),'OCDS Schema 1.1.5'!$B:$D,3,FALSE), VLOOKUP(INDIRECT("$C"&amp;row()),'OCDS Extension Schemas 1.1.5'!$B:$D,3,FALSE))</f>
        <v>Contact details that can be used for this party.</v>
      </c>
      <c r="F40" s="146"/>
      <c r="G40" s="146"/>
      <c r="H40" s="146"/>
      <c r="I40" s="129"/>
    </row>
    <row r="41">
      <c r="A41" s="125" t="s">
        <v>408</v>
      </c>
      <c r="B41" s="125">
        <v>0.0</v>
      </c>
      <c r="C41" s="147" t="s">
        <v>474</v>
      </c>
      <c r="D41" s="135" t="str">
        <f>IF(OR(ISERROR(SEARCH("extension",INDIRECT("$A"&amp;row()))),NOT(ISERROR(SEARCH("parties",INDIRECT("$C"&amp;row()))))),VLOOKUP(INDIRECT("$C"&amp;row()),'OCDS Schema 1.1.5'!$B:$D,2,FALSE), VLOOKUP(INDIRECT("$C"&amp;row()),'OCDS Extension Schemas 1.1.5'!$B:$D,2,FALSE))</f>
        <v>Name</v>
      </c>
      <c r="E41"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41" s="140"/>
      <c r="G41" s="138" t="str">
        <f>IFERROR(VLOOKUP(INDIRECT("F"&amp;row()),'2. Data Elements'!$A:$F,6,FALSE),"")</f>
        <v/>
      </c>
      <c r="H41" s="100"/>
      <c r="I41" s="129"/>
    </row>
    <row r="42">
      <c r="A42" s="125" t="s">
        <v>408</v>
      </c>
      <c r="B42" s="125">
        <v>0.0</v>
      </c>
      <c r="C42" s="147" t="s">
        <v>475</v>
      </c>
      <c r="D42" s="135" t="str">
        <f>IF(OR(ISERROR(SEARCH("extension",INDIRECT("$A"&amp;row()))),NOT(ISERROR(SEARCH("parties",INDIRECT("$C"&amp;row()))))),VLOOKUP(INDIRECT("$C"&amp;row()),'OCDS Schema 1.1.5'!$B:$D,2,FALSE), VLOOKUP(INDIRECT("$C"&amp;row()),'OCDS Extension Schemas 1.1.5'!$B:$D,2,FALSE))</f>
        <v>Email</v>
      </c>
      <c r="E42" s="136" t="str">
        <f>IF(OR(ISERROR(SEARCH("extension",INDIRECT("$A"&amp;row()))),NOT(ISERROR(SEARCH("parties",INDIRECT("$C"&amp;row()))))),VLOOKUP(INDIRECT("$C"&amp;row()),'OCDS Schema 1.1.5'!$B:$D,3,FALSE), VLOOKUP(INDIRECT("$C"&amp;row()),'OCDS Extension Schemas 1.1.5'!$B:$D,3,FALSE))</f>
        <v>The e-mail address of the contact point/person.</v>
      </c>
      <c r="F42" s="140"/>
      <c r="G42" s="138" t="str">
        <f>IFERROR(VLOOKUP(INDIRECT("F"&amp;row()),'2. Data Elements'!$A:$F,6,FALSE),"")</f>
        <v/>
      </c>
      <c r="H42" s="100"/>
      <c r="I42" s="129"/>
    </row>
    <row r="43">
      <c r="A43" s="125" t="s">
        <v>408</v>
      </c>
      <c r="B43" s="125">
        <v>0.0</v>
      </c>
      <c r="C43" s="147" t="s">
        <v>476</v>
      </c>
      <c r="D43" s="135" t="str">
        <f>IF(OR(ISERROR(SEARCH("extension",INDIRECT("$A"&amp;row()))),NOT(ISERROR(SEARCH("parties",INDIRECT("$C"&amp;row()))))),VLOOKUP(INDIRECT("$C"&amp;row()),'OCDS Schema 1.1.5'!$B:$D,2,FALSE), VLOOKUP(INDIRECT("$C"&amp;row()),'OCDS Extension Schemas 1.1.5'!$B:$D,2,FALSE))</f>
        <v>Telephone</v>
      </c>
      <c r="E43"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43" s="140"/>
      <c r="G43" s="138" t="str">
        <f>IFERROR(VLOOKUP(INDIRECT("F"&amp;row()),'2. Data Elements'!$A:$F,6,FALSE),"")</f>
        <v/>
      </c>
      <c r="H43" s="100"/>
      <c r="I43" s="129"/>
    </row>
    <row r="44">
      <c r="A44" s="125" t="s">
        <v>408</v>
      </c>
      <c r="B44" s="125">
        <v>0.0</v>
      </c>
      <c r="C44" s="147" t="s">
        <v>477</v>
      </c>
      <c r="D44" s="135" t="str">
        <f>IF(OR(ISERROR(SEARCH("extension",INDIRECT("$A"&amp;row()))),NOT(ISERROR(SEARCH("parties",INDIRECT("$C"&amp;row()))))),VLOOKUP(INDIRECT("$C"&amp;row()),'OCDS Schema 1.1.5'!$B:$D,2,FALSE), VLOOKUP(INDIRECT("$C"&amp;row()),'OCDS Extension Schemas 1.1.5'!$B:$D,2,FALSE))</f>
        <v>Fax number</v>
      </c>
      <c r="E44"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44" s="140"/>
      <c r="G44" s="138" t="str">
        <f>IFERROR(VLOOKUP(INDIRECT("F"&amp;row()),'2. Data Elements'!$A:$F,6,FALSE),"")</f>
        <v/>
      </c>
      <c r="H44" s="100"/>
      <c r="I44" s="129"/>
    </row>
    <row r="45">
      <c r="A45" s="125" t="s">
        <v>408</v>
      </c>
      <c r="B45" s="125">
        <v>0.0</v>
      </c>
      <c r="C45" s="147" t="s">
        <v>478</v>
      </c>
      <c r="D45" s="135" t="str">
        <f>IF(OR(ISERROR(SEARCH("extension",INDIRECT("$A"&amp;row()))),NOT(ISERROR(SEARCH("parties",INDIRECT("$C"&amp;row()))))),VLOOKUP(INDIRECT("$C"&amp;row()),'OCDS Schema 1.1.5'!$B:$D,2,FALSE), VLOOKUP(INDIRECT("$C"&amp;row()),'OCDS Extension Schemas 1.1.5'!$B:$D,2,FALSE))</f>
        <v>URL</v>
      </c>
      <c r="E45" s="136" t="str">
        <f>IF(OR(ISERROR(SEARCH("extension",INDIRECT("$A"&amp;row()))),NOT(ISERROR(SEARCH("parties",INDIRECT("$C"&amp;row()))))),VLOOKUP(INDIRECT("$C"&amp;row()),'OCDS Schema 1.1.5'!$B:$D,3,FALSE), VLOOKUP(INDIRECT("$C"&amp;row()),'OCDS Extension Schemas 1.1.5'!$B:$D,3,FALSE))</f>
        <v>A web address for the contact point/person.</v>
      </c>
      <c r="F45" s="140"/>
      <c r="G45" s="138" t="str">
        <f>IFERROR(VLOOKUP(INDIRECT("F"&amp;row()),'2. Data Elements'!$A:$F,6,FALSE),"")</f>
        <v/>
      </c>
      <c r="H45" s="100"/>
      <c r="I45" s="129"/>
    </row>
    <row r="46">
      <c r="A46" s="125" t="s">
        <v>408</v>
      </c>
      <c r="B46" s="125">
        <v>0.0</v>
      </c>
      <c r="C46" s="147" t="s">
        <v>479</v>
      </c>
      <c r="D46" s="135" t="str">
        <f>IF(OR(ISERROR(SEARCH("extension",INDIRECT("$A"&amp;row()))),NOT(ISERROR(SEARCH("parties",INDIRECT("$C"&amp;row()))))),VLOOKUP(INDIRECT("$C"&amp;row()),'OCDS Schema 1.1.5'!$B:$D,2,FALSE), VLOOKUP(INDIRECT("$C"&amp;row()),'OCDS Extension Schemas 1.1.5'!$B:$D,2,FALSE))</f>
        <v>Party roles</v>
      </c>
      <c r="E46"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46" s="137" t="s">
        <v>480</v>
      </c>
      <c r="G46" s="138" t="str">
        <f>IFERROR(VLOOKUP(INDIRECT("F"&amp;row()),'2. Data Elements'!$A:$F,6,FALSE),"")</f>
        <v>buyer</v>
      </c>
      <c r="H46" s="100"/>
      <c r="I46" s="139"/>
      <c r="J46" s="139"/>
    </row>
    <row r="47">
      <c r="A47" s="125" t="s">
        <v>408</v>
      </c>
      <c r="B47" s="125">
        <v>0.0</v>
      </c>
      <c r="C47" s="147" t="s">
        <v>481</v>
      </c>
      <c r="D47" s="135" t="str">
        <f>IF(OR(ISERROR(SEARCH("extension",INDIRECT("$A"&amp;row()))),NOT(ISERROR(SEARCH("parties",INDIRECT("$C"&amp;row()))))),VLOOKUP(INDIRECT("$C"&amp;row()),'OCDS Schema 1.1.5'!$B:$D,2,FALSE), VLOOKUP(INDIRECT("$C"&amp;row()),'OCDS Extension Schemas 1.1.5'!$B:$D,2,FALSE))</f>
        <v>Details</v>
      </c>
      <c r="E47"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47" s="140"/>
      <c r="G47" s="138" t="str">
        <f>IFERROR(VLOOKUP(INDIRECT("F"&amp;row()),'2. Data Elements'!$A:$F,6,FALSE),"")</f>
        <v/>
      </c>
      <c r="H47" s="100"/>
      <c r="I47" s="129"/>
    </row>
    <row r="48" outlineLevel="1">
      <c r="A48" s="125" t="s">
        <v>449</v>
      </c>
      <c r="B48" s="125">
        <v>1.0</v>
      </c>
      <c r="C48" s="149" t="s">
        <v>482</v>
      </c>
      <c r="D48" s="150" t="str">
        <f>IF(OR(ISERROR(SEARCH("extension",INDIRECT("$A"&amp;row()))),NOT(ISERROR(SEARCH("parties",INDIRECT("$C"&amp;row()))))),VLOOKUP(INDIRECT("$C"&amp;row()),'OCDS Schema 1.1.5'!$B:$D,2,FALSE), VLOOKUP(INDIRECT("$C"&amp;row()),'OCDS Extension Schemas 1.1.5'!$B:$D,2,FALSE))</f>
        <v>Procuring entity</v>
      </c>
      <c r="E48" s="151"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F48" s="152"/>
      <c r="G48" s="152"/>
      <c r="H48" s="152"/>
      <c r="I48" s="129"/>
    </row>
    <row r="49">
      <c r="A49" s="125" t="s">
        <v>408</v>
      </c>
      <c r="B49" s="125">
        <v>0.0</v>
      </c>
      <c r="C49" s="147" t="s">
        <v>450</v>
      </c>
      <c r="D49" s="135" t="str">
        <f>IF(OR(ISERROR(SEARCH("extension",INDIRECT("$A"&amp;row()))),NOT(ISERROR(SEARCH("parties",INDIRECT("$C"&amp;row()))))),VLOOKUP(INDIRECT("$C"&amp;row()),'OCDS Schema 1.1.5'!$B:$D,2,FALSE), VLOOKUP(INDIRECT("$C"&amp;row()),'OCDS Extension Schemas 1.1.5'!$B:$D,2,FALSE))</f>
        <v>Common name</v>
      </c>
      <c r="E49"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49" s="137" t="s">
        <v>434</v>
      </c>
      <c r="G49" s="138" t="str">
        <f>IFERROR(VLOOKUP(INDIRECT("F"&amp;row()),'2. Data Elements'!$A:$F,6,FALSE),"")</f>
        <v>Parks and Recreation</v>
      </c>
      <c r="H49" s="148" t="s">
        <v>451</v>
      </c>
      <c r="I49" s="139"/>
      <c r="J49" s="139"/>
    </row>
    <row r="50">
      <c r="A50" s="125" t="s">
        <v>408</v>
      </c>
      <c r="B50" s="125">
        <v>0.0</v>
      </c>
      <c r="C50" s="147" t="s">
        <v>452</v>
      </c>
      <c r="D50" s="135" t="str">
        <f>IF(OR(ISERROR(SEARCH("extension",INDIRECT("$A"&amp;row()))),NOT(ISERROR(SEARCH("parties",INDIRECT("$C"&amp;row()))))),VLOOKUP(INDIRECT("$C"&amp;row()),'OCDS Schema 1.1.5'!$B:$D,2,FALSE), VLOOKUP(INDIRECT("$C"&amp;row()),'OCDS Extension Schemas 1.1.5'!$B:$D,2,FALSE))</f>
        <v>Entity ID</v>
      </c>
      <c r="E50"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50" s="137" t="s">
        <v>437</v>
      </c>
      <c r="G50" s="138" t="str">
        <f>IFERROR(VLOOKUP(INDIRECT("F"&amp;row()),'2. Data Elements'!$A:$F,6,FALSE),"")</f>
        <v>US_OR-PDX-BS-ABBR-PPR</v>
      </c>
      <c r="H50" s="97" t="s">
        <v>302</v>
      </c>
      <c r="I50" s="139"/>
      <c r="J50" s="139"/>
    </row>
    <row r="51">
      <c r="A51" s="125" t="s">
        <v>432</v>
      </c>
      <c r="B51" s="125">
        <v>0.0</v>
      </c>
      <c r="C51" s="144" t="s">
        <v>453</v>
      </c>
      <c r="D51" s="145" t="str">
        <f>IF(OR(ISERROR(SEARCH("extension",INDIRECT("$A"&amp;row()))),NOT(ISERROR(SEARCH("parties",INDIRECT("$C"&amp;row()))))),VLOOKUP(INDIRECT("$C"&amp;row()),'OCDS Schema 1.1.5'!$B:$D,2,FALSE), VLOOKUP(INDIRECT("$C"&amp;row()),'OCDS Extension Schemas 1.1.5'!$B:$D,2,FALSE))</f>
        <v>Primary identifier</v>
      </c>
      <c r="E51" s="153"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51" s="146"/>
      <c r="G51" s="146"/>
      <c r="H51" s="146"/>
      <c r="I51" s="129"/>
    </row>
    <row r="52">
      <c r="A52" s="125" t="s">
        <v>408</v>
      </c>
      <c r="B52" s="125">
        <v>0.0</v>
      </c>
      <c r="C52" s="147" t="s">
        <v>454</v>
      </c>
      <c r="D52" s="135" t="str">
        <f>IF(OR(ISERROR(SEARCH("extension",INDIRECT("$A"&amp;row()))),NOT(ISERROR(SEARCH("parties",INDIRECT("$C"&amp;row()))))),VLOOKUP(INDIRECT("$C"&amp;row()),'OCDS Schema 1.1.5'!$B:$D,2,FALSE), VLOOKUP(INDIRECT("$C"&amp;row()),'OCDS Extension Schemas 1.1.5'!$B:$D,2,FALSE))</f>
        <v>Scheme</v>
      </c>
      <c r="E52"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2" s="137" t="s">
        <v>455</v>
      </c>
      <c r="G52" s="138" t="str">
        <f>IFERROR(VLOOKUP(INDIRECT("F"&amp;row()),'2. Data Elements'!$A:$F,6,FALSE),"")</f>
        <v>US_OR-PDX-BS-ABBR</v>
      </c>
      <c r="H52" s="85" t="s">
        <v>456</v>
      </c>
      <c r="I52" s="139"/>
      <c r="J52" s="139"/>
    </row>
    <row r="53">
      <c r="A53" s="125" t="s">
        <v>408</v>
      </c>
      <c r="B53" s="125">
        <v>0.0</v>
      </c>
      <c r="C53" s="147" t="s">
        <v>457</v>
      </c>
      <c r="D53" s="135" t="str">
        <f>IF(OR(ISERROR(SEARCH("extension",INDIRECT("$A"&amp;row()))),NOT(ISERROR(SEARCH("parties",INDIRECT("$C"&amp;row()))))),VLOOKUP(INDIRECT("$C"&amp;row()),'OCDS Schema 1.1.5'!$B:$D,2,FALSE), VLOOKUP(INDIRECT("$C"&amp;row()),'OCDS Extension Schemas 1.1.5'!$B:$D,2,FALSE))</f>
        <v>ID</v>
      </c>
      <c r="E53" s="136" t="str">
        <f>IF(OR(ISERROR(SEARCH("extension",INDIRECT("$A"&amp;row()))),NOT(ISERROR(SEARCH("parties",INDIRECT("$C"&amp;row()))))),VLOOKUP(INDIRECT("$C"&amp;row()),'OCDS Schema 1.1.5'!$B:$D,3,FALSE), VLOOKUP(INDIRECT("$C"&amp;row()),'OCDS Extension Schemas 1.1.5'!$B:$D,3,FALSE))</f>
        <v>The identifier of the organization in the selected scheme.</v>
      </c>
      <c r="F53" s="137" t="s">
        <v>458</v>
      </c>
      <c r="G53" s="138" t="str">
        <f>IFERROR(VLOOKUP(INDIRECT("F"&amp;row()),'2. Data Elements'!$A:$F,6,FALSE),"")</f>
        <v>PPR</v>
      </c>
      <c r="H53" s="85" t="s">
        <v>459</v>
      </c>
      <c r="I53" s="139"/>
      <c r="J53" s="139"/>
    </row>
    <row r="54">
      <c r="A54" s="125" t="s">
        <v>408</v>
      </c>
      <c r="B54" s="125">
        <v>0.0</v>
      </c>
      <c r="C54" s="147" t="s">
        <v>460</v>
      </c>
      <c r="D54" s="135" t="str">
        <f>IF(OR(ISERROR(SEARCH("extension",INDIRECT("$A"&amp;row()))),NOT(ISERROR(SEARCH("parties",INDIRECT("$C"&amp;row()))))),VLOOKUP(INDIRECT("$C"&amp;row()),'OCDS Schema 1.1.5'!$B:$D,2,FALSE), VLOOKUP(INDIRECT("$C"&amp;row()),'OCDS Extension Schemas 1.1.5'!$B:$D,2,FALSE))</f>
        <v>Legal Name</v>
      </c>
      <c r="E54" s="136" t="str">
        <f>IF(OR(ISERROR(SEARCH("extension",INDIRECT("$A"&amp;row()))),NOT(ISERROR(SEARCH("parties",INDIRECT("$C"&amp;row()))))),VLOOKUP(INDIRECT("$C"&amp;row()),'OCDS Schema 1.1.5'!$B:$D,3,FALSE), VLOOKUP(INDIRECT("$C"&amp;row()),'OCDS Extension Schemas 1.1.5'!$B:$D,3,FALSE))</f>
        <v>The legally registered name of the organization.</v>
      </c>
      <c r="F54" s="137" t="s">
        <v>434</v>
      </c>
      <c r="G54" s="138" t="str">
        <f>IFERROR(VLOOKUP(INDIRECT("F"&amp;row()),'2. Data Elements'!$A:$F,6,FALSE),"")</f>
        <v>Parks and Recreation</v>
      </c>
      <c r="H54" s="154" t="s">
        <v>451</v>
      </c>
      <c r="I54" s="139"/>
      <c r="J54" s="139"/>
    </row>
    <row r="55">
      <c r="A55" s="125" t="s">
        <v>408</v>
      </c>
      <c r="B55" s="125">
        <v>0.0</v>
      </c>
      <c r="C55" s="147" t="s">
        <v>461</v>
      </c>
      <c r="D55" s="135" t="str">
        <f>IF(OR(ISERROR(SEARCH("extension",INDIRECT("$A"&amp;row()))),NOT(ISERROR(SEARCH("parties",INDIRECT("$C"&amp;row()))))),VLOOKUP(INDIRECT("$C"&amp;row()),'OCDS Schema 1.1.5'!$B:$D,2,FALSE), VLOOKUP(INDIRECT("$C"&amp;row()),'OCDS Extension Schemas 1.1.5'!$B:$D,2,FALSE))</f>
        <v>URI</v>
      </c>
      <c r="E55"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55" s="140"/>
      <c r="G55" s="138" t="str">
        <f>IFERROR(VLOOKUP(INDIRECT("F"&amp;row()),'2. Data Elements'!$A:$F,6,FALSE),"")</f>
        <v/>
      </c>
      <c r="H55" s="100"/>
      <c r="I55" s="129"/>
    </row>
    <row r="56">
      <c r="A56" s="125" t="s">
        <v>432</v>
      </c>
      <c r="B56" s="125">
        <v>0.0</v>
      </c>
      <c r="C56" s="144" t="s">
        <v>462</v>
      </c>
      <c r="D56" s="145" t="str">
        <f>IF(OR(ISERROR(SEARCH("extension",INDIRECT("$A"&amp;row()))),NOT(ISERROR(SEARCH("parties",INDIRECT("$C"&amp;row()))))),VLOOKUP(INDIRECT("$C"&amp;row()),'OCDS Schema 1.1.5'!$B:$D,2,FALSE), VLOOKUP(INDIRECT("$C"&amp;row()),'OCDS Extension Schemas 1.1.5'!$B:$D,2,FALSE))</f>
        <v>Additional identifiers</v>
      </c>
      <c r="E56" s="153"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56" s="146"/>
      <c r="G56" s="146"/>
      <c r="H56" s="146"/>
      <c r="I56" s="139"/>
    </row>
    <row r="57">
      <c r="A57" s="125" t="s">
        <v>408</v>
      </c>
      <c r="B57" s="125">
        <v>0.0</v>
      </c>
      <c r="C57" s="147" t="s">
        <v>463</v>
      </c>
      <c r="D57" s="135" t="str">
        <f>IF(OR(ISERROR(SEARCH("extension",INDIRECT("$A"&amp;row()))),NOT(ISERROR(SEARCH("parties",INDIRECT("$C"&amp;row()))))),VLOOKUP(INDIRECT("$C"&amp;row()),'OCDS Schema 1.1.5'!$B:$D,2,FALSE), VLOOKUP(INDIRECT("$C"&amp;row()),'OCDS Extension Schemas 1.1.5'!$B:$D,2,FALSE))</f>
        <v>Scheme</v>
      </c>
      <c r="E57"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57" s="140"/>
      <c r="G57" s="138" t="str">
        <f>IFERROR(VLOOKUP(INDIRECT("F"&amp;row()),'2. Data Elements'!$A:$F,6,FALSE),"")</f>
        <v/>
      </c>
      <c r="H57" s="100"/>
      <c r="I57" s="129"/>
    </row>
    <row r="58">
      <c r="A58" s="125" t="s">
        <v>408</v>
      </c>
      <c r="B58" s="125">
        <v>0.0</v>
      </c>
      <c r="C58" s="147" t="s">
        <v>464</v>
      </c>
      <c r="D58" s="135" t="str">
        <f>IF(OR(ISERROR(SEARCH("extension",INDIRECT("$A"&amp;row()))),NOT(ISERROR(SEARCH("parties",INDIRECT("$C"&amp;row()))))),VLOOKUP(INDIRECT("$C"&amp;row()),'OCDS Schema 1.1.5'!$B:$D,2,FALSE), VLOOKUP(INDIRECT("$C"&amp;row()),'OCDS Extension Schemas 1.1.5'!$B:$D,2,FALSE))</f>
        <v>ID</v>
      </c>
      <c r="E58" s="136" t="str">
        <f>IF(OR(ISERROR(SEARCH("extension",INDIRECT("$A"&amp;row()))),NOT(ISERROR(SEARCH("parties",INDIRECT("$C"&amp;row()))))),VLOOKUP(INDIRECT("$C"&amp;row()),'OCDS Schema 1.1.5'!$B:$D,3,FALSE), VLOOKUP(INDIRECT("$C"&amp;row()),'OCDS Extension Schemas 1.1.5'!$B:$D,3,FALSE))</f>
        <v>The identifier of the organization in the selected scheme.</v>
      </c>
      <c r="F58" s="140"/>
      <c r="G58" s="138" t="str">
        <f>IFERROR(VLOOKUP(INDIRECT("F"&amp;row()),'2. Data Elements'!$A:$F,6,FALSE),"")</f>
        <v/>
      </c>
      <c r="H58" s="100"/>
      <c r="I58" s="129"/>
    </row>
    <row r="59">
      <c r="A59" s="125" t="s">
        <v>408</v>
      </c>
      <c r="B59" s="125">
        <v>0.0</v>
      </c>
      <c r="C59" s="147" t="s">
        <v>465</v>
      </c>
      <c r="D59" s="135" t="str">
        <f>IF(OR(ISERROR(SEARCH("extension",INDIRECT("$A"&amp;row()))),NOT(ISERROR(SEARCH("parties",INDIRECT("$C"&amp;row()))))),VLOOKUP(INDIRECT("$C"&amp;row()),'OCDS Schema 1.1.5'!$B:$D,2,FALSE), VLOOKUP(INDIRECT("$C"&amp;row()),'OCDS Extension Schemas 1.1.5'!$B:$D,2,FALSE))</f>
        <v>Legal Name</v>
      </c>
      <c r="E59" s="136" t="str">
        <f>IF(OR(ISERROR(SEARCH("extension",INDIRECT("$A"&amp;row()))),NOT(ISERROR(SEARCH("parties",INDIRECT("$C"&amp;row()))))),VLOOKUP(INDIRECT("$C"&amp;row()),'OCDS Schema 1.1.5'!$B:$D,3,FALSE), VLOOKUP(INDIRECT("$C"&amp;row()),'OCDS Extension Schemas 1.1.5'!$B:$D,3,FALSE))</f>
        <v>The legally registered name of the organization.</v>
      </c>
      <c r="F59" s="140"/>
      <c r="G59" s="138" t="str">
        <f>IFERROR(VLOOKUP(INDIRECT("F"&amp;row()),'2. Data Elements'!$A:$F,6,FALSE),"")</f>
        <v/>
      </c>
      <c r="H59" s="100"/>
      <c r="I59" s="129"/>
    </row>
    <row r="60">
      <c r="A60" s="125" t="s">
        <v>408</v>
      </c>
      <c r="B60" s="125">
        <v>0.0</v>
      </c>
      <c r="C60" s="147" t="s">
        <v>466</v>
      </c>
      <c r="D60" s="135" t="str">
        <f>IF(OR(ISERROR(SEARCH("extension",INDIRECT("$A"&amp;row()))),NOT(ISERROR(SEARCH("parties",INDIRECT("$C"&amp;row()))))),VLOOKUP(INDIRECT("$C"&amp;row()),'OCDS Schema 1.1.5'!$B:$D,2,FALSE), VLOOKUP(INDIRECT("$C"&amp;row()),'OCDS Extension Schemas 1.1.5'!$B:$D,2,FALSE))</f>
        <v>URI</v>
      </c>
      <c r="E60"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60" s="140"/>
      <c r="G60" s="138" t="str">
        <f>IFERROR(VLOOKUP(INDIRECT("F"&amp;row()),'2. Data Elements'!$A:$F,6,FALSE),"")</f>
        <v/>
      </c>
      <c r="H60" s="100"/>
      <c r="I60" s="129"/>
    </row>
    <row r="61">
      <c r="A61" s="125" t="s">
        <v>432</v>
      </c>
      <c r="B61" s="125">
        <v>0.0</v>
      </c>
      <c r="C61" s="144" t="s">
        <v>467</v>
      </c>
      <c r="D61" s="145" t="str">
        <f>IF(OR(ISERROR(SEARCH("extension",INDIRECT("$A"&amp;row()))),NOT(ISERROR(SEARCH("parties",INDIRECT("$C"&amp;row()))))),VLOOKUP(INDIRECT("$C"&amp;row()),'OCDS Schema 1.1.5'!$B:$D,2,FALSE), VLOOKUP(INDIRECT("$C"&amp;row()),'OCDS Extension Schemas 1.1.5'!$B:$D,2,FALSE))</f>
        <v>Address</v>
      </c>
      <c r="E61" s="153"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61" s="146"/>
      <c r="G61" s="146"/>
      <c r="H61" s="146"/>
      <c r="I61" s="129"/>
    </row>
    <row r="62">
      <c r="A62" s="125" t="s">
        <v>408</v>
      </c>
      <c r="B62" s="125">
        <v>0.0</v>
      </c>
      <c r="C62" s="147" t="s">
        <v>468</v>
      </c>
      <c r="D62" s="135" t="str">
        <f>IF(OR(ISERROR(SEARCH("extension",INDIRECT("$A"&amp;row()))),NOT(ISERROR(SEARCH("parties",INDIRECT("$C"&amp;row()))))),VLOOKUP(INDIRECT("$C"&amp;row()),'OCDS Schema 1.1.5'!$B:$D,2,FALSE), VLOOKUP(INDIRECT("$C"&amp;row()),'OCDS Extension Schemas 1.1.5'!$B:$D,2,FALSE))</f>
        <v>Street address</v>
      </c>
      <c r="E62" s="136" t="str">
        <f>IF(OR(ISERROR(SEARCH("extension",INDIRECT("$A"&amp;row()))),NOT(ISERROR(SEARCH("parties",INDIRECT("$C"&amp;row()))))),VLOOKUP(INDIRECT("$C"&amp;row()),'OCDS Schema 1.1.5'!$B:$D,3,FALSE), VLOOKUP(INDIRECT("$C"&amp;row()),'OCDS Extension Schemas 1.1.5'!$B:$D,3,FALSE))</f>
        <v>The street address. For example, 1600 Amphitheatre Pkwy.</v>
      </c>
      <c r="F62" s="140"/>
      <c r="G62" s="138" t="str">
        <f>IFERROR(VLOOKUP(INDIRECT("F"&amp;row()),'2. Data Elements'!$A:$F,6,FALSE),"")</f>
        <v/>
      </c>
      <c r="H62" s="100"/>
      <c r="I62" s="129"/>
    </row>
    <row r="63">
      <c r="A63" s="125" t="s">
        <v>408</v>
      </c>
      <c r="B63" s="125">
        <v>0.0</v>
      </c>
      <c r="C63" s="147" t="s">
        <v>469</v>
      </c>
      <c r="D63" s="135" t="str">
        <f>IF(OR(ISERROR(SEARCH("extension",INDIRECT("$A"&amp;row()))),NOT(ISERROR(SEARCH("parties",INDIRECT("$C"&amp;row()))))),VLOOKUP(INDIRECT("$C"&amp;row()),'OCDS Schema 1.1.5'!$B:$D,2,FALSE), VLOOKUP(INDIRECT("$C"&amp;row()),'OCDS Extension Schemas 1.1.5'!$B:$D,2,FALSE))</f>
        <v>Locality</v>
      </c>
      <c r="E63" s="136" t="str">
        <f>IF(OR(ISERROR(SEARCH("extension",INDIRECT("$A"&amp;row()))),NOT(ISERROR(SEARCH("parties",INDIRECT("$C"&amp;row()))))),VLOOKUP(INDIRECT("$C"&amp;row()),'OCDS Schema 1.1.5'!$B:$D,3,FALSE), VLOOKUP(INDIRECT("$C"&amp;row()),'OCDS Extension Schemas 1.1.5'!$B:$D,3,FALSE))</f>
        <v>The locality. For example, Mountain View.</v>
      </c>
      <c r="F63" s="140"/>
      <c r="G63" s="138" t="str">
        <f>IFERROR(VLOOKUP(INDIRECT("F"&amp;row()),'2. Data Elements'!$A:$F,6,FALSE),"")</f>
        <v/>
      </c>
      <c r="H63" s="100"/>
      <c r="I63" s="129"/>
    </row>
    <row r="64">
      <c r="A64" s="125" t="s">
        <v>408</v>
      </c>
      <c r="B64" s="125">
        <v>0.0</v>
      </c>
      <c r="C64" s="147" t="s">
        <v>470</v>
      </c>
      <c r="D64" s="135" t="str">
        <f>IF(OR(ISERROR(SEARCH("extension",INDIRECT("$A"&amp;row()))),NOT(ISERROR(SEARCH("parties",INDIRECT("$C"&amp;row()))))),VLOOKUP(INDIRECT("$C"&amp;row()),'OCDS Schema 1.1.5'!$B:$D,2,FALSE), VLOOKUP(INDIRECT("$C"&amp;row()),'OCDS Extension Schemas 1.1.5'!$B:$D,2,FALSE))</f>
        <v>Region</v>
      </c>
      <c r="E64" s="136" t="str">
        <f>IF(OR(ISERROR(SEARCH("extension",INDIRECT("$A"&amp;row()))),NOT(ISERROR(SEARCH("parties",INDIRECT("$C"&amp;row()))))),VLOOKUP(INDIRECT("$C"&amp;row()),'OCDS Schema 1.1.5'!$B:$D,3,FALSE), VLOOKUP(INDIRECT("$C"&amp;row()),'OCDS Extension Schemas 1.1.5'!$B:$D,3,FALSE))</f>
        <v>The region. For example, CA.</v>
      </c>
      <c r="F64" s="140"/>
      <c r="G64" s="138" t="str">
        <f>IFERROR(VLOOKUP(INDIRECT("F"&amp;row()),'2. Data Elements'!$A:$F,6,FALSE),"")</f>
        <v/>
      </c>
      <c r="H64" s="100"/>
      <c r="I64" s="129"/>
    </row>
    <row r="65">
      <c r="A65" s="125" t="s">
        <v>408</v>
      </c>
      <c r="B65" s="125">
        <v>0.0</v>
      </c>
      <c r="C65" s="147" t="s">
        <v>471</v>
      </c>
      <c r="D65" s="135" t="str">
        <f>IF(OR(ISERROR(SEARCH("extension",INDIRECT("$A"&amp;row()))),NOT(ISERROR(SEARCH("parties",INDIRECT("$C"&amp;row()))))),VLOOKUP(INDIRECT("$C"&amp;row()),'OCDS Schema 1.1.5'!$B:$D,2,FALSE), VLOOKUP(INDIRECT("$C"&amp;row()),'OCDS Extension Schemas 1.1.5'!$B:$D,2,FALSE))</f>
        <v>Postal code</v>
      </c>
      <c r="E65" s="136" t="str">
        <f>IF(OR(ISERROR(SEARCH("extension",INDIRECT("$A"&amp;row()))),NOT(ISERROR(SEARCH("parties",INDIRECT("$C"&amp;row()))))),VLOOKUP(INDIRECT("$C"&amp;row()),'OCDS Schema 1.1.5'!$B:$D,3,FALSE), VLOOKUP(INDIRECT("$C"&amp;row()),'OCDS Extension Schemas 1.1.5'!$B:$D,3,FALSE))</f>
        <v>The postal code. For example, 94043.</v>
      </c>
      <c r="F65" s="140"/>
      <c r="G65" s="138" t="str">
        <f>IFERROR(VLOOKUP(INDIRECT("F"&amp;row()),'2. Data Elements'!$A:$F,6,FALSE),"")</f>
        <v/>
      </c>
      <c r="H65" s="100"/>
      <c r="I65" s="129"/>
    </row>
    <row r="66">
      <c r="A66" s="125" t="s">
        <v>408</v>
      </c>
      <c r="B66" s="125">
        <v>0.0</v>
      </c>
      <c r="C66" s="147" t="s">
        <v>472</v>
      </c>
      <c r="D66" s="135" t="str">
        <f>IF(OR(ISERROR(SEARCH("extension",INDIRECT("$A"&amp;row()))),NOT(ISERROR(SEARCH("parties",INDIRECT("$C"&amp;row()))))),VLOOKUP(INDIRECT("$C"&amp;row()),'OCDS Schema 1.1.5'!$B:$D,2,FALSE), VLOOKUP(INDIRECT("$C"&amp;row()),'OCDS Extension Schemas 1.1.5'!$B:$D,2,FALSE))</f>
        <v>Country name</v>
      </c>
      <c r="E66" s="136" t="str">
        <f>IF(OR(ISERROR(SEARCH("extension",INDIRECT("$A"&amp;row()))),NOT(ISERROR(SEARCH("parties",INDIRECT("$C"&amp;row()))))),VLOOKUP(INDIRECT("$C"&amp;row()),'OCDS Schema 1.1.5'!$B:$D,3,FALSE), VLOOKUP(INDIRECT("$C"&amp;row()),'OCDS Extension Schemas 1.1.5'!$B:$D,3,FALSE))</f>
        <v>The country name. For example, United States.</v>
      </c>
      <c r="F66" s="140"/>
      <c r="G66" s="138" t="str">
        <f>IFERROR(VLOOKUP(INDIRECT("F"&amp;row()),'2. Data Elements'!$A:$F,6,FALSE),"")</f>
        <v/>
      </c>
      <c r="H66" s="100"/>
      <c r="I66" s="129"/>
    </row>
    <row r="67">
      <c r="A67" s="125" t="s">
        <v>432</v>
      </c>
      <c r="B67" s="125">
        <v>0.0</v>
      </c>
      <c r="C67" s="144" t="s">
        <v>473</v>
      </c>
      <c r="D67" s="145" t="str">
        <f>IF(OR(ISERROR(SEARCH("extension",INDIRECT("$A"&amp;row()))),NOT(ISERROR(SEARCH("parties",INDIRECT("$C"&amp;row()))))),VLOOKUP(INDIRECT("$C"&amp;row()),'OCDS Schema 1.1.5'!$B:$D,2,FALSE), VLOOKUP(INDIRECT("$C"&amp;row()),'OCDS Extension Schemas 1.1.5'!$B:$D,2,FALSE))</f>
        <v>Contact point</v>
      </c>
      <c r="E67" s="153" t="str">
        <f>IF(OR(ISERROR(SEARCH("extension",INDIRECT("$A"&amp;row()))),NOT(ISERROR(SEARCH("parties",INDIRECT("$C"&amp;row()))))),VLOOKUP(INDIRECT("$C"&amp;row()),'OCDS Schema 1.1.5'!$B:$D,3,FALSE), VLOOKUP(INDIRECT("$C"&amp;row()),'OCDS Extension Schemas 1.1.5'!$B:$D,3,FALSE))</f>
        <v>Contact details that can be used for this party.</v>
      </c>
      <c r="F67" s="146"/>
      <c r="G67" s="146"/>
      <c r="H67" s="146"/>
      <c r="I67" s="129"/>
    </row>
    <row r="68">
      <c r="A68" s="125" t="s">
        <v>408</v>
      </c>
      <c r="B68" s="125">
        <v>0.0</v>
      </c>
      <c r="C68" s="147" t="s">
        <v>474</v>
      </c>
      <c r="D68" s="135" t="str">
        <f>IF(OR(ISERROR(SEARCH("extension",INDIRECT("$A"&amp;row()))),NOT(ISERROR(SEARCH("parties",INDIRECT("$C"&amp;row()))))),VLOOKUP(INDIRECT("$C"&amp;row()),'OCDS Schema 1.1.5'!$B:$D,2,FALSE), VLOOKUP(INDIRECT("$C"&amp;row()),'OCDS Extension Schemas 1.1.5'!$B:$D,2,FALSE))</f>
        <v>Name</v>
      </c>
      <c r="E68"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68" s="140"/>
      <c r="G68" s="138" t="str">
        <f>IFERROR(VLOOKUP(INDIRECT("F"&amp;row()),'2. Data Elements'!$A:$F,6,FALSE),"")</f>
        <v/>
      </c>
      <c r="H68" s="100"/>
      <c r="I68" s="129"/>
    </row>
    <row r="69">
      <c r="A69" s="125" t="s">
        <v>408</v>
      </c>
      <c r="B69" s="125">
        <v>0.0</v>
      </c>
      <c r="C69" s="147" t="s">
        <v>475</v>
      </c>
      <c r="D69" s="135" t="str">
        <f>IF(OR(ISERROR(SEARCH("extension",INDIRECT("$A"&amp;row()))),NOT(ISERROR(SEARCH("parties",INDIRECT("$C"&amp;row()))))),VLOOKUP(INDIRECT("$C"&amp;row()),'OCDS Schema 1.1.5'!$B:$D,2,FALSE), VLOOKUP(INDIRECT("$C"&amp;row()),'OCDS Extension Schemas 1.1.5'!$B:$D,2,FALSE))</f>
        <v>Email</v>
      </c>
      <c r="E69" s="136" t="str">
        <f>IF(OR(ISERROR(SEARCH("extension",INDIRECT("$A"&amp;row()))),NOT(ISERROR(SEARCH("parties",INDIRECT("$C"&amp;row()))))),VLOOKUP(INDIRECT("$C"&amp;row()),'OCDS Schema 1.1.5'!$B:$D,3,FALSE), VLOOKUP(INDIRECT("$C"&amp;row()),'OCDS Extension Schemas 1.1.5'!$B:$D,3,FALSE))</f>
        <v>The e-mail address of the contact point/person.</v>
      </c>
      <c r="F69" s="140"/>
      <c r="G69" s="138" t="str">
        <f>IFERROR(VLOOKUP(INDIRECT("F"&amp;row()),'2. Data Elements'!$A:$F,6,FALSE),"")</f>
        <v/>
      </c>
      <c r="H69" s="100"/>
      <c r="I69" s="129"/>
    </row>
    <row r="70">
      <c r="A70" s="125" t="s">
        <v>408</v>
      </c>
      <c r="B70" s="125">
        <v>0.0</v>
      </c>
      <c r="C70" s="147" t="s">
        <v>476</v>
      </c>
      <c r="D70" s="135" t="str">
        <f>IF(OR(ISERROR(SEARCH("extension",INDIRECT("$A"&amp;row()))),NOT(ISERROR(SEARCH("parties",INDIRECT("$C"&amp;row()))))),VLOOKUP(INDIRECT("$C"&amp;row()),'OCDS Schema 1.1.5'!$B:$D,2,FALSE), VLOOKUP(INDIRECT("$C"&amp;row()),'OCDS Extension Schemas 1.1.5'!$B:$D,2,FALSE))</f>
        <v>Telephone</v>
      </c>
      <c r="E70"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70" s="140"/>
      <c r="G70" s="138" t="str">
        <f>IFERROR(VLOOKUP(INDIRECT("F"&amp;row()),'2. Data Elements'!$A:$F,6,FALSE),"")</f>
        <v/>
      </c>
      <c r="H70" s="100"/>
      <c r="I70" s="129"/>
    </row>
    <row r="71">
      <c r="A71" s="125" t="s">
        <v>408</v>
      </c>
      <c r="B71" s="125">
        <v>0.0</v>
      </c>
      <c r="C71" s="147" t="s">
        <v>477</v>
      </c>
      <c r="D71" s="135" t="str">
        <f>IF(OR(ISERROR(SEARCH("extension",INDIRECT("$A"&amp;row()))),NOT(ISERROR(SEARCH("parties",INDIRECT("$C"&amp;row()))))),VLOOKUP(INDIRECT("$C"&amp;row()),'OCDS Schema 1.1.5'!$B:$D,2,FALSE), VLOOKUP(INDIRECT("$C"&amp;row()),'OCDS Extension Schemas 1.1.5'!$B:$D,2,FALSE))</f>
        <v>Fax number</v>
      </c>
      <c r="E71"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71" s="140"/>
      <c r="G71" s="138" t="str">
        <f>IFERROR(VLOOKUP(INDIRECT("F"&amp;row()),'2. Data Elements'!$A:$F,6,FALSE),"")</f>
        <v/>
      </c>
      <c r="H71" s="100"/>
      <c r="I71" s="129"/>
    </row>
    <row r="72">
      <c r="A72" s="125" t="s">
        <v>408</v>
      </c>
      <c r="B72" s="125">
        <v>0.0</v>
      </c>
      <c r="C72" s="147" t="s">
        <v>478</v>
      </c>
      <c r="D72" s="135" t="str">
        <f>IF(OR(ISERROR(SEARCH("extension",INDIRECT("$A"&amp;row()))),NOT(ISERROR(SEARCH("parties",INDIRECT("$C"&amp;row()))))),VLOOKUP(INDIRECT("$C"&amp;row()),'OCDS Schema 1.1.5'!$B:$D,2,FALSE), VLOOKUP(INDIRECT("$C"&amp;row()),'OCDS Extension Schemas 1.1.5'!$B:$D,2,FALSE))</f>
        <v>URL</v>
      </c>
      <c r="E72" s="136" t="str">
        <f>IF(OR(ISERROR(SEARCH("extension",INDIRECT("$A"&amp;row()))),NOT(ISERROR(SEARCH("parties",INDIRECT("$C"&amp;row()))))),VLOOKUP(INDIRECT("$C"&amp;row()),'OCDS Schema 1.1.5'!$B:$D,3,FALSE), VLOOKUP(INDIRECT("$C"&amp;row()),'OCDS Extension Schemas 1.1.5'!$B:$D,3,FALSE))</f>
        <v>A web address for the contact point/person.</v>
      </c>
      <c r="F72" s="140"/>
      <c r="G72" s="138" t="str">
        <f>IFERROR(VLOOKUP(INDIRECT("F"&amp;row()),'2. Data Elements'!$A:$F,6,FALSE),"")</f>
        <v/>
      </c>
      <c r="H72" s="100"/>
      <c r="I72" s="129"/>
    </row>
    <row r="73">
      <c r="A73" s="125" t="s">
        <v>408</v>
      </c>
      <c r="B73" s="125">
        <v>0.0</v>
      </c>
      <c r="C73" s="147" t="s">
        <v>479</v>
      </c>
      <c r="D73" s="135" t="str">
        <f>IF(OR(ISERROR(SEARCH("extension",INDIRECT("$A"&amp;row()))),NOT(ISERROR(SEARCH("parties",INDIRECT("$C"&amp;row()))))),VLOOKUP(INDIRECT("$C"&amp;row()),'OCDS Schema 1.1.5'!$B:$D,2,FALSE), VLOOKUP(INDIRECT("$C"&amp;row()),'OCDS Extension Schemas 1.1.5'!$B:$D,2,FALSE))</f>
        <v>Party roles</v>
      </c>
      <c r="E73"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73" s="137" t="s">
        <v>483</v>
      </c>
      <c r="G73" s="138" t="str">
        <f>IFERROR(VLOOKUP(INDIRECT("F"&amp;row()),'2. Data Elements'!$A:$F,6,FALSE),"")</f>
        <v>procuringEntitiy</v>
      </c>
      <c r="H73" s="100"/>
      <c r="I73" s="139"/>
      <c r="J73" s="139"/>
    </row>
    <row r="74">
      <c r="A74" s="125" t="s">
        <v>408</v>
      </c>
      <c r="B74" s="125">
        <v>0.0</v>
      </c>
      <c r="C74" s="147" t="s">
        <v>481</v>
      </c>
      <c r="D74" s="135" t="str">
        <f>IF(OR(ISERROR(SEARCH("extension",INDIRECT("$A"&amp;row()))),NOT(ISERROR(SEARCH("parties",INDIRECT("$C"&amp;row()))))),VLOOKUP(INDIRECT("$C"&amp;row()),'OCDS Schema 1.1.5'!$B:$D,2,FALSE), VLOOKUP(INDIRECT("$C"&amp;row()),'OCDS Extension Schemas 1.1.5'!$B:$D,2,FALSE))</f>
        <v>Details</v>
      </c>
      <c r="E74"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74" s="140"/>
      <c r="G74" s="138" t="str">
        <f>IFERROR(VLOOKUP(INDIRECT("F"&amp;row()),'2. Data Elements'!$A:$F,6,FALSE),"")</f>
        <v/>
      </c>
      <c r="H74" s="100"/>
      <c r="I74" s="129"/>
    </row>
    <row r="75" outlineLevel="1">
      <c r="A75" s="125" t="s">
        <v>449</v>
      </c>
      <c r="B75" s="125">
        <v>1.0</v>
      </c>
      <c r="C75" s="149" t="s">
        <v>484</v>
      </c>
      <c r="D75" s="150" t="str">
        <f>IF(OR(ISERROR(SEARCH("extension",INDIRECT("$A"&amp;row()))),NOT(ISERROR(SEARCH("parties",INDIRECT("$C"&amp;row()))))),VLOOKUP(INDIRECT("$C"&amp;row()),'OCDS Schema 1.1.5'!$B:$D,2,FALSE), VLOOKUP(INDIRECT("$C"&amp;row()),'OCDS Extension Schemas 1.1.5'!$B:$D,2,FALSE))</f>
        <v>Tenderers</v>
      </c>
      <c r="E75" s="151"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F75" s="152"/>
      <c r="G75" s="152"/>
      <c r="H75" s="152"/>
      <c r="I75" s="129"/>
    </row>
    <row r="76">
      <c r="A76" s="125" t="s">
        <v>408</v>
      </c>
      <c r="B76" s="125">
        <v>0.0</v>
      </c>
      <c r="C76" s="147" t="s">
        <v>450</v>
      </c>
      <c r="D76" s="135" t="str">
        <f>IF(OR(ISERROR(SEARCH("extension",INDIRECT("$A"&amp;row()))),NOT(ISERROR(SEARCH("parties",INDIRECT("$C"&amp;row()))))),VLOOKUP(INDIRECT("$C"&amp;row()),'OCDS Schema 1.1.5'!$B:$D,2,FALSE), VLOOKUP(INDIRECT("$C"&amp;row()),'OCDS Extension Schemas 1.1.5'!$B:$D,2,FALSE))</f>
        <v>Common name</v>
      </c>
      <c r="E76"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76" s="137" t="s">
        <v>485</v>
      </c>
      <c r="G76" s="138" t="str">
        <f>IFERROR(VLOOKUP(INDIRECT("F"&amp;row()),'2. Data Elements'!$A:$F,6,FALSE),"")</f>
        <v>Alliant Systems</v>
      </c>
      <c r="H76" s="85" t="s">
        <v>486</v>
      </c>
      <c r="I76" s="139"/>
      <c r="J76" s="139"/>
    </row>
    <row r="77">
      <c r="A77" s="125" t="s">
        <v>408</v>
      </c>
      <c r="B77" s="125">
        <v>0.0</v>
      </c>
      <c r="C77" s="147" t="s">
        <v>452</v>
      </c>
      <c r="D77" s="135" t="str">
        <f>IF(OR(ISERROR(SEARCH("extension",INDIRECT("$A"&amp;row()))),NOT(ISERROR(SEARCH("parties",INDIRECT("$C"&amp;row()))))),VLOOKUP(INDIRECT("$C"&amp;row()),'OCDS Schema 1.1.5'!$B:$D,2,FALSE), VLOOKUP(INDIRECT("$C"&amp;row()),'OCDS Extension Schemas 1.1.5'!$B:$D,2,FALSE))</f>
        <v>Entity ID</v>
      </c>
      <c r="E77"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77" s="137" t="s">
        <v>487</v>
      </c>
      <c r="G77" s="138" t="str">
        <f>IFERROR(VLOOKUP(INDIRECT("F"&amp;row()),'2. Data Elements'!$A:$F,6,FALSE),"")</f>
        <v>US_OR-PDX-BS-VNBR-M0205049</v>
      </c>
      <c r="H77" s="97" t="s">
        <v>488</v>
      </c>
      <c r="I77" s="139"/>
      <c r="J77" s="139"/>
    </row>
    <row r="78">
      <c r="A78" s="125" t="s">
        <v>432</v>
      </c>
      <c r="B78" s="125">
        <v>0.0</v>
      </c>
      <c r="C78" s="144" t="s">
        <v>453</v>
      </c>
      <c r="D78" s="145" t="str">
        <f>IF(OR(ISERROR(SEARCH("extension",INDIRECT("$A"&amp;row()))),NOT(ISERROR(SEARCH("parties",INDIRECT("$C"&amp;row()))))),VLOOKUP(INDIRECT("$C"&amp;row()),'OCDS Schema 1.1.5'!$B:$D,2,FALSE), VLOOKUP(INDIRECT("$C"&amp;row()),'OCDS Extension Schemas 1.1.5'!$B:$D,2,FALSE))</f>
        <v>Primary identifier</v>
      </c>
      <c r="E78" s="153"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78" s="146"/>
      <c r="G78" s="146"/>
      <c r="H78" s="144"/>
      <c r="I78" s="129"/>
    </row>
    <row r="79">
      <c r="A79" s="125" t="s">
        <v>408</v>
      </c>
      <c r="B79" s="125">
        <v>0.0</v>
      </c>
      <c r="C79" s="147" t="s">
        <v>454</v>
      </c>
      <c r="D79" s="135" t="str">
        <f>IF(OR(ISERROR(SEARCH("extension",INDIRECT("$A"&amp;row()))),NOT(ISERROR(SEARCH("parties",INDIRECT("$C"&amp;row()))))),VLOOKUP(INDIRECT("$C"&amp;row()),'OCDS Schema 1.1.5'!$B:$D,2,FALSE), VLOOKUP(INDIRECT("$C"&amp;row()),'OCDS Extension Schemas 1.1.5'!$B:$D,2,FALSE))</f>
        <v>Scheme</v>
      </c>
      <c r="E79"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79" s="155" t="s">
        <v>489</v>
      </c>
      <c r="G79" s="138" t="str">
        <f>IFERROR(VLOOKUP(INDIRECT("F"&amp;row()),'2. Data Elements'!$A:$F,6,FALSE),"")</f>
        <v>US_OR-PDX-SAP-VNBR</v>
      </c>
      <c r="H79" s="97" t="s">
        <v>490</v>
      </c>
      <c r="I79" s="139"/>
      <c r="J79" s="139"/>
    </row>
    <row r="80">
      <c r="A80" s="125" t="s">
        <v>408</v>
      </c>
      <c r="B80" s="125">
        <v>0.0</v>
      </c>
      <c r="C80" s="147" t="s">
        <v>457</v>
      </c>
      <c r="D80" s="135" t="str">
        <f>IF(OR(ISERROR(SEARCH("extension",INDIRECT("$A"&amp;row()))),NOT(ISERROR(SEARCH("parties",INDIRECT("$C"&amp;row()))))),VLOOKUP(INDIRECT("$C"&amp;row()),'OCDS Schema 1.1.5'!$B:$D,2,FALSE), VLOOKUP(INDIRECT("$C"&amp;row()),'OCDS Extension Schemas 1.1.5'!$B:$D,2,FALSE))</f>
        <v>ID</v>
      </c>
      <c r="E80" s="136" t="str">
        <f>IF(OR(ISERROR(SEARCH("extension",INDIRECT("$A"&amp;row()))),NOT(ISERROR(SEARCH("parties",INDIRECT("$C"&amp;row()))))),VLOOKUP(INDIRECT("$C"&amp;row()),'OCDS Schema 1.1.5'!$B:$D,3,FALSE), VLOOKUP(INDIRECT("$C"&amp;row()),'OCDS Extension Schemas 1.1.5'!$B:$D,3,FALSE))</f>
        <v>The identifier of the organization in the selected scheme.</v>
      </c>
      <c r="F80" s="137" t="s">
        <v>491</v>
      </c>
      <c r="G80" s="138" t="str">
        <f>IFERROR(VLOOKUP(INDIRECT("F"&amp;row()),'2. Data Elements'!$A:$F,6,FALSE),"")</f>
        <v>104364</v>
      </c>
      <c r="H80" s="104" t="s">
        <v>492</v>
      </c>
      <c r="I80" s="139"/>
      <c r="J80" s="139"/>
    </row>
    <row r="81">
      <c r="A81" s="125" t="s">
        <v>408</v>
      </c>
      <c r="B81" s="125">
        <v>0.0</v>
      </c>
      <c r="C81" s="147" t="s">
        <v>460</v>
      </c>
      <c r="D81" s="135" t="str">
        <f>IF(OR(ISERROR(SEARCH("extension",INDIRECT("$A"&amp;row()))),NOT(ISERROR(SEARCH("parties",INDIRECT("$C"&amp;row()))))),VLOOKUP(INDIRECT("$C"&amp;row()),'OCDS Schema 1.1.5'!$B:$D,2,FALSE), VLOOKUP(INDIRECT("$C"&amp;row()),'OCDS Extension Schemas 1.1.5'!$B:$D,2,FALSE))</f>
        <v>Legal Name</v>
      </c>
      <c r="E81" s="136" t="str">
        <f>IF(OR(ISERROR(SEARCH("extension",INDIRECT("$A"&amp;row()))),NOT(ISERROR(SEARCH("parties",INDIRECT("$C"&amp;row()))))),VLOOKUP(INDIRECT("$C"&amp;row()),'OCDS Schema 1.1.5'!$B:$D,3,FALSE), VLOOKUP(INDIRECT("$C"&amp;row()),'OCDS Extension Schemas 1.1.5'!$B:$D,3,FALSE))</f>
        <v>The legally registered name of the organization.</v>
      </c>
      <c r="F81" s="137" t="s">
        <v>493</v>
      </c>
      <c r="G81" s="138" t="str">
        <f>IFERROR(VLOOKUP(INDIRECT("F"&amp;row()),'2. Data Elements'!$A:$F,6,FALSE),"")</f>
        <v>ALLIANT SYSTEMS LLC</v>
      </c>
      <c r="H81" s="104" t="s">
        <v>494</v>
      </c>
      <c r="I81" s="139"/>
      <c r="J81" s="139"/>
    </row>
    <row r="82">
      <c r="A82" s="125" t="s">
        <v>408</v>
      </c>
      <c r="B82" s="125">
        <v>0.0</v>
      </c>
      <c r="C82" s="147" t="s">
        <v>461</v>
      </c>
      <c r="D82" s="135" t="str">
        <f>IF(OR(ISERROR(SEARCH("extension",INDIRECT("$A"&amp;row()))),NOT(ISERROR(SEARCH("parties",INDIRECT("$C"&amp;row()))))),VLOOKUP(INDIRECT("$C"&amp;row()),'OCDS Schema 1.1.5'!$B:$D,2,FALSE), VLOOKUP(INDIRECT("$C"&amp;row()),'OCDS Extension Schemas 1.1.5'!$B:$D,2,FALSE))</f>
        <v>URI</v>
      </c>
      <c r="E82"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2" s="140"/>
      <c r="G82" s="138" t="str">
        <f>IFERROR(VLOOKUP(INDIRECT("F"&amp;row()),'2. Data Elements'!$A:$F,6,FALSE),"")</f>
        <v/>
      </c>
      <c r="H82" s="100"/>
      <c r="I82" s="129"/>
    </row>
    <row r="83">
      <c r="A83" s="125" t="s">
        <v>432</v>
      </c>
      <c r="B83" s="125">
        <v>0.0</v>
      </c>
      <c r="C83" s="144" t="s">
        <v>462</v>
      </c>
      <c r="D83" s="145" t="str">
        <f>IF(OR(ISERROR(SEARCH("extension",INDIRECT("$A"&amp;row()))),NOT(ISERROR(SEARCH("parties",INDIRECT("$C"&amp;row()))))),VLOOKUP(INDIRECT("$C"&amp;row()),'OCDS Schema 1.1.5'!$B:$D,2,FALSE), VLOOKUP(INDIRECT("$C"&amp;row()),'OCDS Extension Schemas 1.1.5'!$B:$D,2,FALSE))</f>
        <v>Additional identifiers</v>
      </c>
      <c r="E83" s="153"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83" s="146"/>
      <c r="G83" s="146"/>
      <c r="H83" s="144"/>
      <c r="I83" s="129"/>
    </row>
    <row r="84">
      <c r="A84" s="125" t="s">
        <v>408</v>
      </c>
      <c r="B84" s="125">
        <v>0.0</v>
      </c>
      <c r="C84" s="147" t="s">
        <v>463</v>
      </c>
      <c r="D84" s="135" t="str">
        <f>IF(OR(ISERROR(SEARCH("extension",INDIRECT("$A"&amp;row()))),NOT(ISERROR(SEARCH("parties",INDIRECT("$C"&amp;row()))))),VLOOKUP(INDIRECT("$C"&amp;row()),'OCDS Schema 1.1.5'!$B:$D,2,FALSE), VLOOKUP(INDIRECT("$C"&amp;row()),'OCDS Extension Schemas 1.1.5'!$B:$D,2,FALSE))</f>
        <v>Scheme</v>
      </c>
      <c r="E84"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84" s="137" t="s">
        <v>495</v>
      </c>
      <c r="G84" s="156" t="str">
        <f>IFERROR(VLOOKUP(INDIRECT("F"&amp;row()),'2. Data Elements'!$A:$F,6,FALSE),"")</f>
        <v>US_OR-PDX-BS-VNBR</v>
      </c>
      <c r="H84" s="85" t="s">
        <v>496</v>
      </c>
      <c r="I84" s="139"/>
      <c r="J84" s="139"/>
    </row>
    <row r="85">
      <c r="A85" s="125" t="s">
        <v>408</v>
      </c>
      <c r="B85" s="125">
        <v>0.0</v>
      </c>
      <c r="C85" s="147" t="s">
        <v>464</v>
      </c>
      <c r="D85" s="135" t="str">
        <f>IF(OR(ISERROR(SEARCH("extension",INDIRECT("$A"&amp;row()))),NOT(ISERROR(SEARCH("parties",INDIRECT("$C"&amp;row()))))),VLOOKUP(INDIRECT("$C"&amp;row()),'OCDS Schema 1.1.5'!$B:$D,2,FALSE), VLOOKUP(INDIRECT("$C"&amp;row()),'OCDS Extension Schemas 1.1.5'!$B:$D,2,FALSE))</f>
        <v>ID</v>
      </c>
      <c r="E85" s="136" t="str">
        <f>IF(OR(ISERROR(SEARCH("extension",INDIRECT("$A"&amp;row()))),NOT(ISERROR(SEARCH("parties",INDIRECT("$C"&amp;row()))))),VLOOKUP(INDIRECT("$C"&amp;row()),'OCDS Schema 1.1.5'!$B:$D,3,FALSE), VLOOKUP(INDIRECT("$C"&amp;row()),'OCDS Extension Schemas 1.1.5'!$B:$D,3,FALSE))</f>
        <v>The identifier of the organization in the selected scheme.</v>
      </c>
      <c r="F85" s="137" t="s">
        <v>497</v>
      </c>
      <c r="G85" s="156" t="str">
        <f>IFERROR(VLOOKUP(INDIRECT("F"&amp;row()),'2. Data Elements'!$A:$F,6,FALSE),"")</f>
        <v>M0205049</v>
      </c>
      <c r="H85" s="85" t="s">
        <v>498</v>
      </c>
      <c r="I85" s="139"/>
      <c r="J85" s="139"/>
    </row>
    <row r="86">
      <c r="A86" s="125" t="s">
        <v>408</v>
      </c>
      <c r="B86" s="125">
        <v>0.0</v>
      </c>
      <c r="C86" s="147" t="s">
        <v>465</v>
      </c>
      <c r="D86" s="135" t="str">
        <f>IF(OR(ISERROR(SEARCH("extension",INDIRECT("$A"&amp;row()))),NOT(ISERROR(SEARCH("parties",INDIRECT("$C"&amp;row()))))),VLOOKUP(INDIRECT("$C"&amp;row()),'OCDS Schema 1.1.5'!$B:$D,2,FALSE), VLOOKUP(INDIRECT("$C"&amp;row()),'OCDS Extension Schemas 1.1.5'!$B:$D,2,FALSE))</f>
        <v>Legal Name</v>
      </c>
      <c r="E86" s="136" t="str">
        <f>IF(OR(ISERROR(SEARCH("extension",INDIRECT("$A"&amp;row()))),NOT(ISERROR(SEARCH("parties",INDIRECT("$C"&amp;row()))))),VLOOKUP(INDIRECT("$C"&amp;row()),'OCDS Schema 1.1.5'!$B:$D,3,FALSE), VLOOKUP(INDIRECT("$C"&amp;row()),'OCDS Extension Schemas 1.1.5'!$B:$D,3,FALSE))</f>
        <v>The legally registered name of the organization.</v>
      </c>
      <c r="F86" s="137" t="s">
        <v>485</v>
      </c>
      <c r="G86" s="156" t="str">
        <f>IFERROR(VLOOKUP(INDIRECT("F"&amp;row()),'2. Data Elements'!$A:$F,6,FALSE),"")</f>
        <v>Alliant Systems</v>
      </c>
      <c r="H86" s="85" t="s">
        <v>499</v>
      </c>
      <c r="I86" s="139"/>
      <c r="J86" s="139"/>
    </row>
    <row r="87">
      <c r="A87" s="125" t="s">
        <v>408</v>
      </c>
      <c r="B87" s="125">
        <v>0.0</v>
      </c>
      <c r="C87" s="147" t="s">
        <v>466</v>
      </c>
      <c r="D87" s="135" t="str">
        <f>IF(OR(ISERROR(SEARCH("extension",INDIRECT("$A"&amp;row()))),NOT(ISERROR(SEARCH("parties",INDIRECT("$C"&amp;row()))))),VLOOKUP(INDIRECT("$C"&amp;row()),'OCDS Schema 1.1.5'!$B:$D,2,FALSE), VLOOKUP(INDIRECT("$C"&amp;row()),'OCDS Extension Schemas 1.1.5'!$B:$D,2,FALSE))</f>
        <v>URI</v>
      </c>
      <c r="E87"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87" s="140"/>
      <c r="G87" s="138" t="str">
        <f>IFERROR(VLOOKUP(INDIRECT("F"&amp;row()),'2. Data Elements'!$A:$F,6,FALSE),"")</f>
        <v/>
      </c>
      <c r="H87" s="100"/>
      <c r="I87" s="129"/>
    </row>
    <row r="88">
      <c r="A88" s="125" t="s">
        <v>432</v>
      </c>
      <c r="B88" s="125">
        <v>0.0</v>
      </c>
      <c r="C88" s="144" t="s">
        <v>467</v>
      </c>
      <c r="D88" s="145" t="str">
        <f>IF(OR(ISERROR(SEARCH("extension",INDIRECT("$A"&amp;row()))),NOT(ISERROR(SEARCH("parties",INDIRECT("$C"&amp;row()))))),VLOOKUP(INDIRECT("$C"&amp;row()),'OCDS Schema 1.1.5'!$B:$D,2,FALSE), VLOOKUP(INDIRECT("$C"&amp;row()),'OCDS Extension Schemas 1.1.5'!$B:$D,2,FALSE))</f>
        <v>Address</v>
      </c>
      <c r="E88" s="153"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88" s="146"/>
      <c r="G88" s="146"/>
      <c r="H88" s="146"/>
      <c r="I88" s="129"/>
    </row>
    <row r="89">
      <c r="A89" s="125" t="s">
        <v>408</v>
      </c>
      <c r="B89" s="125">
        <v>0.0</v>
      </c>
      <c r="C89" s="147" t="s">
        <v>468</v>
      </c>
      <c r="D89" s="135" t="str">
        <f>IF(OR(ISERROR(SEARCH("extension",INDIRECT("$A"&amp;row()))),NOT(ISERROR(SEARCH("parties",INDIRECT("$C"&amp;row()))))),VLOOKUP(INDIRECT("$C"&amp;row()),'OCDS Schema 1.1.5'!$B:$D,2,FALSE), VLOOKUP(INDIRECT("$C"&amp;row()),'OCDS Extension Schemas 1.1.5'!$B:$D,2,FALSE))</f>
        <v>Street address</v>
      </c>
      <c r="E89" s="136" t="str">
        <f>IF(OR(ISERROR(SEARCH("extension",INDIRECT("$A"&amp;row()))),NOT(ISERROR(SEARCH("parties",INDIRECT("$C"&amp;row()))))),VLOOKUP(INDIRECT("$C"&amp;row()),'OCDS Schema 1.1.5'!$B:$D,3,FALSE), VLOOKUP(INDIRECT("$C"&amp;row()),'OCDS Extension Schemas 1.1.5'!$B:$D,3,FALSE))</f>
        <v>The street address. For example, 1600 Amphitheatre Pkwy.</v>
      </c>
      <c r="F89" s="140"/>
      <c r="G89" s="138" t="str">
        <f>IFERROR(VLOOKUP(INDIRECT("F"&amp;row()),'2. Data Elements'!$A:$F,6,FALSE),"")</f>
        <v/>
      </c>
      <c r="H89" s="100"/>
      <c r="I89" s="129"/>
    </row>
    <row r="90">
      <c r="A90" s="125" t="s">
        <v>408</v>
      </c>
      <c r="B90" s="125">
        <v>0.0</v>
      </c>
      <c r="C90" s="147" t="s">
        <v>469</v>
      </c>
      <c r="D90" s="135" t="str">
        <f>IF(OR(ISERROR(SEARCH("extension",INDIRECT("$A"&amp;row()))),NOT(ISERROR(SEARCH("parties",INDIRECT("$C"&amp;row()))))),VLOOKUP(INDIRECT("$C"&amp;row()),'OCDS Schema 1.1.5'!$B:$D,2,FALSE), VLOOKUP(INDIRECT("$C"&amp;row()),'OCDS Extension Schemas 1.1.5'!$B:$D,2,FALSE))</f>
        <v>Locality</v>
      </c>
      <c r="E90" s="136" t="str">
        <f>IF(OR(ISERROR(SEARCH("extension",INDIRECT("$A"&amp;row()))),NOT(ISERROR(SEARCH("parties",INDIRECT("$C"&amp;row()))))),VLOOKUP(INDIRECT("$C"&amp;row()),'OCDS Schema 1.1.5'!$B:$D,3,FALSE), VLOOKUP(INDIRECT("$C"&amp;row()),'OCDS Extension Schemas 1.1.5'!$B:$D,3,FALSE))</f>
        <v>The locality. For example, Mountain View.</v>
      </c>
      <c r="F90" s="140"/>
      <c r="G90" s="138" t="str">
        <f>IFERROR(VLOOKUP(INDIRECT("F"&amp;row()),'2. Data Elements'!$A:$F,6,FALSE),"")</f>
        <v/>
      </c>
      <c r="H90" s="100"/>
      <c r="I90" s="129"/>
    </row>
    <row r="91">
      <c r="A91" s="125" t="s">
        <v>408</v>
      </c>
      <c r="B91" s="125">
        <v>0.0</v>
      </c>
      <c r="C91" s="147" t="s">
        <v>470</v>
      </c>
      <c r="D91" s="135" t="str">
        <f>IF(OR(ISERROR(SEARCH("extension",INDIRECT("$A"&amp;row()))),NOT(ISERROR(SEARCH("parties",INDIRECT("$C"&amp;row()))))),VLOOKUP(INDIRECT("$C"&amp;row()),'OCDS Schema 1.1.5'!$B:$D,2,FALSE), VLOOKUP(INDIRECT("$C"&amp;row()),'OCDS Extension Schemas 1.1.5'!$B:$D,2,FALSE))</f>
        <v>Region</v>
      </c>
      <c r="E91" s="136" t="str">
        <f>IF(OR(ISERROR(SEARCH("extension",INDIRECT("$A"&amp;row()))),NOT(ISERROR(SEARCH("parties",INDIRECT("$C"&amp;row()))))),VLOOKUP(INDIRECT("$C"&amp;row()),'OCDS Schema 1.1.5'!$B:$D,3,FALSE), VLOOKUP(INDIRECT("$C"&amp;row()),'OCDS Extension Schemas 1.1.5'!$B:$D,3,FALSE))</f>
        <v>The region. For example, CA.</v>
      </c>
      <c r="F91" s="140"/>
      <c r="G91" s="138" t="str">
        <f>IFERROR(VLOOKUP(INDIRECT("F"&amp;row()),'2. Data Elements'!$A:$F,6,FALSE),"")</f>
        <v/>
      </c>
      <c r="H91" s="100"/>
      <c r="I91" s="129"/>
    </row>
    <row r="92">
      <c r="A92" s="125" t="s">
        <v>408</v>
      </c>
      <c r="B92" s="125">
        <v>0.0</v>
      </c>
      <c r="C92" s="147" t="s">
        <v>471</v>
      </c>
      <c r="D92" s="135" t="str">
        <f>IF(OR(ISERROR(SEARCH("extension",INDIRECT("$A"&amp;row()))),NOT(ISERROR(SEARCH("parties",INDIRECT("$C"&amp;row()))))),VLOOKUP(INDIRECT("$C"&amp;row()),'OCDS Schema 1.1.5'!$B:$D,2,FALSE), VLOOKUP(INDIRECT("$C"&amp;row()),'OCDS Extension Schemas 1.1.5'!$B:$D,2,FALSE))</f>
        <v>Postal code</v>
      </c>
      <c r="E92" s="136" t="str">
        <f>IF(OR(ISERROR(SEARCH("extension",INDIRECT("$A"&amp;row()))),NOT(ISERROR(SEARCH("parties",INDIRECT("$C"&amp;row()))))),VLOOKUP(INDIRECT("$C"&amp;row()),'OCDS Schema 1.1.5'!$B:$D,3,FALSE), VLOOKUP(INDIRECT("$C"&amp;row()),'OCDS Extension Schemas 1.1.5'!$B:$D,3,FALSE))</f>
        <v>The postal code. For example, 94043.</v>
      </c>
      <c r="F92" s="140"/>
      <c r="G92" s="138" t="str">
        <f>IFERROR(VLOOKUP(INDIRECT("F"&amp;row()),'2. Data Elements'!$A:$F,6,FALSE),"")</f>
        <v/>
      </c>
      <c r="H92" s="100"/>
      <c r="I92" s="129"/>
    </row>
    <row r="93">
      <c r="A93" s="125" t="s">
        <v>408</v>
      </c>
      <c r="B93" s="125">
        <v>0.0</v>
      </c>
      <c r="C93" s="147" t="s">
        <v>472</v>
      </c>
      <c r="D93" s="135" t="str">
        <f>IF(OR(ISERROR(SEARCH("extension",INDIRECT("$A"&amp;row()))),NOT(ISERROR(SEARCH("parties",INDIRECT("$C"&amp;row()))))),VLOOKUP(INDIRECT("$C"&amp;row()),'OCDS Schema 1.1.5'!$B:$D,2,FALSE), VLOOKUP(INDIRECT("$C"&amp;row()),'OCDS Extension Schemas 1.1.5'!$B:$D,2,FALSE))</f>
        <v>Country name</v>
      </c>
      <c r="E93" s="136" t="str">
        <f>IF(OR(ISERROR(SEARCH("extension",INDIRECT("$A"&amp;row()))),NOT(ISERROR(SEARCH("parties",INDIRECT("$C"&amp;row()))))),VLOOKUP(INDIRECT("$C"&amp;row()),'OCDS Schema 1.1.5'!$B:$D,3,FALSE), VLOOKUP(INDIRECT("$C"&amp;row()),'OCDS Extension Schemas 1.1.5'!$B:$D,3,FALSE))</f>
        <v>The country name. For example, United States.</v>
      </c>
      <c r="F93" s="140"/>
      <c r="G93" s="138" t="str">
        <f>IFERROR(VLOOKUP(INDIRECT("F"&amp;row()),'2. Data Elements'!$A:$F,6,FALSE),"")</f>
        <v/>
      </c>
      <c r="H93" s="100"/>
      <c r="I93" s="129"/>
    </row>
    <row r="94">
      <c r="A94" s="125" t="s">
        <v>432</v>
      </c>
      <c r="B94" s="125">
        <v>0.0</v>
      </c>
      <c r="C94" s="144" t="s">
        <v>473</v>
      </c>
      <c r="D94" s="145" t="str">
        <f>IF(OR(ISERROR(SEARCH("extension",INDIRECT("$A"&amp;row()))),NOT(ISERROR(SEARCH("parties",INDIRECT("$C"&amp;row()))))),VLOOKUP(INDIRECT("$C"&amp;row()),'OCDS Schema 1.1.5'!$B:$D,2,FALSE), VLOOKUP(INDIRECT("$C"&amp;row()),'OCDS Extension Schemas 1.1.5'!$B:$D,2,FALSE))</f>
        <v>Contact point</v>
      </c>
      <c r="E94" s="153" t="str">
        <f>IF(OR(ISERROR(SEARCH("extension",INDIRECT("$A"&amp;row()))),NOT(ISERROR(SEARCH("parties",INDIRECT("$C"&amp;row()))))),VLOOKUP(INDIRECT("$C"&amp;row()),'OCDS Schema 1.1.5'!$B:$D,3,FALSE), VLOOKUP(INDIRECT("$C"&amp;row()),'OCDS Extension Schemas 1.1.5'!$B:$D,3,FALSE))</f>
        <v>Contact details that can be used for this party.</v>
      </c>
      <c r="F94" s="146"/>
      <c r="G94" s="146"/>
      <c r="H94" s="146"/>
      <c r="I94" s="129"/>
    </row>
    <row r="95">
      <c r="A95" s="125" t="s">
        <v>408</v>
      </c>
      <c r="B95" s="125">
        <v>0.0</v>
      </c>
      <c r="C95" s="147" t="s">
        <v>474</v>
      </c>
      <c r="D95" s="135" t="str">
        <f>IF(OR(ISERROR(SEARCH("extension",INDIRECT("$A"&amp;row()))),NOT(ISERROR(SEARCH("parties",INDIRECT("$C"&amp;row()))))),VLOOKUP(INDIRECT("$C"&amp;row()),'OCDS Schema 1.1.5'!$B:$D,2,FALSE), VLOOKUP(INDIRECT("$C"&amp;row()),'OCDS Extension Schemas 1.1.5'!$B:$D,2,FALSE))</f>
        <v>Name</v>
      </c>
      <c r="E95"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95" s="140"/>
      <c r="G95" s="138" t="str">
        <f>IFERROR(VLOOKUP(INDIRECT("F"&amp;row()),'2. Data Elements'!$A:$F,6,FALSE),"")</f>
        <v/>
      </c>
      <c r="H95" s="100"/>
      <c r="I95" s="129"/>
    </row>
    <row r="96">
      <c r="A96" s="125" t="s">
        <v>408</v>
      </c>
      <c r="B96" s="125">
        <v>0.0</v>
      </c>
      <c r="C96" s="147" t="s">
        <v>475</v>
      </c>
      <c r="D96" s="135" t="str">
        <f>IF(OR(ISERROR(SEARCH("extension",INDIRECT("$A"&amp;row()))),NOT(ISERROR(SEARCH("parties",INDIRECT("$C"&amp;row()))))),VLOOKUP(INDIRECT("$C"&amp;row()),'OCDS Schema 1.1.5'!$B:$D,2,FALSE), VLOOKUP(INDIRECT("$C"&amp;row()),'OCDS Extension Schemas 1.1.5'!$B:$D,2,FALSE))</f>
        <v>Email</v>
      </c>
      <c r="E96" s="136" t="str">
        <f>IF(OR(ISERROR(SEARCH("extension",INDIRECT("$A"&amp;row()))),NOT(ISERROR(SEARCH("parties",INDIRECT("$C"&amp;row()))))),VLOOKUP(INDIRECT("$C"&amp;row()),'OCDS Schema 1.1.5'!$B:$D,3,FALSE), VLOOKUP(INDIRECT("$C"&amp;row()),'OCDS Extension Schemas 1.1.5'!$B:$D,3,FALSE))</f>
        <v>The e-mail address of the contact point/person.</v>
      </c>
      <c r="F96" s="140"/>
      <c r="G96" s="138" t="str">
        <f>IFERROR(VLOOKUP(INDIRECT("F"&amp;row()),'2. Data Elements'!$A:$F,6,FALSE),"")</f>
        <v/>
      </c>
      <c r="H96" s="100"/>
      <c r="I96" s="129"/>
    </row>
    <row r="97">
      <c r="A97" s="125" t="s">
        <v>408</v>
      </c>
      <c r="B97" s="125">
        <v>0.0</v>
      </c>
      <c r="C97" s="147" t="s">
        <v>476</v>
      </c>
      <c r="D97" s="135" t="str">
        <f>IF(OR(ISERROR(SEARCH("extension",INDIRECT("$A"&amp;row()))),NOT(ISERROR(SEARCH("parties",INDIRECT("$C"&amp;row()))))),VLOOKUP(INDIRECT("$C"&amp;row()),'OCDS Schema 1.1.5'!$B:$D,2,FALSE), VLOOKUP(INDIRECT("$C"&amp;row()),'OCDS Extension Schemas 1.1.5'!$B:$D,2,FALSE))</f>
        <v>Telephone</v>
      </c>
      <c r="E97"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97" s="140"/>
      <c r="G97" s="138" t="str">
        <f>IFERROR(VLOOKUP(INDIRECT("F"&amp;row()),'2. Data Elements'!$A:$F,6,FALSE),"")</f>
        <v/>
      </c>
      <c r="H97" s="100"/>
      <c r="I97" s="129"/>
    </row>
    <row r="98">
      <c r="A98" s="125" t="s">
        <v>408</v>
      </c>
      <c r="B98" s="125">
        <v>0.0</v>
      </c>
      <c r="C98" s="147" t="s">
        <v>477</v>
      </c>
      <c r="D98" s="135" t="str">
        <f>IF(OR(ISERROR(SEARCH("extension",INDIRECT("$A"&amp;row()))),NOT(ISERROR(SEARCH("parties",INDIRECT("$C"&amp;row()))))),VLOOKUP(INDIRECT("$C"&amp;row()),'OCDS Schema 1.1.5'!$B:$D,2,FALSE), VLOOKUP(INDIRECT("$C"&amp;row()),'OCDS Extension Schemas 1.1.5'!$B:$D,2,FALSE))</f>
        <v>Fax number</v>
      </c>
      <c r="E98"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98" s="140"/>
      <c r="G98" s="138" t="str">
        <f>IFERROR(VLOOKUP(INDIRECT("F"&amp;row()),'2. Data Elements'!$A:$F,6,FALSE),"")</f>
        <v/>
      </c>
      <c r="H98" s="100"/>
      <c r="I98" s="129"/>
    </row>
    <row r="99">
      <c r="A99" s="125" t="s">
        <v>408</v>
      </c>
      <c r="B99" s="125">
        <v>0.0</v>
      </c>
      <c r="C99" s="147" t="s">
        <v>478</v>
      </c>
      <c r="D99" s="135" t="str">
        <f>IF(OR(ISERROR(SEARCH("extension",INDIRECT("$A"&amp;row()))),NOT(ISERROR(SEARCH("parties",INDIRECT("$C"&amp;row()))))),VLOOKUP(INDIRECT("$C"&amp;row()),'OCDS Schema 1.1.5'!$B:$D,2,FALSE), VLOOKUP(INDIRECT("$C"&amp;row()),'OCDS Extension Schemas 1.1.5'!$B:$D,2,FALSE))</f>
        <v>URL</v>
      </c>
      <c r="E99" s="136" t="str">
        <f>IF(OR(ISERROR(SEARCH("extension",INDIRECT("$A"&amp;row()))),NOT(ISERROR(SEARCH("parties",INDIRECT("$C"&amp;row()))))),VLOOKUP(INDIRECT("$C"&amp;row()),'OCDS Schema 1.1.5'!$B:$D,3,FALSE), VLOOKUP(INDIRECT("$C"&amp;row()),'OCDS Extension Schemas 1.1.5'!$B:$D,3,FALSE))</f>
        <v>A web address for the contact point/person.</v>
      </c>
      <c r="F99" s="140"/>
      <c r="G99" s="138" t="str">
        <f>IFERROR(VLOOKUP(INDIRECT("F"&amp;row()),'2. Data Elements'!$A:$F,6,FALSE),"")</f>
        <v/>
      </c>
      <c r="H99" s="100"/>
      <c r="I99" s="129"/>
    </row>
    <row r="100">
      <c r="A100" s="125" t="s">
        <v>408</v>
      </c>
      <c r="B100" s="125">
        <v>0.0</v>
      </c>
      <c r="C100" s="147" t="s">
        <v>479</v>
      </c>
      <c r="D100" s="135" t="str">
        <f>IF(OR(ISERROR(SEARCH("extension",INDIRECT("$A"&amp;row()))),NOT(ISERROR(SEARCH("parties",INDIRECT("$C"&amp;row()))))),VLOOKUP(INDIRECT("$C"&amp;row()),'OCDS Schema 1.1.5'!$B:$D,2,FALSE), VLOOKUP(INDIRECT("$C"&amp;row()),'OCDS Extension Schemas 1.1.5'!$B:$D,2,FALSE))</f>
        <v>Party roles</v>
      </c>
      <c r="E100"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00" s="137" t="s">
        <v>500</v>
      </c>
      <c r="G100" s="138" t="str">
        <f>IFERROR(VLOOKUP(INDIRECT("F"&amp;row()),'2. Data Elements'!$A:$F,6,FALSE),"")</f>
        <v>tenderer</v>
      </c>
      <c r="H100" s="100"/>
      <c r="I100" s="139"/>
      <c r="J100" s="139"/>
    </row>
    <row r="101">
      <c r="A101" s="125" t="s">
        <v>408</v>
      </c>
      <c r="B101" s="125">
        <v>0.0</v>
      </c>
      <c r="C101" s="147" t="s">
        <v>481</v>
      </c>
      <c r="D101" s="135" t="str">
        <f>IF(OR(ISERROR(SEARCH("extension",INDIRECT("$A"&amp;row()))),NOT(ISERROR(SEARCH("parties",INDIRECT("$C"&amp;row()))))),VLOOKUP(INDIRECT("$C"&amp;row()),'OCDS Schema 1.1.5'!$B:$D,2,FALSE), VLOOKUP(INDIRECT("$C"&amp;row()),'OCDS Extension Schemas 1.1.5'!$B:$D,2,FALSE))</f>
        <v>Details</v>
      </c>
      <c r="E101"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01" s="140"/>
      <c r="G101" s="138" t="str">
        <f>IFERROR(VLOOKUP(INDIRECT("F"&amp;row()),'2. Data Elements'!$A:$F,6,FALSE),"")</f>
        <v/>
      </c>
      <c r="H101" s="100"/>
      <c r="I101" s="129"/>
    </row>
    <row r="102" outlineLevel="1">
      <c r="A102" s="125" t="s">
        <v>449</v>
      </c>
      <c r="B102" s="125">
        <v>1.0</v>
      </c>
      <c r="C102" s="149" t="s">
        <v>501</v>
      </c>
      <c r="D102" s="150" t="str">
        <f>IF(OR(ISERROR(SEARCH("extension",INDIRECT("$A"&amp;row()))),NOT(ISERROR(SEARCH("parties",INDIRECT("$C"&amp;row()))))),VLOOKUP(INDIRECT("$C"&amp;row()),'OCDS Schema 1.1.5'!$B:$D,2,FALSE), VLOOKUP(INDIRECT("$C"&amp;row()),'OCDS Extension Schemas 1.1.5'!$B:$D,2,FALSE))</f>
        <v>Suppliers</v>
      </c>
      <c r="E102" s="151"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F102" s="152"/>
      <c r="G102" s="152"/>
      <c r="H102" s="152"/>
      <c r="I102" s="129"/>
    </row>
    <row r="103">
      <c r="A103" s="125" t="s">
        <v>408</v>
      </c>
      <c r="B103" s="125">
        <v>0.0</v>
      </c>
      <c r="C103" s="147" t="s">
        <v>450</v>
      </c>
      <c r="D103" s="135" t="str">
        <f>IF(OR(ISERROR(SEARCH("extension",INDIRECT("$A"&amp;row()))),NOT(ISERROR(SEARCH("parties",INDIRECT("$C"&amp;row()))))),VLOOKUP(INDIRECT("$C"&amp;row()),'OCDS Schema 1.1.5'!$B:$D,2,FALSE), VLOOKUP(INDIRECT("$C"&amp;row()),'OCDS Extension Schemas 1.1.5'!$B:$D,2,FALSE))</f>
        <v>Common name</v>
      </c>
      <c r="E103"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03" s="137" t="s">
        <v>485</v>
      </c>
      <c r="G103" s="138" t="str">
        <f>IFERROR(VLOOKUP(INDIRECT("F"&amp;row()),'2. Data Elements'!$A:$F,6,FALSE),"")</f>
        <v>Alliant Systems</v>
      </c>
      <c r="H103" s="85" t="s">
        <v>486</v>
      </c>
      <c r="I103" s="139"/>
      <c r="J103" s="139"/>
    </row>
    <row r="104">
      <c r="A104" s="125" t="s">
        <v>408</v>
      </c>
      <c r="B104" s="125">
        <v>0.0</v>
      </c>
      <c r="C104" s="147" t="s">
        <v>452</v>
      </c>
      <c r="D104" s="135" t="str">
        <f>IF(OR(ISERROR(SEARCH("extension",INDIRECT("$A"&amp;row()))),NOT(ISERROR(SEARCH("parties",INDIRECT("$C"&amp;row()))))),VLOOKUP(INDIRECT("$C"&amp;row()),'OCDS Schema 1.1.5'!$B:$D,2,FALSE), VLOOKUP(INDIRECT("$C"&amp;row()),'OCDS Extension Schemas 1.1.5'!$B:$D,2,FALSE))</f>
        <v>Entity ID</v>
      </c>
      <c r="E104"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04" s="137" t="s">
        <v>487</v>
      </c>
      <c r="G104" s="138" t="str">
        <f>IFERROR(VLOOKUP(INDIRECT("F"&amp;row()),'2. Data Elements'!$A:$F,6,FALSE),"")</f>
        <v>US_OR-PDX-BS-VNBR-M0205049</v>
      </c>
      <c r="H104" s="85" t="s">
        <v>502</v>
      </c>
      <c r="I104" s="139"/>
      <c r="J104" s="139"/>
    </row>
    <row r="105">
      <c r="A105" s="125" t="s">
        <v>432</v>
      </c>
      <c r="B105" s="125">
        <v>0.0</v>
      </c>
      <c r="C105" s="144" t="s">
        <v>453</v>
      </c>
      <c r="D105" s="145" t="str">
        <f>IF(OR(ISERROR(SEARCH("extension",INDIRECT("$A"&amp;row()))),NOT(ISERROR(SEARCH("parties",INDIRECT("$C"&amp;row()))))),VLOOKUP(INDIRECT("$C"&amp;row()),'OCDS Schema 1.1.5'!$B:$D,2,FALSE), VLOOKUP(INDIRECT("$C"&amp;row()),'OCDS Extension Schemas 1.1.5'!$B:$D,2,FALSE))</f>
        <v>Primary identifier</v>
      </c>
      <c r="E105" s="153"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05" s="146"/>
      <c r="G105" s="146"/>
      <c r="H105" s="144"/>
      <c r="I105" s="129"/>
    </row>
    <row r="106">
      <c r="A106" s="125" t="s">
        <v>408</v>
      </c>
      <c r="B106" s="125">
        <v>0.0</v>
      </c>
      <c r="C106" s="147" t="s">
        <v>454</v>
      </c>
      <c r="D106" s="135" t="str">
        <f>IF(OR(ISERROR(SEARCH("extension",INDIRECT("$A"&amp;row()))),NOT(ISERROR(SEARCH("parties",INDIRECT("$C"&amp;row()))))),VLOOKUP(INDIRECT("$C"&amp;row()),'OCDS Schema 1.1.5'!$B:$D,2,FALSE), VLOOKUP(INDIRECT("$C"&amp;row()),'OCDS Extension Schemas 1.1.5'!$B:$D,2,FALSE))</f>
        <v>Scheme</v>
      </c>
      <c r="E106"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06" s="155" t="s">
        <v>489</v>
      </c>
      <c r="G106" s="138" t="str">
        <f>IFERROR(VLOOKUP(INDIRECT("F"&amp;row()),'2. Data Elements'!$A:$F,6,FALSE),"")</f>
        <v>US_OR-PDX-SAP-VNBR</v>
      </c>
      <c r="H106" s="97" t="s">
        <v>490</v>
      </c>
      <c r="I106" s="139"/>
      <c r="J106" s="139"/>
    </row>
    <row r="107">
      <c r="A107" s="125" t="s">
        <v>408</v>
      </c>
      <c r="B107" s="125">
        <v>0.0</v>
      </c>
      <c r="C107" s="147" t="s">
        <v>457</v>
      </c>
      <c r="D107" s="135" t="str">
        <f>IF(OR(ISERROR(SEARCH("extension",INDIRECT("$A"&amp;row()))),NOT(ISERROR(SEARCH("parties",INDIRECT("$C"&amp;row()))))),VLOOKUP(INDIRECT("$C"&amp;row()),'OCDS Schema 1.1.5'!$B:$D,2,FALSE), VLOOKUP(INDIRECT("$C"&amp;row()),'OCDS Extension Schemas 1.1.5'!$B:$D,2,FALSE))</f>
        <v>ID</v>
      </c>
      <c r="E107" s="136" t="str">
        <f>IF(OR(ISERROR(SEARCH("extension",INDIRECT("$A"&amp;row()))),NOT(ISERROR(SEARCH("parties",INDIRECT("$C"&amp;row()))))),VLOOKUP(INDIRECT("$C"&amp;row()),'OCDS Schema 1.1.5'!$B:$D,3,FALSE), VLOOKUP(INDIRECT("$C"&amp;row()),'OCDS Extension Schemas 1.1.5'!$B:$D,3,FALSE))</f>
        <v>The identifier of the organization in the selected scheme.</v>
      </c>
      <c r="F107" s="137" t="s">
        <v>491</v>
      </c>
      <c r="G107" s="138" t="str">
        <f>IFERROR(VLOOKUP(INDIRECT("F"&amp;row()),'2. Data Elements'!$A:$F,6,FALSE),"")</f>
        <v>104364</v>
      </c>
      <c r="H107" s="104" t="s">
        <v>492</v>
      </c>
      <c r="I107" s="139"/>
      <c r="J107" s="139"/>
    </row>
    <row r="108">
      <c r="A108" s="125" t="s">
        <v>408</v>
      </c>
      <c r="B108" s="125">
        <v>0.0</v>
      </c>
      <c r="C108" s="147" t="s">
        <v>460</v>
      </c>
      <c r="D108" s="135" t="str">
        <f>IF(OR(ISERROR(SEARCH("extension",INDIRECT("$A"&amp;row()))),NOT(ISERROR(SEARCH("parties",INDIRECT("$C"&amp;row()))))),VLOOKUP(INDIRECT("$C"&amp;row()),'OCDS Schema 1.1.5'!$B:$D,2,FALSE), VLOOKUP(INDIRECT("$C"&amp;row()),'OCDS Extension Schemas 1.1.5'!$B:$D,2,FALSE))</f>
        <v>Legal Name</v>
      </c>
      <c r="E108" s="136" t="str">
        <f>IF(OR(ISERROR(SEARCH("extension",INDIRECT("$A"&amp;row()))),NOT(ISERROR(SEARCH("parties",INDIRECT("$C"&amp;row()))))),VLOOKUP(INDIRECT("$C"&amp;row()),'OCDS Schema 1.1.5'!$B:$D,3,FALSE), VLOOKUP(INDIRECT("$C"&amp;row()),'OCDS Extension Schemas 1.1.5'!$B:$D,3,FALSE))</f>
        <v>The legally registered name of the organization.</v>
      </c>
      <c r="F108" s="137" t="s">
        <v>493</v>
      </c>
      <c r="G108" s="138" t="str">
        <f>IFERROR(VLOOKUP(INDIRECT("F"&amp;row()),'2. Data Elements'!$A:$F,6,FALSE),"")</f>
        <v>ALLIANT SYSTEMS LLC</v>
      </c>
      <c r="H108" s="104" t="s">
        <v>494</v>
      </c>
      <c r="I108" s="139"/>
      <c r="J108" s="139"/>
    </row>
    <row r="109">
      <c r="A109" s="125" t="s">
        <v>408</v>
      </c>
      <c r="B109" s="125">
        <v>0.0</v>
      </c>
      <c r="C109" s="147" t="s">
        <v>461</v>
      </c>
      <c r="D109" s="135" t="str">
        <f>IF(OR(ISERROR(SEARCH("extension",INDIRECT("$A"&amp;row()))),NOT(ISERROR(SEARCH("parties",INDIRECT("$C"&amp;row()))))),VLOOKUP(INDIRECT("$C"&amp;row()),'OCDS Schema 1.1.5'!$B:$D,2,FALSE), VLOOKUP(INDIRECT("$C"&amp;row()),'OCDS Extension Schemas 1.1.5'!$B:$D,2,FALSE))</f>
        <v>URI</v>
      </c>
      <c r="E109"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09" s="140"/>
      <c r="G109" s="138" t="str">
        <f>IFERROR(VLOOKUP(INDIRECT("F"&amp;row()),'2. Data Elements'!$A:$F,6,FALSE),"")</f>
        <v/>
      </c>
      <c r="H109" s="100"/>
      <c r="I109" s="129"/>
    </row>
    <row r="110">
      <c r="A110" s="125" t="s">
        <v>432</v>
      </c>
      <c r="B110" s="125">
        <v>0.0</v>
      </c>
      <c r="C110" s="144" t="s">
        <v>462</v>
      </c>
      <c r="D110" s="145" t="str">
        <f>IF(OR(ISERROR(SEARCH("extension",INDIRECT("$A"&amp;row()))),NOT(ISERROR(SEARCH("parties",INDIRECT("$C"&amp;row()))))),VLOOKUP(INDIRECT("$C"&amp;row()),'OCDS Schema 1.1.5'!$B:$D,2,FALSE), VLOOKUP(INDIRECT("$C"&amp;row()),'OCDS Extension Schemas 1.1.5'!$B:$D,2,FALSE))</f>
        <v>Additional identifiers</v>
      </c>
      <c r="E110" s="153"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10" s="146"/>
      <c r="G110" s="146"/>
      <c r="H110" s="144" t="s">
        <v>503</v>
      </c>
      <c r="I110" s="129"/>
    </row>
    <row r="111">
      <c r="A111" s="125" t="s">
        <v>408</v>
      </c>
      <c r="B111" s="125">
        <v>0.0</v>
      </c>
      <c r="C111" s="147" t="s">
        <v>463</v>
      </c>
      <c r="D111" s="135" t="str">
        <f>IF(OR(ISERROR(SEARCH("extension",INDIRECT("$A"&amp;row()))),NOT(ISERROR(SEARCH("parties",INDIRECT("$C"&amp;row()))))),VLOOKUP(INDIRECT("$C"&amp;row()),'OCDS Schema 1.1.5'!$B:$D,2,FALSE), VLOOKUP(INDIRECT("$C"&amp;row()),'OCDS Extension Schemas 1.1.5'!$B:$D,2,FALSE))</f>
        <v>Scheme</v>
      </c>
      <c r="E111"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11" s="155" t="s">
        <v>495</v>
      </c>
      <c r="G111" s="156" t="s">
        <v>312</v>
      </c>
      <c r="H111" s="97" t="s">
        <v>496</v>
      </c>
      <c r="I111" s="139"/>
      <c r="J111" s="139"/>
    </row>
    <row r="112">
      <c r="A112" s="125" t="s">
        <v>408</v>
      </c>
      <c r="B112" s="125">
        <v>0.0</v>
      </c>
      <c r="C112" s="147" t="s">
        <v>464</v>
      </c>
      <c r="D112" s="135" t="str">
        <f>IF(OR(ISERROR(SEARCH("extension",INDIRECT("$A"&amp;row()))),NOT(ISERROR(SEARCH("parties",INDIRECT("$C"&amp;row()))))),VLOOKUP(INDIRECT("$C"&amp;row()),'OCDS Schema 1.1.5'!$B:$D,2,FALSE), VLOOKUP(INDIRECT("$C"&amp;row()),'OCDS Extension Schemas 1.1.5'!$B:$D,2,FALSE))</f>
        <v>ID</v>
      </c>
      <c r="E112" s="136" t="str">
        <f>IF(OR(ISERROR(SEARCH("extension",INDIRECT("$A"&amp;row()))),NOT(ISERROR(SEARCH("parties",INDIRECT("$C"&amp;row()))))),VLOOKUP(INDIRECT("$C"&amp;row()),'OCDS Schema 1.1.5'!$B:$D,3,FALSE), VLOOKUP(INDIRECT("$C"&amp;row()),'OCDS Extension Schemas 1.1.5'!$B:$D,3,FALSE))</f>
        <v>The identifier of the organization in the selected scheme.</v>
      </c>
      <c r="F112" s="137" t="s">
        <v>497</v>
      </c>
      <c r="G112" s="156" t="str">
        <f>IFERROR(VLOOKUP(INDIRECT("F"&amp;row()),'2. Data Elements'!$A:$F,6,FALSE),"")</f>
        <v>M0205049</v>
      </c>
      <c r="H112" s="97" t="s">
        <v>498</v>
      </c>
      <c r="I112" s="139"/>
      <c r="J112" s="139"/>
    </row>
    <row r="113">
      <c r="A113" s="125" t="s">
        <v>408</v>
      </c>
      <c r="B113" s="125">
        <v>0.0</v>
      </c>
      <c r="C113" s="147" t="s">
        <v>465</v>
      </c>
      <c r="D113" s="135" t="str">
        <f>IF(OR(ISERROR(SEARCH("extension",INDIRECT("$A"&amp;row()))),NOT(ISERROR(SEARCH("parties",INDIRECT("$C"&amp;row()))))),VLOOKUP(INDIRECT("$C"&amp;row()),'OCDS Schema 1.1.5'!$B:$D,2,FALSE), VLOOKUP(INDIRECT("$C"&amp;row()),'OCDS Extension Schemas 1.1.5'!$B:$D,2,FALSE))</f>
        <v>Legal Name</v>
      </c>
      <c r="E113" s="136" t="str">
        <f>IF(OR(ISERROR(SEARCH("extension",INDIRECT("$A"&amp;row()))),NOT(ISERROR(SEARCH("parties",INDIRECT("$C"&amp;row()))))),VLOOKUP(INDIRECT("$C"&amp;row()),'OCDS Schema 1.1.5'!$B:$D,3,FALSE), VLOOKUP(INDIRECT("$C"&amp;row()),'OCDS Extension Schemas 1.1.5'!$B:$D,3,FALSE))</f>
        <v>The legally registered name of the organization.</v>
      </c>
      <c r="F113" s="137" t="s">
        <v>485</v>
      </c>
      <c r="G113" s="156" t="str">
        <f>IFERROR(VLOOKUP(INDIRECT("F"&amp;row()),'2. Data Elements'!$A:$F,6,FALSE),"")</f>
        <v>Alliant Systems</v>
      </c>
      <c r="H113" s="97" t="s">
        <v>499</v>
      </c>
      <c r="I113" s="139"/>
      <c r="J113" s="139"/>
    </row>
    <row r="114">
      <c r="A114" s="125" t="s">
        <v>408</v>
      </c>
      <c r="B114" s="125">
        <v>0.0</v>
      </c>
      <c r="C114" s="147" t="s">
        <v>466</v>
      </c>
      <c r="D114" s="135" t="str">
        <f>IF(OR(ISERROR(SEARCH("extension",INDIRECT("$A"&amp;row()))),NOT(ISERROR(SEARCH("parties",INDIRECT("$C"&amp;row()))))),VLOOKUP(INDIRECT("$C"&amp;row()),'OCDS Schema 1.1.5'!$B:$D,2,FALSE), VLOOKUP(INDIRECT("$C"&amp;row()),'OCDS Extension Schemas 1.1.5'!$B:$D,2,FALSE))</f>
        <v>URI</v>
      </c>
      <c r="E114"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14" s="140"/>
      <c r="G114" s="138" t="str">
        <f>IFERROR(VLOOKUP(INDIRECT("F"&amp;row()),'2. Data Elements'!$A:$F,6,FALSE),"")</f>
        <v/>
      </c>
      <c r="H114" s="100"/>
      <c r="I114" s="129"/>
    </row>
    <row r="115">
      <c r="A115" s="125" t="s">
        <v>432</v>
      </c>
      <c r="B115" s="125">
        <v>0.0</v>
      </c>
      <c r="C115" s="144" t="s">
        <v>467</v>
      </c>
      <c r="D115" s="145" t="str">
        <f>IF(OR(ISERROR(SEARCH("extension",INDIRECT("$A"&amp;row()))),NOT(ISERROR(SEARCH("parties",INDIRECT("$C"&amp;row()))))),VLOOKUP(INDIRECT("$C"&amp;row()),'OCDS Schema 1.1.5'!$B:$D,2,FALSE), VLOOKUP(INDIRECT("$C"&amp;row()),'OCDS Extension Schemas 1.1.5'!$B:$D,2,FALSE))</f>
        <v>Address</v>
      </c>
      <c r="E115" s="153"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15" s="146"/>
      <c r="G115" s="146"/>
      <c r="H115" s="146"/>
      <c r="I115" s="129"/>
    </row>
    <row r="116">
      <c r="A116" s="125" t="s">
        <v>408</v>
      </c>
      <c r="B116" s="125">
        <v>0.0</v>
      </c>
      <c r="C116" s="147" t="s">
        <v>468</v>
      </c>
      <c r="D116" s="135" t="str">
        <f>IF(OR(ISERROR(SEARCH("extension",INDIRECT("$A"&amp;row()))),NOT(ISERROR(SEARCH("parties",INDIRECT("$C"&amp;row()))))),VLOOKUP(INDIRECT("$C"&amp;row()),'OCDS Schema 1.1.5'!$B:$D,2,FALSE), VLOOKUP(INDIRECT("$C"&amp;row()),'OCDS Extension Schemas 1.1.5'!$B:$D,2,FALSE))</f>
        <v>Street address</v>
      </c>
      <c r="E116" s="136" t="str">
        <f>IF(OR(ISERROR(SEARCH("extension",INDIRECT("$A"&amp;row()))),NOT(ISERROR(SEARCH("parties",INDIRECT("$C"&amp;row()))))),VLOOKUP(INDIRECT("$C"&amp;row()),'OCDS Schema 1.1.5'!$B:$D,3,FALSE), VLOOKUP(INDIRECT("$C"&amp;row()),'OCDS Extension Schemas 1.1.5'!$B:$D,3,FALSE))</f>
        <v>The street address. For example, 1600 Amphitheatre Pkwy.</v>
      </c>
      <c r="F116" s="140"/>
      <c r="G116" s="138" t="str">
        <f>IFERROR(VLOOKUP(INDIRECT("F"&amp;row()),'2. Data Elements'!$A:$F,6,FALSE),"")</f>
        <v/>
      </c>
      <c r="H116" s="100"/>
      <c r="I116" s="129"/>
    </row>
    <row r="117">
      <c r="A117" s="125" t="s">
        <v>408</v>
      </c>
      <c r="B117" s="125">
        <v>0.0</v>
      </c>
      <c r="C117" s="147" t="s">
        <v>469</v>
      </c>
      <c r="D117" s="135" t="str">
        <f>IF(OR(ISERROR(SEARCH("extension",INDIRECT("$A"&amp;row()))),NOT(ISERROR(SEARCH("parties",INDIRECT("$C"&amp;row()))))),VLOOKUP(INDIRECT("$C"&amp;row()),'OCDS Schema 1.1.5'!$B:$D,2,FALSE), VLOOKUP(INDIRECT("$C"&amp;row()),'OCDS Extension Schemas 1.1.5'!$B:$D,2,FALSE))</f>
        <v>Locality</v>
      </c>
      <c r="E117" s="136" t="str">
        <f>IF(OR(ISERROR(SEARCH("extension",INDIRECT("$A"&amp;row()))),NOT(ISERROR(SEARCH("parties",INDIRECT("$C"&amp;row()))))),VLOOKUP(INDIRECT("$C"&amp;row()),'OCDS Schema 1.1.5'!$B:$D,3,FALSE), VLOOKUP(INDIRECT("$C"&amp;row()),'OCDS Extension Schemas 1.1.5'!$B:$D,3,FALSE))</f>
        <v>The locality. For example, Mountain View.</v>
      </c>
      <c r="F117" s="140"/>
      <c r="G117" s="138" t="str">
        <f>IFERROR(VLOOKUP(INDIRECT("F"&amp;row()),'2. Data Elements'!$A:$F,6,FALSE),"")</f>
        <v/>
      </c>
      <c r="H117" s="100"/>
      <c r="I117" s="129"/>
    </row>
    <row r="118">
      <c r="A118" s="125" t="s">
        <v>408</v>
      </c>
      <c r="B118" s="125">
        <v>0.0</v>
      </c>
      <c r="C118" s="147" t="s">
        <v>470</v>
      </c>
      <c r="D118" s="135" t="str">
        <f>IF(OR(ISERROR(SEARCH("extension",INDIRECT("$A"&amp;row()))),NOT(ISERROR(SEARCH("parties",INDIRECT("$C"&amp;row()))))),VLOOKUP(INDIRECT("$C"&amp;row()),'OCDS Schema 1.1.5'!$B:$D,2,FALSE), VLOOKUP(INDIRECT("$C"&amp;row()),'OCDS Extension Schemas 1.1.5'!$B:$D,2,FALSE))</f>
        <v>Region</v>
      </c>
      <c r="E118" s="136" t="str">
        <f>IF(OR(ISERROR(SEARCH("extension",INDIRECT("$A"&amp;row()))),NOT(ISERROR(SEARCH("parties",INDIRECT("$C"&amp;row()))))),VLOOKUP(INDIRECT("$C"&amp;row()),'OCDS Schema 1.1.5'!$B:$D,3,FALSE), VLOOKUP(INDIRECT("$C"&amp;row()),'OCDS Extension Schemas 1.1.5'!$B:$D,3,FALSE))</f>
        <v>The region. For example, CA.</v>
      </c>
      <c r="F118" s="140"/>
      <c r="G118" s="138" t="str">
        <f>IFERROR(VLOOKUP(INDIRECT("F"&amp;row()),'2. Data Elements'!$A:$F,6,FALSE),"")</f>
        <v/>
      </c>
      <c r="H118" s="100"/>
      <c r="I118" s="129"/>
    </row>
    <row r="119">
      <c r="A119" s="125" t="s">
        <v>408</v>
      </c>
      <c r="B119" s="125">
        <v>0.0</v>
      </c>
      <c r="C119" s="147" t="s">
        <v>471</v>
      </c>
      <c r="D119" s="135" t="str">
        <f>IF(OR(ISERROR(SEARCH("extension",INDIRECT("$A"&amp;row()))),NOT(ISERROR(SEARCH("parties",INDIRECT("$C"&amp;row()))))),VLOOKUP(INDIRECT("$C"&amp;row()),'OCDS Schema 1.1.5'!$B:$D,2,FALSE), VLOOKUP(INDIRECT("$C"&amp;row()),'OCDS Extension Schemas 1.1.5'!$B:$D,2,FALSE))</f>
        <v>Postal code</v>
      </c>
      <c r="E119" s="136" t="str">
        <f>IF(OR(ISERROR(SEARCH("extension",INDIRECT("$A"&amp;row()))),NOT(ISERROR(SEARCH("parties",INDIRECT("$C"&amp;row()))))),VLOOKUP(INDIRECT("$C"&amp;row()),'OCDS Schema 1.1.5'!$B:$D,3,FALSE), VLOOKUP(INDIRECT("$C"&amp;row()),'OCDS Extension Schemas 1.1.5'!$B:$D,3,FALSE))</f>
        <v>The postal code. For example, 94043.</v>
      </c>
      <c r="F119" s="140"/>
      <c r="G119" s="138" t="str">
        <f>IFERROR(VLOOKUP(INDIRECT("F"&amp;row()),'2. Data Elements'!$A:$F,6,FALSE),"")</f>
        <v/>
      </c>
      <c r="H119" s="100"/>
      <c r="I119" s="129"/>
    </row>
    <row r="120">
      <c r="A120" s="125" t="s">
        <v>408</v>
      </c>
      <c r="B120" s="125">
        <v>0.0</v>
      </c>
      <c r="C120" s="147" t="s">
        <v>472</v>
      </c>
      <c r="D120" s="135" t="str">
        <f>IF(OR(ISERROR(SEARCH("extension",INDIRECT("$A"&amp;row()))),NOT(ISERROR(SEARCH("parties",INDIRECT("$C"&amp;row()))))),VLOOKUP(INDIRECT("$C"&amp;row()),'OCDS Schema 1.1.5'!$B:$D,2,FALSE), VLOOKUP(INDIRECT("$C"&amp;row()),'OCDS Extension Schemas 1.1.5'!$B:$D,2,FALSE))</f>
        <v>Country name</v>
      </c>
      <c r="E120" s="136" t="str">
        <f>IF(OR(ISERROR(SEARCH("extension",INDIRECT("$A"&amp;row()))),NOT(ISERROR(SEARCH("parties",INDIRECT("$C"&amp;row()))))),VLOOKUP(INDIRECT("$C"&amp;row()),'OCDS Schema 1.1.5'!$B:$D,3,FALSE), VLOOKUP(INDIRECT("$C"&amp;row()),'OCDS Extension Schemas 1.1.5'!$B:$D,3,FALSE))</f>
        <v>The country name. For example, United States.</v>
      </c>
      <c r="F120" s="140"/>
      <c r="G120" s="138" t="str">
        <f>IFERROR(VLOOKUP(INDIRECT("F"&amp;row()),'2. Data Elements'!$A:$F,6,FALSE),"")</f>
        <v/>
      </c>
      <c r="H120" s="100"/>
      <c r="I120" s="129"/>
    </row>
    <row r="121">
      <c r="A121" s="125" t="s">
        <v>432</v>
      </c>
      <c r="B121" s="125">
        <v>0.0</v>
      </c>
      <c r="C121" s="144" t="s">
        <v>473</v>
      </c>
      <c r="D121" s="145" t="str">
        <f>IF(OR(ISERROR(SEARCH("extension",INDIRECT("$A"&amp;row()))),NOT(ISERROR(SEARCH("parties",INDIRECT("$C"&amp;row()))))),VLOOKUP(INDIRECT("$C"&amp;row()),'OCDS Schema 1.1.5'!$B:$D,2,FALSE), VLOOKUP(INDIRECT("$C"&amp;row()),'OCDS Extension Schemas 1.1.5'!$B:$D,2,FALSE))</f>
        <v>Contact point</v>
      </c>
      <c r="E121" s="153" t="str">
        <f>IF(OR(ISERROR(SEARCH("extension",INDIRECT("$A"&amp;row()))),NOT(ISERROR(SEARCH("parties",INDIRECT("$C"&amp;row()))))),VLOOKUP(INDIRECT("$C"&amp;row()),'OCDS Schema 1.1.5'!$B:$D,3,FALSE), VLOOKUP(INDIRECT("$C"&amp;row()),'OCDS Extension Schemas 1.1.5'!$B:$D,3,FALSE))</f>
        <v>Contact details that can be used for this party.</v>
      </c>
      <c r="F121" s="146"/>
      <c r="G121" s="146"/>
      <c r="H121" s="146"/>
      <c r="I121" s="129"/>
    </row>
    <row r="122">
      <c r="A122" s="125" t="s">
        <v>408</v>
      </c>
      <c r="B122" s="125">
        <v>0.0</v>
      </c>
      <c r="C122" s="147" t="s">
        <v>474</v>
      </c>
      <c r="D122" s="135" t="str">
        <f>IF(OR(ISERROR(SEARCH("extension",INDIRECT("$A"&amp;row()))),NOT(ISERROR(SEARCH("parties",INDIRECT("$C"&amp;row()))))),VLOOKUP(INDIRECT("$C"&amp;row()),'OCDS Schema 1.1.5'!$B:$D,2,FALSE), VLOOKUP(INDIRECT("$C"&amp;row()),'OCDS Extension Schemas 1.1.5'!$B:$D,2,FALSE))</f>
        <v>Name</v>
      </c>
      <c r="E122"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22" s="140"/>
      <c r="G122" s="138" t="str">
        <f>IFERROR(VLOOKUP(INDIRECT("F"&amp;row()),'2. Data Elements'!$A:$F,6,FALSE),"")</f>
        <v/>
      </c>
      <c r="H122" s="100"/>
      <c r="I122" s="129"/>
    </row>
    <row r="123">
      <c r="A123" s="125" t="s">
        <v>408</v>
      </c>
      <c r="B123" s="125">
        <v>0.0</v>
      </c>
      <c r="C123" s="147" t="s">
        <v>475</v>
      </c>
      <c r="D123" s="135" t="str">
        <f>IF(OR(ISERROR(SEARCH("extension",INDIRECT("$A"&amp;row()))),NOT(ISERROR(SEARCH("parties",INDIRECT("$C"&amp;row()))))),VLOOKUP(INDIRECT("$C"&amp;row()),'OCDS Schema 1.1.5'!$B:$D,2,FALSE), VLOOKUP(INDIRECT("$C"&amp;row()),'OCDS Extension Schemas 1.1.5'!$B:$D,2,FALSE))</f>
        <v>Email</v>
      </c>
      <c r="E123" s="136" t="str">
        <f>IF(OR(ISERROR(SEARCH("extension",INDIRECT("$A"&amp;row()))),NOT(ISERROR(SEARCH("parties",INDIRECT("$C"&amp;row()))))),VLOOKUP(INDIRECT("$C"&amp;row()),'OCDS Schema 1.1.5'!$B:$D,3,FALSE), VLOOKUP(INDIRECT("$C"&amp;row()),'OCDS Extension Schemas 1.1.5'!$B:$D,3,FALSE))</f>
        <v>The e-mail address of the contact point/person.</v>
      </c>
      <c r="F123" s="140"/>
      <c r="G123" s="138" t="str">
        <f>IFERROR(VLOOKUP(INDIRECT("F"&amp;row()),'2. Data Elements'!$A:$F,6,FALSE),"")</f>
        <v/>
      </c>
      <c r="H123" s="100"/>
      <c r="I123" s="129"/>
    </row>
    <row r="124">
      <c r="A124" s="125" t="s">
        <v>408</v>
      </c>
      <c r="B124" s="125">
        <v>0.0</v>
      </c>
      <c r="C124" s="147" t="s">
        <v>476</v>
      </c>
      <c r="D124" s="135" t="str">
        <f>IF(OR(ISERROR(SEARCH("extension",INDIRECT("$A"&amp;row()))),NOT(ISERROR(SEARCH("parties",INDIRECT("$C"&amp;row()))))),VLOOKUP(INDIRECT("$C"&amp;row()),'OCDS Schema 1.1.5'!$B:$D,2,FALSE), VLOOKUP(INDIRECT("$C"&amp;row()),'OCDS Extension Schemas 1.1.5'!$B:$D,2,FALSE))</f>
        <v>Telephone</v>
      </c>
      <c r="E124"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24" s="140"/>
      <c r="G124" s="138" t="str">
        <f>IFERROR(VLOOKUP(INDIRECT("F"&amp;row()),'2. Data Elements'!$A:$F,6,FALSE),"")</f>
        <v/>
      </c>
      <c r="H124" s="100"/>
      <c r="I124" s="129"/>
    </row>
    <row r="125">
      <c r="A125" s="125" t="s">
        <v>408</v>
      </c>
      <c r="B125" s="125">
        <v>0.0</v>
      </c>
      <c r="C125" s="147" t="s">
        <v>477</v>
      </c>
      <c r="D125" s="135" t="str">
        <f>IF(OR(ISERROR(SEARCH("extension",INDIRECT("$A"&amp;row()))),NOT(ISERROR(SEARCH("parties",INDIRECT("$C"&amp;row()))))),VLOOKUP(INDIRECT("$C"&amp;row()),'OCDS Schema 1.1.5'!$B:$D,2,FALSE), VLOOKUP(INDIRECT("$C"&amp;row()),'OCDS Extension Schemas 1.1.5'!$B:$D,2,FALSE))</f>
        <v>Fax number</v>
      </c>
      <c r="E125"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25" s="140"/>
      <c r="G125" s="138" t="str">
        <f>IFERROR(VLOOKUP(INDIRECT("F"&amp;row()),'2. Data Elements'!$A:$F,6,FALSE),"")</f>
        <v/>
      </c>
      <c r="H125" s="100"/>
      <c r="I125" s="129"/>
    </row>
    <row r="126">
      <c r="A126" s="125" t="s">
        <v>408</v>
      </c>
      <c r="B126" s="125">
        <v>0.0</v>
      </c>
      <c r="C126" s="147" t="s">
        <v>478</v>
      </c>
      <c r="D126" s="135" t="str">
        <f>IF(OR(ISERROR(SEARCH("extension",INDIRECT("$A"&amp;row()))),NOT(ISERROR(SEARCH("parties",INDIRECT("$C"&amp;row()))))),VLOOKUP(INDIRECT("$C"&amp;row()),'OCDS Schema 1.1.5'!$B:$D,2,FALSE), VLOOKUP(INDIRECT("$C"&amp;row()),'OCDS Extension Schemas 1.1.5'!$B:$D,2,FALSE))</f>
        <v>URL</v>
      </c>
      <c r="E126" s="136" t="str">
        <f>IF(OR(ISERROR(SEARCH("extension",INDIRECT("$A"&amp;row()))),NOT(ISERROR(SEARCH("parties",INDIRECT("$C"&amp;row()))))),VLOOKUP(INDIRECT("$C"&amp;row()),'OCDS Schema 1.1.5'!$B:$D,3,FALSE), VLOOKUP(INDIRECT("$C"&amp;row()),'OCDS Extension Schemas 1.1.5'!$B:$D,3,FALSE))</f>
        <v>A web address for the contact point/person.</v>
      </c>
      <c r="F126" s="140"/>
      <c r="G126" s="138" t="str">
        <f>IFERROR(VLOOKUP(INDIRECT("F"&amp;row()),'2. Data Elements'!$A:$F,6,FALSE),"")</f>
        <v/>
      </c>
      <c r="H126" s="100"/>
      <c r="I126" s="129"/>
    </row>
    <row r="127">
      <c r="A127" s="125" t="s">
        <v>408</v>
      </c>
      <c r="B127" s="125">
        <v>0.0</v>
      </c>
      <c r="C127" s="147" t="s">
        <v>479</v>
      </c>
      <c r="D127" s="135" t="str">
        <f>IF(OR(ISERROR(SEARCH("extension",INDIRECT("$A"&amp;row()))),NOT(ISERROR(SEARCH("parties",INDIRECT("$C"&amp;row()))))),VLOOKUP(INDIRECT("$C"&amp;row()),'OCDS Schema 1.1.5'!$B:$D,2,FALSE), VLOOKUP(INDIRECT("$C"&amp;row()),'OCDS Extension Schemas 1.1.5'!$B:$D,2,FALSE))</f>
        <v>Party roles</v>
      </c>
      <c r="E127"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27" s="137" t="s">
        <v>504</v>
      </c>
      <c r="G127" s="138" t="str">
        <f>IFERROR(VLOOKUP(INDIRECT("F"&amp;row()),'2. Data Elements'!$A:$F,6,FALSE),"")</f>
        <v>supplier</v>
      </c>
      <c r="H127" s="100"/>
      <c r="I127" s="139"/>
      <c r="J127" s="139"/>
    </row>
    <row r="128">
      <c r="A128" s="125" t="s">
        <v>408</v>
      </c>
      <c r="B128" s="125">
        <v>0.0</v>
      </c>
      <c r="C128" s="147" t="s">
        <v>481</v>
      </c>
      <c r="D128" s="135" t="str">
        <f>IF(OR(ISERROR(SEARCH("extension",INDIRECT("$A"&amp;row()))),NOT(ISERROR(SEARCH("parties",INDIRECT("$C"&amp;row()))))),VLOOKUP(INDIRECT("$C"&amp;row()),'OCDS Schema 1.1.5'!$B:$D,2,FALSE), VLOOKUP(INDIRECT("$C"&amp;row()),'OCDS Extension Schemas 1.1.5'!$B:$D,2,FALSE))</f>
        <v>Details</v>
      </c>
      <c r="E128"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28" s="140"/>
      <c r="G128" s="138" t="str">
        <f>IFERROR(VLOOKUP(INDIRECT("F"&amp;row()),'2. Data Elements'!$A:$F,6,FALSE),"")</f>
        <v/>
      </c>
      <c r="H128" s="100"/>
      <c r="I128" s="129"/>
    </row>
    <row r="129" outlineLevel="1">
      <c r="A129" s="125" t="s">
        <v>449</v>
      </c>
      <c r="B129" s="125">
        <v>1.0</v>
      </c>
      <c r="C129" s="149" t="s">
        <v>505</v>
      </c>
      <c r="D129" s="150" t="str">
        <f>IF(OR(ISERROR(SEARCH("extension",INDIRECT("$A"&amp;row()))),NOT(ISERROR(SEARCH("parties",INDIRECT("$C"&amp;row()))))),VLOOKUP(INDIRECT("$C"&amp;row()),'OCDS Schema 1.1.5'!$B:$D,2,FALSE), VLOOKUP(INDIRECT("$C"&amp;row()),'OCDS Extension Schemas 1.1.5'!$B:$D,2,FALSE))</f>
        <v>Payer</v>
      </c>
      <c r="E129" s="151" t="str">
        <f>IF(OR(ISERROR(SEARCH("extension",INDIRECT("$A"&amp;row()))),NOT(ISERROR(SEARCH("parties",INDIRECT("$C"&amp;row()))))),VLOOKUP(INDIRECT("$C"&amp;row()),'OCDS Schema 1.1.5'!$B:$D,3,FALSE), VLOOKUP(INDIRECT("$C"&amp;row()),'OCDS Extension Schemas 1.1.5'!$B:$D,3,FALSE))</f>
        <v>An organization reference for the organization from which the funds in this transaction originate.</v>
      </c>
      <c r="F129" s="152"/>
      <c r="G129" s="152"/>
      <c r="H129" s="152"/>
      <c r="I129" s="129"/>
    </row>
    <row r="130">
      <c r="A130" s="125" t="s">
        <v>408</v>
      </c>
      <c r="B130" s="125">
        <v>0.0</v>
      </c>
      <c r="C130" s="147" t="s">
        <v>450</v>
      </c>
      <c r="D130" s="135" t="str">
        <f>IF(OR(ISERROR(SEARCH("extension",INDIRECT("$A"&amp;row()))),NOT(ISERROR(SEARCH("parties",INDIRECT("$C"&amp;row()))))),VLOOKUP(INDIRECT("$C"&amp;row()),'OCDS Schema 1.1.5'!$B:$D,2,FALSE), VLOOKUP(INDIRECT("$C"&amp;row()),'OCDS Extension Schemas 1.1.5'!$B:$D,2,FALSE))</f>
        <v>Common name</v>
      </c>
      <c r="E130"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30" s="137" t="s">
        <v>434</v>
      </c>
      <c r="G130" s="138" t="str">
        <f>IFERROR(VLOOKUP(INDIRECT("F"&amp;row()),'2. Data Elements'!$A:$F,6,FALSE),"")</f>
        <v>Parks and Recreation</v>
      </c>
      <c r="H130" s="148" t="s">
        <v>451</v>
      </c>
      <c r="I130" s="139"/>
      <c r="J130" s="139"/>
    </row>
    <row r="131">
      <c r="A131" s="125" t="s">
        <v>408</v>
      </c>
      <c r="B131" s="125">
        <v>0.0</v>
      </c>
      <c r="C131" s="147" t="s">
        <v>452</v>
      </c>
      <c r="D131" s="135" t="str">
        <f>IF(OR(ISERROR(SEARCH("extension",INDIRECT("$A"&amp;row()))),NOT(ISERROR(SEARCH("parties",INDIRECT("$C"&amp;row()))))),VLOOKUP(INDIRECT("$C"&amp;row()),'OCDS Schema 1.1.5'!$B:$D,2,FALSE), VLOOKUP(INDIRECT("$C"&amp;row()),'OCDS Extension Schemas 1.1.5'!$B:$D,2,FALSE))</f>
        <v>Entity ID</v>
      </c>
      <c r="E131"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31" s="137" t="s">
        <v>437</v>
      </c>
      <c r="G131" s="138" t="str">
        <f>IFERROR(VLOOKUP(INDIRECT("F"&amp;row()),'2. Data Elements'!$A:$F,6,FALSE),"")</f>
        <v>US_OR-PDX-BS-ABBR-PPR</v>
      </c>
      <c r="H131" s="97" t="s">
        <v>302</v>
      </c>
      <c r="I131" s="139"/>
      <c r="J131" s="139"/>
    </row>
    <row r="132">
      <c r="A132" s="125" t="s">
        <v>432</v>
      </c>
      <c r="B132" s="125">
        <v>0.0</v>
      </c>
      <c r="C132" s="144" t="s">
        <v>453</v>
      </c>
      <c r="D132" s="145" t="str">
        <f>IF(OR(ISERROR(SEARCH("extension",INDIRECT("$A"&amp;row()))),NOT(ISERROR(SEARCH("parties",INDIRECT("$C"&amp;row()))))),VLOOKUP(INDIRECT("$C"&amp;row()),'OCDS Schema 1.1.5'!$B:$D,2,FALSE), VLOOKUP(INDIRECT("$C"&amp;row()),'OCDS Extension Schemas 1.1.5'!$B:$D,2,FALSE))</f>
        <v>Primary identifier</v>
      </c>
      <c r="E132" s="153"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32" s="146"/>
      <c r="G132" s="146"/>
      <c r="H132" s="146"/>
      <c r="I132" s="129"/>
    </row>
    <row r="133">
      <c r="A133" s="125" t="s">
        <v>408</v>
      </c>
      <c r="B133" s="125">
        <v>0.0</v>
      </c>
      <c r="C133" s="147" t="s">
        <v>454</v>
      </c>
      <c r="D133" s="135" t="str">
        <f>IF(OR(ISERROR(SEARCH("extension",INDIRECT("$A"&amp;row()))),NOT(ISERROR(SEARCH("parties",INDIRECT("$C"&amp;row()))))),VLOOKUP(INDIRECT("$C"&amp;row()),'OCDS Schema 1.1.5'!$B:$D,2,FALSE), VLOOKUP(INDIRECT("$C"&amp;row()),'OCDS Extension Schemas 1.1.5'!$B:$D,2,FALSE))</f>
        <v>Scheme</v>
      </c>
      <c r="E133"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3" s="137" t="s">
        <v>455</v>
      </c>
      <c r="G133" s="138" t="str">
        <f>IFERROR(VLOOKUP(INDIRECT("F"&amp;row()),'2. Data Elements'!$A:$F,6,FALSE),"")</f>
        <v>US_OR-PDX-BS-ABBR</v>
      </c>
      <c r="H133" s="85" t="s">
        <v>456</v>
      </c>
      <c r="I133" s="139"/>
      <c r="J133" s="139"/>
    </row>
    <row r="134">
      <c r="A134" s="125" t="s">
        <v>408</v>
      </c>
      <c r="B134" s="125">
        <v>0.0</v>
      </c>
      <c r="C134" s="147" t="s">
        <v>457</v>
      </c>
      <c r="D134" s="135" t="str">
        <f>IF(OR(ISERROR(SEARCH("extension",INDIRECT("$A"&amp;row()))),NOT(ISERROR(SEARCH("parties",INDIRECT("$C"&amp;row()))))),VLOOKUP(INDIRECT("$C"&amp;row()),'OCDS Schema 1.1.5'!$B:$D,2,FALSE), VLOOKUP(INDIRECT("$C"&amp;row()),'OCDS Extension Schemas 1.1.5'!$B:$D,2,FALSE))</f>
        <v>ID</v>
      </c>
      <c r="E134" s="136" t="str">
        <f>IF(OR(ISERROR(SEARCH("extension",INDIRECT("$A"&amp;row()))),NOT(ISERROR(SEARCH("parties",INDIRECT("$C"&amp;row()))))),VLOOKUP(INDIRECT("$C"&amp;row()),'OCDS Schema 1.1.5'!$B:$D,3,FALSE), VLOOKUP(INDIRECT("$C"&amp;row()),'OCDS Extension Schemas 1.1.5'!$B:$D,3,FALSE))</f>
        <v>The identifier of the organization in the selected scheme.</v>
      </c>
      <c r="F134" s="137" t="s">
        <v>458</v>
      </c>
      <c r="G134" s="138" t="str">
        <f>IFERROR(VLOOKUP(INDIRECT("F"&amp;row()),'2. Data Elements'!$A:$F,6,FALSE),"")</f>
        <v>PPR</v>
      </c>
      <c r="H134" s="85" t="s">
        <v>459</v>
      </c>
      <c r="I134" s="139"/>
      <c r="J134" s="139"/>
    </row>
    <row r="135">
      <c r="A135" s="125" t="s">
        <v>408</v>
      </c>
      <c r="B135" s="125">
        <v>0.0</v>
      </c>
      <c r="C135" s="147" t="s">
        <v>460</v>
      </c>
      <c r="D135" s="135" t="str">
        <f>IF(OR(ISERROR(SEARCH("extension",INDIRECT("$A"&amp;row()))),NOT(ISERROR(SEARCH("parties",INDIRECT("$C"&amp;row()))))),VLOOKUP(INDIRECT("$C"&amp;row()),'OCDS Schema 1.1.5'!$B:$D,2,FALSE), VLOOKUP(INDIRECT("$C"&amp;row()),'OCDS Extension Schemas 1.1.5'!$B:$D,2,FALSE))</f>
        <v>Legal Name</v>
      </c>
      <c r="E135" s="136" t="str">
        <f>IF(OR(ISERROR(SEARCH("extension",INDIRECT("$A"&amp;row()))),NOT(ISERROR(SEARCH("parties",INDIRECT("$C"&amp;row()))))),VLOOKUP(INDIRECT("$C"&amp;row()),'OCDS Schema 1.1.5'!$B:$D,3,FALSE), VLOOKUP(INDIRECT("$C"&amp;row()),'OCDS Extension Schemas 1.1.5'!$B:$D,3,FALSE))</f>
        <v>The legally registered name of the organization.</v>
      </c>
      <c r="F135" s="137" t="s">
        <v>434</v>
      </c>
      <c r="G135" s="138" t="str">
        <f>IFERROR(VLOOKUP(INDIRECT("F"&amp;row()),'2. Data Elements'!$A:$F,6,FALSE),"")</f>
        <v>Parks and Recreation</v>
      </c>
      <c r="H135" s="154" t="s">
        <v>451</v>
      </c>
      <c r="I135" s="139"/>
      <c r="J135" s="139"/>
    </row>
    <row r="136">
      <c r="A136" s="125" t="s">
        <v>408</v>
      </c>
      <c r="B136" s="125">
        <v>0.0</v>
      </c>
      <c r="C136" s="147" t="s">
        <v>461</v>
      </c>
      <c r="D136" s="135" t="str">
        <f>IF(OR(ISERROR(SEARCH("extension",INDIRECT("$A"&amp;row()))),NOT(ISERROR(SEARCH("parties",INDIRECT("$C"&amp;row()))))),VLOOKUP(INDIRECT("$C"&amp;row()),'OCDS Schema 1.1.5'!$B:$D,2,FALSE), VLOOKUP(INDIRECT("$C"&amp;row()),'OCDS Extension Schemas 1.1.5'!$B:$D,2,FALSE))</f>
        <v>URI</v>
      </c>
      <c r="E136"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36" s="140"/>
      <c r="G136" s="138" t="str">
        <f>IFERROR(VLOOKUP(INDIRECT("F"&amp;row()),'2. Data Elements'!$A:$F,6,FALSE),"")</f>
        <v/>
      </c>
      <c r="H136" s="100"/>
      <c r="I136" s="129"/>
    </row>
    <row r="137">
      <c r="A137" s="125" t="s">
        <v>432</v>
      </c>
      <c r="B137" s="125">
        <v>0.0</v>
      </c>
      <c r="C137" s="144" t="s">
        <v>462</v>
      </c>
      <c r="D137" s="145" t="str">
        <f>IF(OR(ISERROR(SEARCH("extension",INDIRECT("$A"&amp;row()))),NOT(ISERROR(SEARCH("parties",INDIRECT("$C"&amp;row()))))),VLOOKUP(INDIRECT("$C"&amp;row()),'OCDS Schema 1.1.5'!$B:$D,2,FALSE), VLOOKUP(INDIRECT("$C"&amp;row()),'OCDS Extension Schemas 1.1.5'!$B:$D,2,FALSE))</f>
        <v>Additional identifiers</v>
      </c>
      <c r="E137" s="153"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37" s="146"/>
      <c r="G137" s="146"/>
      <c r="H137" s="146"/>
      <c r="I137" s="139"/>
    </row>
    <row r="138">
      <c r="A138" s="125" t="s">
        <v>408</v>
      </c>
      <c r="B138" s="125">
        <v>0.0</v>
      </c>
      <c r="C138" s="147" t="s">
        <v>463</v>
      </c>
      <c r="D138" s="135" t="str">
        <f>IF(OR(ISERROR(SEARCH("extension",INDIRECT("$A"&amp;row()))),NOT(ISERROR(SEARCH("parties",INDIRECT("$C"&amp;row()))))),VLOOKUP(INDIRECT("$C"&amp;row()),'OCDS Schema 1.1.5'!$B:$D,2,FALSE), VLOOKUP(INDIRECT("$C"&amp;row()),'OCDS Extension Schemas 1.1.5'!$B:$D,2,FALSE))</f>
        <v>Scheme</v>
      </c>
      <c r="E138"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38" s="140"/>
      <c r="G138" s="138" t="str">
        <f>IFERROR(VLOOKUP(INDIRECT("F"&amp;row()),'2. Data Elements'!$A:$F,6,FALSE),"")</f>
        <v/>
      </c>
      <c r="H138" s="100"/>
      <c r="I138" s="129"/>
    </row>
    <row r="139">
      <c r="A139" s="125" t="s">
        <v>408</v>
      </c>
      <c r="B139" s="125">
        <v>0.0</v>
      </c>
      <c r="C139" s="147" t="s">
        <v>464</v>
      </c>
      <c r="D139" s="135" t="str">
        <f>IF(OR(ISERROR(SEARCH("extension",INDIRECT("$A"&amp;row()))),NOT(ISERROR(SEARCH("parties",INDIRECT("$C"&amp;row()))))),VLOOKUP(INDIRECT("$C"&amp;row()),'OCDS Schema 1.1.5'!$B:$D,2,FALSE), VLOOKUP(INDIRECT("$C"&amp;row()),'OCDS Extension Schemas 1.1.5'!$B:$D,2,FALSE))</f>
        <v>ID</v>
      </c>
      <c r="E139" s="136" t="str">
        <f>IF(OR(ISERROR(SEARCH("extension",INDIRECT("$A"&amp;row()))),NOT(ISERROR(SEARCH("parties",INDIRECT("$C"&amp;row()))))),VLOOKUP(INDIRECT("$C"&amp;row()),'OCDS Schema 1.1.5'!$B:$D,3,FALSE), VLOOKUP(INDIRECT("$C"&amp;row()),'OCDS Extension Schemas 1.1.5'!$B:$D,3,FALSE))</f>
        <v>The identifier of the organization in the selected scheme.</v>
      </c>
      <c r="F139" s="140"/>
      <c r="G139" s="138" t="str">
        <f>IFERROR(VLOOKUP(INDIRECT("F"&amp;row()),'2. Data Elements'!$A:$F,6,FALSE),"")</f>
        <v/>
      </c>
      <c r="H139" s="100"/>
      <c r="I139" s="129"/>
    </row>
    <row r="140">
      <c r="A140" s="125" t="s">
        <v>408</v>
      </c>
      <c r="B140" s="125">
        <v>0.0</v>
      </c>
      <c r="C140" s="147" t="s">
        <v>465</v>
      </c>
      <c r="D140" s="135" t="str">
        <f>IF(OR(ISERROR(SEARCH("extension",INDIRECT("$A"&amp;row()))),NOT(ISERROR(SEARCH("parties",INDIRECT("$C"&amp;row()))))),VLOOKUP(INDIRECT("$C"&amp;row()),'OCDS Schema 1.1.5'!$B:$D,2,FALSE), VLOOKUP(INDIRECT("$C"&amp;row()),'OCDS Extension Schemas 1.1.5'!$B:$D,2,FALSE))</f>
        <v>Legal Name</v>
      </c>
      <c r="E140" s="136" t="str">
        <f>IF(OR(ISERROR(SEARCH("extension",INDIRECT("$A"&amp;row()))),NOT(ISERROR(SEARCH("parties",INDIRECT("$C"&amp;row()))))),VLOOKUP(INDIRECT("$C"&amp;row()),'OCDS Schema 1.1.5'!$B:$D,3,FALSE), VLOOKUP(INDIRECT("$C"&amp;row()),'OCDS Extension Schemas 1.1.5'!$B:$D,3,FALSE))</f>
        <v>The legally registered name of the organization.</v>
      </c>
      <c r="F140" s="140"/>
      <c r="G140" s="138" t="str">
        <f>IFERROR(VLOOKUP(INDIRECT("F"&amp;row()),'2. Data Elements'!$A:$F,6,FALSE),"")</f>
        <v/>
      </c>
      <c r="H140" s="100"/>
      <c r="I140" s="129"/>
    </row>
    <row r="141">
      <c r="A141" s="125" t="s">
        <v>408</v>
      </c>
      <c r="B141" s="125">
        <v>0.0</v>
      </c>
      <c r="C141" s="147" t="s">
        <v>466</v>
      </c>
      <c r="D141" s="135" t="str">
        <f>IF(OR(ISERROR(SEARCH("extension",INDIRECT("$A"&amp;row()))),NOT(ISERROR(SEARCH("parties",INDIRECT("$C"&amp;row()))))),VLOOKUP(INDIRECT("$C"&amp;row()),'OCDS Schema 1.1.5'!$B:$D,2,FALSE), VLOOKUP(INDIRECT("$C"&amp;row()),'OCDS Extension Schemas 1.1.5'!$B:$D,2,FALSE))</f>
        <v>URI</v>
      </c>
      <c r="E141"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41" s="140"/>
      <c r="G141" s="138" t="str">
        <f>IFERROR(VLOOKUP(INDIRECT("F"&amp;row()),'2. Data Elements'!$A:$F,6,FALSE),"")</f>
        <v/>
      </c>
      <c r="H141" s="100"/>
      <c r="I141" s="129"/>
    </row>
    <row r="142">
      <c r="A142" s="125" t="s">
        <v>432</v>
      </c>
      <c r="B142" s="125">
        <v>0.0</v>
      </c>
      <c r="C142" s="144" t="s">
        <v>467</v>
      </c>
      <c r="D142" s="145" t="str">
        <f>IF(OR(ISERROR(SEARCH("extension",INDIRECT("$A"&amp;row()))),NOT(ISERROR(SEARCH("parties",INDIRECT("$C"&amp;row()))))),VLOOKUP(INDIRECT("$C"&amp;row()),'OCDS Schema 1.1.5'!$B:$D,2,FALSE), VLOOKUP(INDIRECT("$C"&amp;row()),'OCDS Extension Schemas 1.1.5'!$B:$D,2,FALSE))</f>
        <v>Address</v>
      </c>
      <c r="E142" s="153"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42" s="146"/>
      <c r="G142" s="146"/>
      <c r="H142" s="146"/>
      <c r="I142" s="129"/>
    </row>
    <row r="143">
      <c r="A143" s="125" t="s">
        <v>408</v>
      </c>
      <c r="B143" s="125">
        <v>0.0</v>
      </c>
      <c r="C143" s="147" t="s">
        <v>468</v>
      </c>
      <c r="D143" s="135" t="str">
        <f>IF(OR(ISERROR(SEARCH("extension",INDIRECT("$A"&amp;row()))),NOT(ISERROR(SEARCH("parties",INDIRECT("$C"&amp;row()))))),VLOOKUP(INDIRECT("$C"&amp;row()),'OCDS Schema 1.1.5'!$B:$D,2,FALSE), VLOOKUP(INDIRECT("$C"&amp;row()),'OCDS Extension Schemas 1.1.5'!$B:$D,2,FALSE))</f>
        <v>Street address</v>
      </c>
      <c r="E143" s="136" t="str">
        <f>IF(OR(ISERROR(SEARCH("extension",INDIRECT("$A"&amp;row()))),NOT(ISERROR(SEARCH("parties",INDIRECT("$C"&amp;row()))))),VLOOKUP(INDIRECT("$C"&amp;row()),'OCDS Schema 1.1.5'!$B:$D,3,FALSE), VLOOKUP(INDIRECT("$C"&amp;row()),'OCDS Extension Schemas 1.1.5'!$B:$D,3,FALSE))</f>
        <v>The street address. For example, 1600 Amphitheatre Pkwy.</v>
      </c>
      <c r="F143" s="140"/>
      <c r="G143" s="138" t="str">
        <f>IFERROR(VLOOKUP(INDIRECT("F"&amp;row()),'2. Data Elements'!$A:$F,6,FALSE),"")</f>
        <v/>
      </c>
      <c r="H143" s="100"/>
      <c r="I143" s="129"/>
    </row>
    <row r="144">
      <c r="A144" s="125" t="s">
        <v>408</v>
      </c>
      <c r="B144" s="125">
        <v>0.0</v>
      </c>
      <c r="C144" s="147" t="s">
        <v>469</v>
      </c>
      <c r="D144" s="135" t="str">
        <f>IF(OR(ISERROR(SEARCH("extension",INDIRECT("$A"&amp;row()))),NOT(ISERROR(SEARCH("parties",INDIRECT("$C"&amp;row()))))),VLOOKUP(INDIRECT("$C"&amp;row()),'OCDS Schema 1.1.5'!$B:$D,2,FALSE), VLOOKUP(INDIRECT("$C"&amp;row()),'OCDS Extension Schemas 1.1.5'!$B:$D,2,FALSE))</f>
        <v>Locality</v>
      </c>
      <c r="E144" s="136" t="str">
        <f>IF(OR(ISERROR(SEARCH("extension",INDIRECT("$A"&amp;row()))),NOT(ISERROR(SEARCH("parties",INDIRECT("$C"&amp;row()))))),VLOOKUP(INDIRECT("$C"&amp;row()),'OCDS Schema 1.1.5'!$B:$D,3,FALSE), VLOOKUP(INDIRECT("$C"&amp;row()),'OCDS Extension Schemas 1.1.5'!$B:$D,3,FALSE))</f>
        <v>The locality. For example, Mountain View.</v>
      </c>
      <c r="F144" s="140"/>
      <c r="G144" s="138" t="str">
        <f>IFERROR(VLOOKUP(INDIRECT("F"&amp;row()),'2. Data Elements'!$A:$F,6,FALSE),"")</f>
        <v/>
      </c>
      <c r="H144" s="100"/>
      <c r="I144" s="129"/>
    </row>
    <row r="145">
      <c r="A145" s="125" t="s">
        <v>408</v>
      </c>
      <c r="B145" s="125">
        <v>0.0</v>
      </c>
      <c r="C145" s="147" t="s">
        <v>470</v>
      </c>
      <c r="D145" s="135" t="str">
        <f>IF(OR(ISERROR(SEARCH("extension",INDIRECT("$A"&amp;row()))),NOT(ISERROR(SEARCH("parties",INDIRECT("$C"&amp;row()))))),VLOOKUP(INDIRECT("$C"&amp;row()),'OCDS Schema 1.1.5'!$B:$D,2,FALSE), VLOOKUP(INDIRECT("$C"&amp;row()),'OCDS Extension Schemas 1.1.5'!$B:$D,2,FALSE))</f>
        <v>Region</v>
      </c>
      <c r="E145" s="136" t="str">
        <f>IF(OR(ISERROR(SEARCH("extension",INDIRECT("$A"&amp;row()))),NOT(ISERROR(SEARCH("parties",INDIRECT("$C"&amp;row()))))),VLOOKUP(INDIRECT("$C"&amp;row()),'OCDS Schema 1.1.5'!$B:$D,3,FALSE), VLOOKUP(INDIRECT("$C"&amp;row()),'OCDS Extension Schemas 1.1.5'!$B:$D,3,FALSE))</f>
        <v>The region. For example, CA.</v>
      </c>
      <c r="F145" s="140"/>
      <c r="G145" s="138" t="str">
        <f>IFERROR(VLOOKUP(INDIRECT("F"&amp;row()),'2. Data Elements'!$A:$F,6,FALSE),"")</f>
        <v/>
      </c>
      <c r="H145" s="100"/>
      <c r="I145" s="129"/>
    </row>
    <row r="146">
      <c r="A146" s="125" t="s">
        <v>408</v>
      </c>
      <c r="B146" s="125">
        <v>0.0</v>
      </c>
      <c r="C146" s="147" t="s">
        <v>471</v>
      </c>
      <c r="D146" s="135" t="str">
        <f>IF(OR(ISERROR(SEARCH("extension",INDIRECT("$A"&amp;row()))),NOT(ISERROR(SEARCH("parties",INDIRECT("$C"&amp;row()))))),VLOOKUP(INDIRECT("$C"&amp;row()),'OCDS Schema 1.1.5'!$B:$D,2,FALSE), VLOOKUP(INDIRECT("$C"&amp;row()),'OCDS Extension Schemas 1.1.5'!$B:$D,2,FALSE))</f>
        <v>Postal code</v>
      </c>
      <c r="E146" s="136" t="str">
        <f>IF(OR(ISERROR(SEARCH("extension",INDIRECT("$A"&amp;row()))),NOT(ISERROR(SEARCH("parties",INDIRECT("$C"&amp;row()))))),VLOOKUP(INDIRECT("$C"&amp;row()),'OCDS Schema 1.1.5'!$B:$D,3,FALSE), VLOOKUP(INDIRECT("$C"&amp;row()),'OCDS Extension Schemas 1.1.5'!$B:$D,3,FALSE))</f>
        <v>The postal code. For example, 94043.</v>
      </c>
      <c r="F146" s="140"/>
      <c r="G146" s="138" t="str">
        <f>IFERROR(VLOOKUP(INDIRECT("F"&amp;row()),'2. Data Elements'!$A:$F,6,FALSE),"")</f>
        <v/>
      </c>
      <c r="H146" s="100"/>
      <c r="I146" s="129"/>
    </row>
    <row r="147">
      <c r="A147" s="125" t="s">
        <v>408</v>
      </c>
      <c r="B147" s="125">
        <v>0.0</v>
      </c>
      <c r="C147" s="147" t="s">
        <v>472</v>
      </c>
      <c r="D147" s="135" t="str">
        <f>IF(OR(ISERROR(SEARCH("extension",INDIRECT("$A"&amp;row()))),NOT(ISERROR(SEARCH("parties",INDIRECT("$C"&amp;row()))))),VLOOKUP(INDIRECT("$C"&amp;row()),'OCDS Schema 1.1.5'!$B:$D,2,FALSE), VLOOKUP(INDIRECT("$C"&amp;row()),'OCDS Extension Schemas 1.1.5'!$B:$D,2,FALSE))</f>
        <v>Country name</v>
      </c>
      <c r="E147" s="136" t="str">
        <f>IF(OR(ISERROR(SEARCH("extension",INDIRECT("$A"&amp;row()))),NOT(ISERROR(SEARCH("parties",INDIRECT("$C"&amp;row()))))),VLOOKUP(INDIRECT("$C"&amp;row()),'OCDS Schema 1.1.5'!$B:$D,3,FALSE), VLOOKUP(INDIRECT("$C"&amp;row()),'OCDS Extension Schemas 1.1.5'!$B:$D,3,FALSE))</f>
        <v>The country name. For example, United States.</v>
      </c>
      <c r="F147" s="140"/>
      <c r="G147" s="138" t="str">
        <f>IFERROR(VLOOKUP(INDIRECT("F"&amp;row()),'2. Data Elements'!$A:$F,6,FALSE),"")</f>
        <v/>
      </c>
      <c r="H147" s="100"/>
      <c r="I147" s="129"/>
    </row>
    <row r="148">
      <c r="A148" s="125" t="s">
        <v>432</v>
      </c>
      <c r="B148" s="125">
        <v>0.0</v>
      </c>
      <c r="C148" s="144" t="s">
        <v>473</v>
      </c>
      <c r="D148" s="145" t="str">
        <f>IF(OR(ISERROR(SEARCH("extension",INDIRECT("$A"&amp;row()))),NOT(ISERROR(SEARCH("parties",INDIRECT("$C"&amp;row()))))),VLOOKUP(INDIRECT("$C"&amp;row()),'OCDS Schema 1.1.5'!$B:$D,2,FALSE), VLOOKUP(INDIRECT("$C"&amp;row()),'OCDS Extension Schemas 1.1.5'!$B:$D,2,FALSE))</f>
        <v>Contact point</v>
      </c>
      <c r="E148" s="153" t="str">
        <f>IF(OR(ISERROR(SEARCH("extension",INDIRECT("$A"&amp;row()))),NOT(ISERROR(SEARCH("parties",INDIRECT("$C"&amp;row()))))),VLOOKUP(INDIRECT("$C"&amp;row()),'OCDS Schema 1.1.5'!$B:$D,3,FALSE), VLOOKUP(INDIRECT("$C"&amp;row()),'OCDS Extension Schemas 1.1.5'!$B:$D,3,FALSE))</f>
        <v>Contact details that can be used for this party.</v>
      </c>
      <c r="F148" s="146"/>
      <c r="G148" s="146"/>
      <c r="H148" s="146"/>
      <c r="I148" s="129"/>
    </row>
    <row r="149">
      <c r="A149" s="125" t="s">
        <v>408</v>
      </c>
      <c r="B149" s="125">
        <v>0.0</v>
      </c>
      <c r="C149" s="147" t="s">
        <v>474</v>
      </c>
      <c r="D149" s="135" t="str">
        <f>IF(OR(ISERROR(SEARCH("extension",INDIRECT("$A"&amp;row()))),NOT(ISERROR(SEARCH("parties",INDIRECT("$C"&amp;row()))))),VLOOKUP(INDIRECT("$C"&amp;row()),'OCDS Schema 1.1.5'!$B:$D,2,FALSE), VLOOKUP(INDIRECT("$C"&amp;row()),'OCDS Extension Schemas 1.1.5'!$B:$D,2,FALSE))</f>
        <v>Name</v>
      </c>
      <c r="E149"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49" s="140"/>
      <c r="G149" s="138" t="str">
        <f>IFERROR(VLOOKUP(INDIRECT("F"&amp;row()),'2. Data Elements'!$A:$F,6,FALSE),"")</f>
        <v/>
      </c>
      <c r="H149" s="100"/>
      <c r="I149" s="129"/>
    </row>
    <row r="150">
      <c r="A150" s="125" t="s">
        <v>408</v>
      </c>
      <c r="B150" s="125">
        <v>0.0</v>
      </c>
      <c r="C150" s="147" t="s">
        <v>475</v>
      </c>
      <c r="D150" s="135" t="str">
        <f>IF(OR(ISERROR(SEARCH("extension",INDIRECT("$A"&amp;row()))),NOT(ISERROR(SEARCH("parties",INDIRECT("$C"&amp;row()))))),VLOOKUP(INDIRECT("$C"&amp;row()),'OCDS Schema 1.1.5'!$B:$D,2,FALSE), VLOOKUP(INDIRECT("$C"&amp;row()),'OCDS Extension Schemas 1.1.5'!$B:$D,2,FALSE))</f>
        <v>Email</v>
      </c>
      <c r="E150" s="136" t="str">
        <f>IF(OR(ISERROR(SEARCH("extension",INDIRECT("$A"&amp;row()))),NOT(ISERROR(SEARCH("parties",INDIRECT("$C"&amp;row()))))),VLOOKUP(INDIRECT("$C"&amp;row()),'OCDS Schema 1.1.5'!$B:$D,3,FALSE), VLOOKUP(INDIRECT("$C"&amp;row()),'OCDS Extension Schemas 1.1.5'!$B:$D,3,FALSE))</f>
        <v>The e-mail address of the contact point/person.</v>
      </c>
      <c r="F150" s="140"/>
      <c r="G150" s="138" t="str">
        <f>IFERROR(VLOOKUP(INDIRECT("F"&amp;row()),'2. Data Elements'!$A:$F,6,FALSE),"")</f>
        <v/>
      </c>
      <c r="H150" s="100"/>
      <c r="I150" s="129"/>
    </row>
    <row r="151">
      <c r="A151" s="125" t="s">
        <v>408</v>
      </c>
      <c r="B151" s="125">
        <v>0.0</v>
      </c>
      <c r="C151" s="147" t="s">
        <v>476</v>
      </c>
      <c r="D151" s="135" t="str">
        <f>IF(OR(ISERROR(SEARCH("extension",INDIRECT("$A"&amp;row()))),NOT(ISERROR(SEARCH("parties",INDIRECT("$C"&amp;row()))))),VLOOKUP(INDIRECT("$C"&amp;row()),'OCDS Schema 1.1.5'!$B:$D,2,FALSE), VLOOKUP(INDIRECT("$C"&amp;row()),'OCDS Extension Schemas 1.1.5'!$B:$D,2,FALSE))</f>
        <v>Telephone</v>
      </c>
      <c r="E151"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51" s="140"/>
      <c r="G151" s="138" t="str">
        <f>IFERROR(VLOOKUP(INDIRECT("F"&amp;row()),'2. Data Elements'!$A:$F,6,FALSE),"")</f>
        <v/>
      </c>
      <c r="H151" s="100"/>
      <c r="I151" s="129"/>
    </row>
    <row r="152">
      <c r="A152" s="125" t="s">
        <v>408</v>
      </c>
      <c r="B152" s="125">
        <v>0.0</v>
      </c>
      <c r="C152" s="147" t="s">
        <v>477</v>
      </c>
      <c r="D152" s="135" t="str">
        <f>IF(OR(ISERROR(SEARCH("extension",INDIRECT("$A"&amp;row()))),NOT(ISERROR(SEARCH("parties",INDIRECT("$C"&amp;row()))))),VLOOKUP(INDIRECT("$C"&amp;row()),'OCDS Schema 1.1.5'!$B:$D,2,FALSE), VLOOKUP(INDIRECT("$C"&amp;row()),'OCDS Extension Schemas 1.1.5'!$B:$D,2,FALSE))</f>
        <v>Fax number</v>
      </c>
      <c r="E152"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52" s="140"/>
      <c r="G152" s="138" t="str">
        <f>IFERROR(VLOOKUP(INDIRECT("F"&amp;row()),'2. Data Elements'!$A:$F,6,FALSE),"")</f>
        <v/>
      </c>
      <c r="H152" s="100"/>
      <c r="I152" s="129"/>
    </row>
    <row r="153">
      <c r="A153" s="125" t="s">
        <v>408</v>
      </c>
      <c r="B153" s="125">
        <v>0.0</v>
      </c>
      <c r="C153" s="147" t="s">
        <v>478</v>
      </c>
      <c r="D153" s="135" t="str">
        <f>IF(OR(ISERROR(SEARCH("extension",INDIRECT("$A"&amp;row()))),NOT(ISERROR(SEARCH("parties",INDIRECT("$C"&amp;row()))))),VLOOKUP(INDIRECT("$C"&amp;row()),'OCDS Schema 1.1.5'!$B:$D,2,FALSE), VLOOKUP(INDIRECT("$C"&amp;row()),'OCDS Extension Schemas 1.1.5'!$B:$D,2,FALSE))</f>
        <v>URL</v>
      </c>
      <c r="E153" s="136" t="str">
        <f>IF(OR(ISERROR(SEARCH("extension",INDIRECT("$A"&amp;row()))),NOT(ISERROR(SEARCH("parties",INDIRECT("$C"&amp;row()))))),VLOOKUP(INDIRECT("$C"&amp;row()),'OCDS Schema 1.1.5'!$B:$D,3,FALSE), VLOOKUP(INDIRECT("$C"&amp;row()),'OCDS Extension Schemas 1.1.5'!$B:$D,3,FALSE))</f>
        <v>A web address for the contact point/person.</v>
      </c>
      <c r="F153" s="140"/>
      <c r="G153" s="138" t="str">
        <f>IFERROR(VLOOKUP(INDIRECT("F"&amp;row()),'2. Data Elements'!$A:$F,6,FALSE),"")</f>
        <v/>
      </c>
      <c r="H153" s="100"/>
      <c r="I153" s="129"/>
    </row>
    <row r="154">
      <c r="A154" s="125" t="s">
        <v>408</v>
      </c>
      <c r="B154" s="125">
        <v>0.0</v>
      </c>
      <c r="C154" s="147" t="s">
        <v>479</v>
      </c>
      <c r="D154" s="135" t="str">
        <f>IF(OR(ISERROR(SEARCH("extension",INDIRECT("$A"&amp;row()))),NOT(ISERROR(SEARCH("parties",INDIRECT("$C"&amp;row()))))),VLOOKUP(INDIRECT("$C"&amp;row()),'OCDS Schema 1.1.5'!$B:$D,2,FALSE), VLOOKUP(INDIRECT("$C"&amp;row()),'OCDS Extension Schemas 1.1.5'!$B:$D,2,FALSE))</f>
        <v>Party roles</v>
      </c>
      <c r="E154"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54" s="137" t="s">
        <v>506</v>
      </c>
      <c r="G154" s="138" t="str">
        <f>IFERROR(VLOOKUP(INDIRECT("F"&amp;row()),'2. Data Elements'!$A:$F,6,FALSE),"")</f>
        <v>payer</v>
      </c>
      <c r="H154" s="100"/>
      <c r="I154" s="139"/>
      <c r="J154" s="139"/>
    </row>
    <row r="155">
      <c r="A155" s="125" t="s">
        <v>408</v>
      </c>
      <c r="B155" s="125">
        <v>0.0</v>
      </c>
      <c r="C155" s="147" t="s">
        <v>481</v>
      </c>
      <c r="D155" s="135" t="str">
        <f>IF(OR(ISERROR(SEARCH("extension",INDIRECT("$A"&amp;row()))),NOT(ISERROR(SEARCH("parties",INDIRECT("$C"&amp;row()))))),VLOOKUP(INDIRECT("$C"&amp;row()),'OCDS Schema 1.1.5'!$B:$D,2,FALSE), VLOOKUP(INDIRECT("$C"&amp;row()),'OCDS Extension Schemas 1.1.5'!$B:$D,2,FALSE))</f>
        <v>Details</v>
      </c>
      <c r="E155"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55" s="140"/>
      <c r="G155" s="138" t="str">
        <f>IFERROR(VLOOKUP(INDIRECT("F"&amp;row()),'2. Data Elements'!$A:$F,6,FALSE),"")</f>
        <v/>
      </c>
      <c r="H155" s="100"/>
      <c r="I155" s="129"/>
    </row>
    <row r="156" outlineLevel="1">
      <c r="A156" s="125" t="s">
        <v>449</v>
      </c>
      <c r="B156" s="125">
        <v>1.0</v>
      </c>
      <c r="C156" s="149" t="s">
        <v>507</v>
      </c>
      <c r="D156" s="150" t="str">
        <f>IF(OR(ISERROR(SEARCH("extension",INDIRECT("$A"&amp;row()))),NOT(ISERROR(SEARCH("parties",INDIRECT("$C"&amp;row()))))),VLOOKUP(INDIRECT("$C"&amp;row()),'OCDS Schema 1.1.5'!$B:$D,2,FALSE), VLOOKUP(INDIRECT("$C"&amp;row()),'OCDS Extension Schemas 1.1.5'!$B:$D,2,FALSE))</f>
        <v>Payee</v>
      </c>
      <c r="E156" s="151" t="str">
        <f>IF(OR(ISERROR(SEARCH("extension",INDIRECT("$A"&amp;row()))),NOT(ISERROR(SEARCH("parties",INDIRECT("$C"&amp;row()))))),VLOOKUP(INDIRECT("$C"&amp;row()),'OCDS Schema 1.1.5'!$B:$D,3,FALSE), VLOOKUP(INDIRECT("$C"&amp;row()),'OCDS Extension Schemas 1.1.5'!$B:$D,3,FALSE))</f>
        <v>An organization reference for the organization which receives the funds in this transaction.</v>
      </c>
      <c r="F156" s="152"/>
      <c r="G156" s="152"/>
      <c r="H156" s="152"/>
      <c r="I156" s="129"/>
    </row>
    <row r="157">
      <c r="A157" s="125" t="s">
        <v>408</v>
      </c>
      <c r="B157" s="125">
        <v>0.0</v>
      </c>
      <c r="C157" s="147" t="s">
        <v>450</v>
      </c>
      <c r="D157" s="135" t="str">
        <f>IF(OR(ISERROR(SEARCH("extension",INDIRECT("$A"&amp;row()))),NOT(ISERROR(SEARCH("parties",INDIRECT("$C"&amp;row()))))),VLOOKUP(INDIRECT("$C"&amp;row()),'OCDS Schema 1.1.5'!$B:$D,2,FALSE), VLOOKUP(INDIRECT("$C"&amp;row()),'OCDS Extension Schemas 1.1.5'!$B:$D,2,FALSE))</f>
        <v>Common name</v>
      </c>
      <c r="E157" s="136"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157" s="137" t="s">
        <v>485</v>
      </c>
      <c r="G157" s="138" t="str">
        <f>IFERROR(VLOOKUP(INDIRECT("F"&amp;row()),'2. Data Elements'!$A:$F,6,FALSE),"")</f>
        <v>Alliant Systems</v>
      </c>
      <c r="H157" s="85" t="s">
        <v>486</v>
      </c>
      <c r="I157" s="139"/>
      <c r="J157" s="139"/>
    </row>
    <row r="158">
      <c r="A158" s="125" t="s">
        <v>408</v>
      </c>
      <c r="B158" s="125">
        <v>0.0</v>
      </c>
      <c r="C158" s="147" t="s">
        <v>452</v>
      </c>
      <c r="D158" s="135" t="str">
        <f>IF(OR(ISERROR(SEARCH("extension",INDIRECT("$A"&amp;row()))),NOT(ISERROR(SEARCH("parties",INDIRECT("$C"&amp;row()))))),VLOOKUP(INDIRECT("$C"&amp;row()),'OCDS Schema 1.1.5'!$B:$D,2,FALSE), VLOOKUP(INDIRECT("$C"&amp;row()),'OCDS Extension Schemas 1.1.5'!$B:$D,2,FALSE))</f>
        <v>Entity ID</v>
      </c>
      <c r="E158" s="136"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158" s="137" t="s">
        <v>487</v>
      </c>
      <c r="G158" s="138" t="str">
        <f>IFERROR(VLOOKUP(INDIRECT("F"&amp;row()),'2. Data Elements'!$A:$F,6,FALSE),"")</f>
        <v>US_OR-PDX-BS-VNBR-M0205049</v>
      </c>
      <c r="H158" s="85" t="s">
        <v>508</v>
      </c>
      <c r="I158" s="139"/>
      <c r="J158" s="139"/>
    </row>
    <row r="159">
      <c r="A159" s="125" t="s">
        <v>432</v>
      </c>
      <c r="B159" s="125">
        <v>0.0</v>
      </c>
      <c r="C159" s="144" t="s">
        <v>453</v>
      </c>
      <c r="D159" s="145" t="str">
        <f>IF(OR(ISERROR(SEARCH("extension",INDIRECT("$A"&amp;row()))),NOT(ISERROR(SEARCH("parties",INDIRECT("$C"&amp;row()))))),VLOOKUP(INDIRECT("$C"&amp;row()),'OCDS Schema 1.1.5'!$B:$D,2,FALSE), VLOOKUP(INDIRECT("$C"&amp;row()),'OCDS Extension Schemas 1.1.5'!$B:$D,2,FALSE))</f>
        <v>Primary identifier</v>
      </c>
      <c r="E159" s="153"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F159" s="146"/>
      <c r="G159" s="146"/>
      <c r="H159" s="144"/>
      <c r="I159" s="129"/>
    </row>
    <row r="160">
      <c r="A160" s="125" t="s">
        <v>408</v>
      </c>
      <c r="B160" s="125">
        <v>0.0</v>
      </c>
      <c r="C160" s="147" t="s">
        <v>454</v>
      </c>
      <c r="D160" s="135" t="str">
        <f>IF(OR(ISERROR(SEARCH("extension",INDIRECT("$A"&amp;row()))),NOT(ISERROR(SEARCH("parties",INDIRECT("$C"&amp;row()))))),VLOOKUP(INDIRECT("$C"&amp;row()),'OCDS Schema 1.1.5'!$B:$D,2,FALSE), VLOOKUP(INDIRECT("$C"&amp;row()),'OCDS Extension Schemas 1.1.5'!$B:$D,2,FALSE))</f>
        <v>Scheme</v>
      </c>
      <c r="E160"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0" s="155" t="s">
        <v>489</v>
      </c>
      <c r="G160" s="138" t="str">
        <f>IFERROR(VLOOKUP(INDIRECT("F"&amp;row()),'2. Data Elements'!$A:$F,6,FALSE),"")</f>
        <v>US_OR-PDX-SAP-VNBR</v>
      </c>
      <c r="H160" s="85" t="s">
        <v>490</v>
      </c>
      <c r="I160" s="139"/>
      <c r="J160" s="139"/>
    </row>
    <row r="161">
      <c r="A161" s="125" t="s">
        <v>408</v>
      </c>
      <c r="B161" s="125">
        <v>0.0</v>
      </c>
      <c r="C161" s="147" t="s">
        <v>457</v>
      </c>
      <c r="D161" s="135" t="str">
        <f>IF(OR(ISERROR(SEARCH("extension",INDIRECT("$A"&amp;row()))),NOT(ISERROR(SEARCH("parties",INDIRECT("$C"&amp;row()))))),VLOOKUP(INDIRECT("$C"&amp;row()),'OCDS Schema 1.1.5'!$B:$D,2,FALSE), VLOOKUP(INDIRECT("$C"&amp;row()),'OCDS Extension Schemas 1.1.5'!$B:$D,2,FALSE))</f>
        <v>ID</v>
      </c>
      <c r="E161" s="136" t="str">
        <f>IF(OR(ISERROR(SEARCH("extension",INDIRECT("$A"&amp;row()))),NOT(ISERROR(SEARCH("parties",INDIRECT("$C"&amp;row()))))),VLOOKUP(INDIRECT("$C"&amp;row()),'OCDS Schema 1.1.5'!$B:$D,3,FALSE), VLOOKUP(INDIRECT("$C"&amp;row()),'OCDS Extension Schemas 1.1.5'!$B:$D,3,FALSE))</f>
        <v>The identifier of the organization in the selected scheme.</v>
      </c>
      <c r="F161" s="137" t="s">
        <v>491</v>
      </c>
      <c r="G161" s="138" t="str">
        <f>IFERROR(VLOOKUP(INDIRECT("F"&amp;row()),'2. Data Elements'!$A:$F,6,FALSE),"")</f>
        <v>104364</v>
      </c>
      <c r="H161" s="85" t="s">
        <v>492</v>
      </c>
      <c r="I161" s="139"/>
      <c r="J161" s="139"/>
    </row>
    <row r="162">
      <c r="A162" s="125" t="s">
        <v>408</v>
      </c>
      <c r="B162" s="125">
        <v>0.0</v>
      </c>
      <c r="C162" s="147" t="s">
        <v>460</v>
      </c>
      <c r="D162" s="135" t="str">
        <f>IF(OR(ISERROR(SEARCH("extension",INDIRECT("$A"&amp;row()))),NOT(ISERROR(SEARCH("parties",INDIRECT("$C"&amp;row()))))),VLOOKUP(INDIRECT("$C"&amp;row()),'OCDS Schema 1.1.5'!$B:$D,2,FALSE), VLOOKUP(INDIRECT("$C"&amp;row()),'OCDS Extension Schemas 1.1.5'!$B:$D,2,FALSE))</f>
        <v>Legal Name</v>
      </c>
      <c r="E162" s="136" t="str">
        <f>IF(OR(ISERROR(SEARCH("extension",INDIRECT("$A"&amp;row()))),NOT(ISERROR(SEARCH("parties",INDIRECT("$C"&amp;row()))))),VLOOKUP(INDIRECT("$C"&amp;row()),'OCDS Schema 1.1.5'!$B:$D,3,FALSE), VLOOKUP(INDIRECT("$C"&amp;row()),'OCDS Extension Schemas 1.1.5'!$B:$D,3,FALSE))</f>
        <v>The legally registered name of the organization.</v>
      </c>
      <c r="F162" s="137" t="s">
        <v>493</v>
      </c>
      <c r="G162" s="138" t="str">
        <f>IFERROR(VLOOKUP(INDIRECT("F"&amp;row()),'2. Data Elements'!$A:$F,6,FALSE),"")</f>
        <v>ALLIANT SYSTEMS LLC</v>
      </c>
      <c r="H162" s="85" t="s">
        <v>494</v>
      </c>
      <c r="I162" s="139"/>
      <c r="J162" s="139"/>
    </row>
    <row r="163">
      <c r="A163" s="125" t="s">
        <v>408</v>
      </c>
      <c r="B163" s="125">
        <v>0.0</v>
      </c>
      <c r="C163" s="147" t="s">
        <v>461</v>
      </c>
      <c r="D163" s="135" t="str">
        <f>IF(OR(ISERROR(SEARCH("extension",INDIRECT("$A"&amp;row()))),NOT(ISERROR(SEARCH("parties",INDIRECT("$C"&amp;row()))))),VLOOKUP(INDIRECT("$C"&amp;row()),'OCDS Schema 1.1.5'!$B:$D,2,FALSE), VLOOKUP(INDIRECT("$C"&amp;row()),'OCDS Extension Schemas 1.1.5'!$B:$D,2,FALSE))</f>
        <v>URI</v>
      </c>
      <c r="E163"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3" s="140"/>
      <c r="G163" s="138" t="str">
        <f>IFERROR(VLOOKUP(INDIRECT("F"&amp;row()),'2. Data Elements'!$A:$F,6,FALSE),"")</f>
        <v/>
      </c>
      <c r="H163" s="100"/>
      <c r="I163" s="129"/>
    </row>
    <row r="164">
      <c r="A164" s="125" t="s">
        <v>432</v>
      </c>
      <c r="B164" s="125">
        <v>0.0</v>
      </c>
      <c r="C164" s="144" t="s">
        <v>462</v>
      </c>
      <c r="D164" s="145" t="str">
        <f>IF(OR(ISERROR(SEARCH("extension",INDIRECT("$A"&amp;row()))),NOT(ISERROR(SEARCH("parties",INDIRECT("$C"&amp;row()))))),VLOOKUP(INDIRECT("$C"&amp;row()),'OCDS Schema 1.1.5'!$B:$D,2,FALSE), VLOOKUP(INDIRECT("$C"&amp;row()),'OCDS Extension Schemas 1.1.5'!$B:$D,2,FALSE))</f>
        <v>Additional identifiers</v>
      </c>
      <c r="E164" s="153"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F164" s="146"/>
      <c r="G164" s="146"/>
      <c r="H164" s="144" t="s">
        <v>509</v>
      </c>
      <c r="I164" s="129"/>
    </row>
    <row r="165">
      <c r="A165" s="125" t="s">
        <v>408</v>
      </c>
      <c r="B165" s="125">
        <v>0.0</v>
      </c>
      <c r="C165" s="147" t="s">
        <v>463</v>
      </c>
      <c r="D165" s="135" t="str">
        <f>IF(OR(ISERROR(SEARCH("extension",INDIRECT("$A"&amp;row()))),NOT(ISERROR(SEARCH("parties",INDIRECT("$C"&amp;row()))))),VLOOKUP(INDIRECT("$C"&amp;row()),'OCDS Schema 1.1.5'!$B:$D,2,FALSE), VLOOKUP(INDIRECT("$C"&amp;row()),'OCDS Extension Schemas 1.1.5'!$B:$D,2,FALSE))</f>
        <v>Scheme</v>
      </c>
      <c r="E165" s="136"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165" s="155" t="s">
        <v>495</v>
      </c>
      <c r="G165" s="156" t="str">
        <f>IFERROR(VLOOKUP(INDIRECT("F"&amp;row()),'2. Data Elements'!$A:$F,6,FALSE),"")</f>
        <v>US_OR-PDX-BS-VNBR</v>
      </c>
      <c r="H165" s="85" t="s">
        <v>496</v>
      </c>
      <c r="I165" s="139"/>
      <c r="J165" s="139"/>
    </row>
    <row r="166">
      <c r="A166" s="125" t="s">
        <v>408</v>
      </c>
      <c r="B166" s="125">
        <v>0.0</v>
      </c>
      <c r="C166" s="147" t="s">
        <v>464</v>
      </c>
      <c r="D166" s="135" t="str">
        <f>IF(OR(ISERROR(SEARCH("extension",INDIRECT("$A"&amp;row()))),NOT(ISERROR(SEARCH("parties",INDIRECT("$C"&amp;row()))))),VLOOKUP(INDIRECT("$C"&amp;row()),'OCDS Schema 1.1.5'!$B:$D,2,FALSE), VLOOKUP(INDIRECT("$C"&amp;row()),'OCDS Extension Schemas 1.1.5'!$B:$D,2,FALSE))</f>
        <v>ID</v>
      </c>
      <c r="E166" s="136" t="str">
        <f>IF(OR(ISERROR(SEARCH("extension",INDIRECT("$A"&amp;row()))),NOT(ISERROR(SEARCH("parties",INDIRECT("$C"&amp;row()))))),VLOOKUP(INDIRECT("$C"&amp;row()),'OCDS Schema 1.1.5'!$B:$D,3,FALSE), VLOOKUP(INDIRECT("$C"&amp;row()),'OCDS Extension Schemas 1.1.5'!$B:$D,3,FALSE))</f>
        <v>The identifier of the organization in the selected scheme.</v>
      </c>
      <c r="F166" s="137" t="s">
        <v>497</v>
      </c>
      <c r="G166" s="156" t="str">
        <f>IFERROR(VLOOKUP(INDIRECT("F"&amp;row()),'2. Data Elements'!$A:$F,6,FALSE),"")</f>
        <v>M0205049</v>
      </c>
      <c r="H166" s="85" t="s">
        <v>498</v>
      </c>
      <c r="I166" s="139"/>
      <c r="J166" s="139"/>
    </row>
    <row r="167">
      <c r="A167" s="125" t="s">
        <v>408</v>
      </c>
      <c r="B167" s="125">
        <v>0.0</v>
      </c>
      <c r="C167" s="147" t="s">
        <v>465</v>
      </c>
      <c r="D167" s="135" t="str">
        <f>IF(OR(ISERROR(SEARCH("extension",INDIRECT("$A"&amp;row()))),NOT(ISERROR(SEARCH("parties",INDIRECT("$C"&amp;row()))))),VLOOKUP(INDIRECT("$C"&amp;row()),'OCDS Schema 1.1.5'!$B:$D,2,FALSE), VLOOKUP(INDIRECT("$C"&amp;row()),'OCDS Extension Schemas 1.1.5'!$B:$D,2,FALSE))</f>
        <v>Legal Name</v>
      </c>
      <c r="E167" s="136" t="str">
        <f>IF(OR(ISERROR(SEARCH("extension",INDIRECT("$A"&amp;row()))),NOT(ISERROR(SEARCH("parties",INDIRECT("$C"&amp;row()))))),VLOOKUP(INDIRECT("$C"&amp;row()),'OCDS Schema 1.1.5'!$B:$D,3,FALSE), VLOOKUP(INDIRECT("$C"&amp;row()),'OCDS Extension Schemas 1.1.5'!$B:$D,3,FALSE))</f>
        <v>The legally registered name of the organization.</v>
      </c>
      <c r="F167" s="137" t="s">
        <v>485</v>
      </c>
      <c r="G167" s="156" t="str">
        <f>IFERROR(VLOOKUP(INDIRECT("F"&amp;row()),'2. Data Elements'!$A:$F,6,FALSE),"")</f>
        <v>Alliant Systems</v>
      </c>
      <c r="H167" s="85" t="s">
        <v>499</v>
      </c>
      <c r="I167" s="139"/>
      <c r="J167" s="139"/>
    </row>
    <row r="168">
      <c r="A168" s="125" t="s">
        <v>408</v>
      </c>
      <c r="B168" s="125">
        <v>0.0</v>
      </c>
      <c r="C168" s="147" t="s">
        <v>466</v>
      </c>
      <c r="D168" s="135" t="str">
        <f>IF(OR(ISERROR(SEARCH("extension",INDIRECT("$A"&amp;row()))),NOT(ISERROR(SEARCH("parties",INDIRECT("$C"&amp;row()))))),VLOOKUP(INDIRECT("$C"&amp;row()),'OCDS Schema 1.1.5'!$B:$D,2,FALSE), VLOOKUP(INDIRECT("$C"&amp;row()),'OCDS Extension Schemas 1.1.5'!$B:$D,2,FALSE))</f>
        <v>URI</v>
      </c>
      <c r="E168" s="136"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168" s="140"/>
      <c r="G168" s="138" t="str">
        <f>IFERROR(VLOOKUP(INDIRECT("F"&amp;row()),'2. Data Elements'!$A:$F,6,FALSE),"")</f>
        <v/>
      </c>
      <c r="H168" s="100"/>
      <c r="I168" s="129"/>
    </row>
    <row r="169">
      <c r="A169" s="125" t="s">
        <v>432</v>
      </c>
      <c r="B169" s="125">
        <v>0.0</v>
      </c>
      <c r="C169" s="144" t="s">
        <v>467</v>
      </c>
      <c r="D169" s="145" t="str">
        <f>IF(OR(ISERROR(SEARCH("extension",INDIRECT("$A"&amp;row()))),NOT(ISERROR(SEARCH("parties",INDIRECT("$C"&amp;row()))))),VLOOKUP(INDIRECT("$C"&amp;row()),'OCDS Schema 1.1.5'!$B:$D,2,FALSE), VLOOKUP(INDIRECT("$C"&amp;row()),'OCDS Extension Schemas 1.1.5'!$B:$D,2,FALSE))</f>
        <v>Address</v>
      </c>
      <c r="E169" s="153"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F169" s="146"/>
      <c r="G169" s="146"/>
      <c r="H169" s="146"/>
      <c r="I169" s="129"/>
    </row>
    <row r="170">
      <c r="A170" s="125" t="s">
        <v>408</v>
      </c>
      <c r="B170" s="125">
        <v>0.0</v>
      </c>
      <c r="C170" s="147" t="s">
        <v>468</v>
      </c>
      <c r="D170" s="135" t="str">
        <f>IF(OR(ISERROR(SEARCH("extension",INDIRECT("$A"&amp;row()))),NOT(ISERROR(SEARCH("parties",INDIRECT("$C"&amp;row()))))),VLOOKUP(INDIRECT("$C"&amp;row()),'OCDS Schema 1.1.5'!$B:$D,2,FALSE), VLOOKUP(INDIRECT("$C"&amp;row()),'OCDS Extension Schemas 1.1.5'!$B:$D,2,FALSE))</f>
        <v>Street address</v>
      </c>
      <c r="E170" s="136" t="str">
        <f>IF(OR(ISERROR(SEARCH("extension",INDIRECT("$A"&amp;row()))),NOT(ISERROR(SEARCH("parties",INDIRECT("$C"&amp;row()))))),VLOOKUP(INDIRECT("$C"&amp;row()),'OCDS Schema 1.1.5'!$B:$D,3,FALSE), VLOOKUP(INDIRECT("$C"&amp;row()),'OCDS Extension Schemas 1.1.5'!$B:$D,3,FALSE))</f>
        <v>The street address. For example, 1600 Amphitheatre Pkwy.</v>
      </c>
      <c r="F170" s="140"/>
      <c r="G170" s="138" t="str">
        <f>IFERROR(VLOOKUP(INDIRECT("F"&amp;row()),'2. Data Elements'!$A:$F,6,FALSE),"")</f>
        <v/>
      </c>
      <c r="H170" s="100"/>
      <c r="I170" s="129"/>
    </row>
    <row r="171">
      <c r="A171" s="125" t="s">
        <v>408</v>
      </c>
      <c r="B171" s="125">
        <v>0.0</v>
      </c>
      <c r="C171" s="147" t="s">
        <v>469</v>
      </c>
      <c r="D171" s="135" t="str">
        <f>IF(OR(ISERROR(SEARCH("extension",INDIRECT("$A"&amp;row()))),NOT(ISERROR(SEARCH("parties",INDIRECT("$C"&amp;row()))))),VLOOKUP(INDIRECT("$C"&amp;row()),'OCDS Schema 1.1.5'!$B:$D,2,FALSE), VLOOKUP(INDIRECT("$C"&amp;row()),'OCDS Extension Schemas 1.1.5'!$B:$D,2,FALSE))</f>
        <v>Locality</v>
      </c>
      <c r="E171" s="136" t="str">
        <f>IF(OR(ISERROR(SEARCH("extension",INDIRECT("$A"&amp;row()))),NOT(ISERROR(SEARCH("parties",INDIRECT("$C"&amp;row()))))),VLOOKUP(INDIRECT("$C"&amp;row()),'OCDS Schema 1.1.5'!$B:$D,3,FALSE), VLOOKUP(INDIRECT("$C"&amp;row()),'OCDS Extension Schemas 1.1.5'!$B:$D,3,FALSE))</f>
        <v>The locality. For example, Mountain View.</v>
      </c>
      <c r="F171" s="140"/>
      <c r="G171" s="138" t="str">
        <f>IFERROR(VLOOKUP(INDIRECT("F"&amp;row()),'2. Data Elements'!$A:$F,6,FALSE),"")</f>
        <v/>
      </c>
      <c r="H171" s="100"/>
      <c r="I171" s="129"/>
    </row>
    <row r="172">
      <c r="A172" s="125" t="s">
        <v>408</v>
      </c>
      <c r="B172" s="125">
        <v>0.0</v>
      </c>
      <c r="C172" s="147" t="s">
        <v>470</v>
      </c>
      <c r="D172" s="135" t="str">
        <f>IF(OR(ISERROR(SEARCH("extension",INDIRECT("$A"&amp;row()))),NOT(ISERROR(SEARCH("parties",INDIRECT("$C"&amp;row()))))),VLOOKUP(INDIRECT("$C"&amp;row()),'OCDS Schema 1.1.5'!$B:$D,2,FALSE), VLOOKUP(INDIRECT("$C"&amp;row()),'OCDS Extension Schemas 1.1.5'!$B:$D,2,FALSE))</f>
        <v>Region</v>
      </c>
      <c r="E172" s="136" t="str">
        <f>IF(OR(ISERROR(SEARCH("extension",INDIRECT("$A"&amp;row()))),NOT(ISERROR(SEARCH("parties",INDIRECT("$C"&amp;row()))))),VLOOKUP(INDIRECT("$C"&amp;row()),'OCDS Schema 1.1.5'!$B:$D,3,FALSE), VLOOKUP(INDIRECT("$C"&amp;row()),'OCDS Extension Schemas 1.1.5'!$B:$D,3,FALSE))</f>
        <v>The region. For example, CA.</v>
      </c>
      <c r="F172" s="140"/>
      <c r="G172" s="138" t="str">
        <f>IFERROR(VLOOKUP(INDIRECT("F"&amp;row()),'2. Data Elements'!$A:$F,6,FALSE),"")</f>
        <v/>
      </c>
      <c r="H172" s="100"/>
      <c r="I172" s="129"/>
    </row>
    <row r="173">
      <c r="A173" s="125" t="s">
        <v>408</v>
      </c>
      <c r="B173" s="125">
        <v>0.0</v>
      </c>
      <c r="C173" s="147" t="s">
        <v>471</v>
      </c>
      <c r="D173" s="135" t="str">
        <f>IF(OR(ISERROR(SEARCH("extension",INDIRECT("$A"&amp;row()))),NOT(ISERROR(SEARCH("parties",INDIRECT("$C"&amp;row()))))),VLOOKUP(INDIRECT("$C"&amp;row()),'OCDS Schema 1.1.5'!$B:$D,2,FALSE), VLOOKUP(INDIRECT("$C"&amp;row()),'OCDS Extension Schemas 1.1.5'!$B:$D,2,FALSE))</f>
        <v>Postal code</v>
      </c>
      <c r="E173" s="136" t="str">
        <f>IF(OR(ISERROR(SEARCH("extension",INDIRECT("$A"&amp;row()))),NOT(ISERROR(SEARCH("parties",INDIRECT("$C"&amp;row()))))),VLOOKUP(INDIRECT("$C"&amp;row()),'OCDS Schema 1.1.5'!$B:$D,3,FALSE), VLOOKUP(INDIRECT("$C"&amp;row()),'OCDS Extension Schemas 1.1.5'!$B:$D,3,FALSE))</f>
        <v>The postal code. For example, 94043.</v>
      </c>
      <c r="F173" s="140"/>
      <c r="G173" s="138" t="str">
        <f>IFERROR(VLOOKUP(INDIRECT("F"&amp;row()),'2. Data Elements'!$A:$F,6,FALSE),"")</f>
        <v/>
      </c>
      <c r="H173" s="100"/>
      <c r="I173" s="129"/>
    </row>
    <row r="174">
      <c r="A174" s="125" t="s">
        <v>408</v>
      </c>
      <c r="B174" s="125">
        <v>0.0</v>
      </c>
      <c r="C174" s="147" t="s">
        <v>472</v>
      </c>
      <c r="D174" s="135" t="str">
        <f>IF(OR(ISERROR(SEARCH("extension",INDIRECT("$A"&amp;row()))),NOT(ISERROR(SEARCH("parties",INDIRECT("$C"&amp;row()))))),VLOOKUP(INDIRECT("$C"&amp;row()),'OCDS Schema 1.1.5'!$B:$D,2,FALSE), VLOOKUP(INDIRECT("$C"&amp;row()),'OCDS Extension Schemas 1.1.5'!$B:$D,2,FALSE))</f>
        <v>Country name</v>
      </c>
      <c r="E174" s="136" t="str">
        <f>IF(OR(ISERROR(SEARCH("extension",INDIRECT("$A"&amp;row()))),NOT(ISERROR(SEARCH("parties",INDIRECT("$C"&amp;row()))))),VLOOKUP(INDIRECT("$C"&amp;row()),'OCDS Schema 1.1.5'!$B:$D,3,FALSE), VLOOKUP(INDIRECT("$C"&amp;row()),'OCDS Extension Schemas 1.1.5'!$B:$D,3,FALSE))</f>
        <v>The country name. For example, United States.</v>
      </c>
      <c r="F174" s="140"/>
      <c r="G174" s="138" t="str">
        <f>IFERROR(VLOOKUP(INDIRECT("F"&amp;row()),'2. Data Elements'!$A:$F,6,FALSE),"")</f>
        <v/>
      </c>
      <c r="H174" s="100"/>
      <c r="I174" s="129"/>
    </row>
    <row r="175">
      <c r="A175" s="125" t="s">
        <v>432</v>
      </c>
      <c r="B175" s="125">
        <v>0.0</v>
      </c>
      <c r="C175" s="144" t="s">
        <v>473</v>
      </c>
      <c r="D175" s="145" t="str">
        <f>IF(OR(ISERROR(SEARCH("extension",INDIRECT("$A"&amp;row()))),NOT(ISERROR(SEARCH("parties",INDIRECT("$C"&amp;row()))))),VLOOKUP(INDIRECT("$C"&amp;row()),'OCDS Schema 1.1.5'!$B:$D,2,FALSE), VLOOKUP(INDIRECT("$C"&amp;row()),'OCDS Extension Schemas 1.1.5'!$B:$D,2,FALSE))</f>
        <v>Contact point</v>
      </c>
      <c r="E175" s="153" t="str">
        <f>IF(OR(ISERROR(SEARCH("extension",INDIRECT("$A"&amp;row()))),NOT(ISERROR(SEARCH("parties",INDIRECT("$C"&amp;row()))))),VLOOKUP(INDIRECT("$C"&amp;row()),'OCDS Schema 1.1.5'!$B:$D,3,FALSE), VLOOKUP(INDIRECT("$C"&amp;row()),'OCDS Extension Schemas 1.1.5'!$B:$D,3,FALSE))</f>
        <v>Contact details that can be used for this party.</v>
      </c>
      <c r="F175" s="146"/>
      <c r="G175" s="146"/>
      <c r="H175" s="146"/>
      <c r="I175" s="129"/>
    </row>
    <row r="176">
      <c r="A176" s="125" t="s">
        <v>408</v>
      </c>
      <c r="B176" s="125">
        <v>0.0</v>
      </c>
      <c r="C176" s="147" t="s">
        <v>474</v>
      </c>
      <c r="D176" s="135" t="str">
        <f>IF(OR(ISERROR(SEARCH("extension",INDIRECT("$A"&amp;row()))),NOT(ISERROR(SEARCH("parties",INDIRECT("$C"&amp;row()))))),VLOOKUP(INDIRECT("$C"&amp;row()),'OCDS Schema 1.1.5'!$B:$D,2,FALSE), VLOOKUP(INDIRECT("$C"&amp;row()),'OCDS Extension Schemas 1.1.5'!$B:$D,2,FALSE))</f>
        <v>Name</v>
      </c>
      <c r="E176" s="136"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176" s="140"/>
      <c r="G176" s="138" t="str">
        <f>IFERROR(VLOOKUP(INDIRECT("F"&amp;row()),'2. Data Elements'!$A:$F,6,FALSE),"")</f>
        <v/>
      </c>
      <c r="H176" s="100"/>
      <c r="I176" s="129"/>
    </row>
    <row r="177">
      <c r="A177" s="125" t="s">
        <v>408</v>
      </c>
      <c r="B177" s="125">
        <v>0.0</v>
      </c>
      <c r="C177" s="147" t="s">
        <v>475</v>
      </c>
      <c r="D177" s="135" t="str">
        <f>IF(OR(ISERROR(SEARCH("extension",INDIRECT("$A"&amp;row()))),NOT(ISERROR(SEARCH("parties",INDIRECT("$C"&amp;row()))))),VLOOKUP(INDIRECT("$C"&amp;row()),'OCDS Schema 1.1.5'!$B:$D,2,FALSE), VLOOKUP(INDIRECT("$C"&amp;row()),'OCDS Extension Schemas 1.1.5'!$B:$D,2,FALSE))</f>
        <v>Email</v>
      </c>
      <c r="E177" s="136" t="str">
        <f>IF(OR(ISERROR(SEARCH("extension",INDIRECT("$A"&amp;row()))),NOT(ISERROR(SEARCH("parties",INDIRECT("$C"&amp;row()))))),VLOOKUP(INDIRECT("$C"&amp;row()),'OCDS Schema 1.1.5'!$B:$D,3,FALSE), VLOOKUP(INDIRECT("$C"&amp;row()),'OCDS Extension Schemas 1.1.5'!$B:$D,3,FALSE))</f>
        <v>The e-mail address of the contact point/person.</v>
      </c>
      <c r="F177" s="140"/>
      <c r="G177" s="138" t="str">
        <f>IFERROR(VLOOKUP(INDIRECT("F"&amp;row()),'2. Data Elements'!$A:$F,6,FALSE),"")</f>
        <v/>
      </c>
      <c r="H177" s="100"/>
      <c r="I177" s="129"/>
    </row>
    <row r="178">
      <c r="A178" s="125" t="s">
        <v>408</v>
      </c>
      <c r="B178" s="125">
        <v>0.0</v>
      </c>
      <c r="C178" s="147" t="s">
        <v>476</v>
      </c>
      <c r="D178" s="135" t="str">
        <f>IF(OR(ISERROR(SEARCH("extension",INDIRECT("$A"&amp;row()))),NOT(ISERROR(SEARCH("parties",INDIRECT("$C"&amp;row()))))),VLOOKUP(INDIRECT("$C"&amp;row()),'OCDS Schema 1.1.5'!$B:$D,2,FALSE), VLOOKUP(INDIRECT("$C"&amp;row()),'OCDS Extension Schemas 1.1.5'!$B:$D,2,FALSE))</f>
        <v>Telephone</v>
      </c>
      <c r="E178" s="136"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178" s="140"/>
      <c r="G178" s="138" t="str">
        <f>IFERROR(VLOOKUP(INDIRECT("F"&amp;row()),'2. Data Elements'!$A:$F,6,FALSE),"")</f>
        <v/>
      </c>
      <c r="H178" s="100"/>
      <c r="I178" s="129"/>
    </row>
    <row r="179">
      <c r="A179" s="125" t="s">
        <v>408</v>
      </c>
      <c r="B179" s="125">
        <v>0.0</v>
      </c>
      <c r="C179" s="147" t="s">
        <v>477</v>
      </c>
      <c r="D179" s="135" t="str">
        <f>IF(OR(ISERROR(SEARCH("extension",INDIRECT("$A"&amp;row()))),NOT(ISERROR(SEARCH("parties",INDIRECT("$C"&amp;row()))))),VLOOKUP(INDIRECT("$C"&amp;row()),'OCDS Schema 1.1.5'!$B:$D,2,FALSE), VLOOKUP(INDIRECT("$C"&amp;row()),'OCDS Extension Schemas 1.1.5'!$B:$D,2,FALSE))</f>
        <v>Fax number</v>
      </c>
      <c r="E179" s="136"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179" s="140"/>
      <c r="G179" s="138" t="str">
        <f>IFERROR(VLOOKUP(INDIRECT("F"&amp;row()),'2. Data Elements'!$A:$F,6,FALSE),"")</f>
        <v/>
      </c>
      <c r="H179" s="100"/>
      <c r="I179" s="129"/>
    </row>
    <row r="180">
      <c r="A180" s="125" t="s">
        <v>408</v>
      </c>
      <c r="B180" s="125">
        <v>0.0</v>
      </c>
      <c r="C180" s="147" t="s">
        <v>478</v>
      </c>
      <c r="D180" s="135" t="str">
        <f>IF(OR(ISERROR(SEARCH("extension",INDIRECT("$A"&amp;row()))),NOT(ISERROR(SEARCH("parties",INDIRECT("$C"&amp;row()))))),VLOOKUP(INDIRECT("$C"&amp;row()),'OCDS Schema 1.1.5'!$B:$D,2,FALSE), VLOOKUP(INDIRECT("$C"&amp;row()),'OCDS Extension Schemas 1.1.5'!$B:$D,2,FALSE))</f>
        <v>URL</v>
      </c>
      <c r="E180" s="136" t="str">
        <f>IF(OR(ISERROR(SEARCH("extension",INDIRECT("$A"&amp;row()))),NOT(ISERROR(SEARCH("parties",INDIRECT("$C"&amp;row()))))),VLOOKUP(INDIRECT("$C"&amp;row()),'OCDS Schema 1.1.5'!$B:$D,3,FALSE), VLOOKUP(INDIRECT("$C"&amp;row()),'OCDS Extension Schemas 1.1.5'!$B:$D,3,FALSE))</f>
        <v>A web address for the contact point/person.</v>
      </c>
      <c r="F180" s="140"/>
      <c r="G180" s="138" t="str">
        <f>IFERROR(VLOOKUP(INDIRECT("F"&amp;row()),'2. Data Elements'!$A:$F,6,FALSE),"")</f>
        <v/>
      </c>
      <c r="H180" s="100"/>
      <c r="I180" s="129"/>
    </row>
    <row r="181">
      <c r="A181" s="125" t="s">
        <v>408</v>
      </c>
      <c r="B181" s="125">
        <v>0.0</v>
      </c>
      <c r="C181" s="147" t="s">
        <v>479</v>
      </c>
      <c r="D181" s="135" t="str">
        <f>IF(OR(ISERROR(SEARCH("extension",INDIRECT("$A"&amp;row()))),NOT(ISERROR(SEARCH("parties",INDIRECT("$C"&amp;row()))))),VLOOKUP(INDIRECT("$C"&amp;row()),'OCDS Schema 1.1.5'!$B:$D,2,FALSE), VLOOKUP(INDIRECT("$C"&amp;row()),'OCDS Extension Schemas 1.1.5'!$B:$D,2,FALSE))</f>
        <v>Party roles</v>
      </c>
      <c r="E181" s="136" t="str">
        <f>IF(OR(ISERROR(SEARCH("extension",INDIRECT("$A"&amp;row()))),NOT(ISERROR(SEARCH("parties",INDIRECT("$C"&amp;row()))))),VLOOKUP(INDIRECT("$C"&amp;row()),'OCDS Schema 1.1.5'!$B:$D,3,FALSE), VLOOKUP(INDIRECT("$C"&amp;row()),'OCDS Extension Schemas 1.1.5'!$B:$D,3,FALSE))</f>
        <v>The party's role(s) in the contracting process, using the open partyRole codelist.</v>
      </c>
      <c r="F181" s="137" t="s">
        <v>510</v>
      </c>
      <c r="G181" s="138" t="str">
        <f>IFERROR(VLOOKUP(INDIRECT("F"&amp;row()),'2. Data Elements'!$A:$F,6,FALSE),"")</f>
        <v>payee</v>
      </c>
      <c r="H181" s="100"/>
      <c r="I181" s="139"/>
      <c r="J181" s="139"/>
    </row>
    <row r="182">
      <c r="A182" s="125" t="s">
        <v>408</v>
      </c>
      <c r="B182" s="125">
        <v>0.0</v>
      </c>
      <c r="C182" s="147" t="s">
        <v>481</v>
      </c>
      <c r="D182" s="135" t="str">
        <f>IF(OR(ISERROR(SEARCH("extension",INDIRECT("$A"&amp;row()))),NOT(ISERROR(SEARCH("parties",INDIRECT("$C"&amp;row()))))),VLOOKUP(INDIRECT("$C"&amp;row()),'OCDS Schema 1.1.5'!$B:$D,2,FALSE), VLOOKUP(INDIRECT("$C"&amp;row()),'OCDS Extension Schemas 1.1.5'!$B:$D,2,FALSE))</f>
        <v>Details</v>
      </c>
      <c r="E182" s="136"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182" s="140"/>
      <c r="G182" s="138" t="str">
        <f>IFERROR(VLOOKUP(INDIRECT("F"&amp;row()),'2. Data Elements'!$A:$F,6,FALSE),"")</f>
        <v/>
      </c>
      <c r="H182" s="100"/>
      <c r="I182" s="129"/>
    </row>
    <row r="183">
      <c r="A183" s="125" t="s">
        <v>511</v>
      </c>
      <c r="B183" s="125">
        <v>0.0</v>
      </c>
      <c r="C183" s="157" t="s">
        <v>512</v>
      </c>
      <c r="D183" s="131"/>
      <c r="E183" s="131"/>
      <c r="F183" s="131"/>
      <c r="G183" s="131"/>
      <c r="H183" s="132"/>
      <c r="I183" s="129"/>
    </row>
    <row r="184">
      <c r="A184" s="125" t="s">
        <v>513</v>
      </c>
      <c r="B184" s="125">
        <v>0.0</v>
      </c>
      <c r="C184" s="158" t="s">
        <v>514</v>
      </c>
      <c r="D184" s="131"/>
      <c r="E184" s="131"/>
      <c r="F184" s="131"/>
      <c r="G184" s="131"/>
      <c r="H184" s="132"/>
      <c r="I184" s="129"/>
    </row>
    <row r="185">
      <c r="A185" s="125" t="s">
        <v>515</v>
      </c>
      <c r="B185" s="125">
        <v>0.0</v>
      </c>
      <c r="C185" s="159" t="s">
        <v>356</v>
      </c>
      <c r="D185" s="135" t="str">
        <f>IF(OR(ISERROR(SEARCH("extension",INDIRECT("$A"&amp;row()))),NOT(ISERROR(SEARCH("parties",INDIRECT("$C"&amp;row()))))),VLOOKUP(INDIRECT("$C"&amp;row()),'OCDS Schema 1.1.5'!$B:$D,2,FALSE), VLOOKUP(INDIRECT("$C"&amp;row()),'OCDS Extension Schemas 1.1.5'!$B:$D,2,FALSE))</f>
        <v>Title</v>
      </c>
      <c r="E185" s="136" t="str">
        <f>IF(OR(ISERROR(SEARCH("extension",INDIRECT("$A"&amp;row()))),NOT(ISERROR(SEARCH("parties",INDIRECT("$C"&amp;row()))))),VLOOKUP(INDIRECT("$C"&amp;row()),'OCDS Schema 1.1.5'!$B:$D,3,FALSE), VLOOKUP(INDIRECT("$C"&amp;row()),'OCDS Extension Schemas 1.1.5'!$B:$D,3,FALSE))</f>
        <v>A overall title for this contracting process or release.</v>
      </c>
      <c r="F185" s="160"/>
      <c r="G185" s="161" t="str">
        <f>IFERROR(VLOOKUP(INDIRECT("F"&amp;row()),'2. Data Elements'!$A:$F,6,FALSE),"")</f>
        <v/>
      </c>
      <c r="H185" s="162"/>
      <c r="I185" s="129"/>
    </row>
    <row r="186">
      <c r="A186" s="125" t="s">
        <v>515</v>
      </c>
      <c r="B186" s="125">
        <v>0.0</v>
      </c>
      <c r="C186" s="159" t="s">
        <v>357</v>
      </c>
      <c r="D186" s="135" t="str">
        <f>IF(OR(ISERROR(SEARCH("extension",INDIRECT("$A"&amp;row()))),NOT(ISERROR(SEARCH("parties",INDIRECT("$C"&amp;row()))))),VLOOKUP(INDIRECT("$C"&amp;row()),'OCDS Schema 1.1.5'!$B:$D,2,FALSE), VLOOKUP(INDIRECT("$C"&amp;row()),'OCDS Extension Schemas 1.1.5'!$B:$D,2,FALSE))</f>
        <v>Description</v>
      </c>
      <c r="E186" s="136" t="str">
        <f>IF(OR(ISERROR(SEARCH("extension",INDIRECT("$A"&amp;row()))),NOT(ISERROR(SEARCH("parties",INDIRECT("$C"&amp;row()))))),VLOOKUP(INDIRECT("$C"&amp;row()),'OCDS Schema 1.1.5'!$B:$D,3,FALSE), VLOOKUP(INDIRECT("$C"&amp;row()),'OCDS Extension Schemas 1.1.5'!$B:$D,3,FALSE))</f>
        <v>An overall description of this contracting process or release. This does not replace a detailed breakdown of the objects of the contracting process in the planning, tender, award or contracts section.</v>
      </c>
      <c r="F186" s="160"/>
      <c r="G186" s="161" t="str">
        <f>IFERROR(VLOOKUP(INDIRECT("F"&amp;row()),'2. Data Elements'!$A:$F,6,FALSE),"")</f>
        <v/>
      </c>
      <c r="H186" s="162"/>
      <c r="I186" s="129"/>
    </row>
    <row r="187">
      <c r="A187" s="125" t="s">
        <v>513</v>
      </c>
      <c r="B187" s="125">
        <v>0.0</v>
      </c>
      <c r="C187" s="158" t="s">
        <v>516</v>
      </c>
      <c r="D187" s="131"/>
      <c r="E187" s="131"/>
      <c r="F187" s="131"/>
      <c r="G187" s="131"/>
      <c r="H187" s="132"/>
      <c r="I187" s="129"/>
    </row>
    <row r="188">
      <c r="A188" s="125" t="s">
        <v>517</v>
      </c>
      <c r="B188" s="125">
        <v>0.0</v>
      </c>
      <c r="C188" s="159" t="s">
        <v>389</v>
      </c>
      <c r="D188" s="135" t="str">
        <f>IF(OR(ISERROR(SEARCH("extension",INDIRECT("$A"&amp;row()))),NOT(ISERROR(SEARCH("parties",INDIRECT("$C"&amp;row()))))),VLOOKUP(INDIRECT("$C"&amp;row()),'OCDS Schema 1.1.5'!$B:$D,2,FALSE), VLOOKUP(INDIRECT("$C"&amp;row()),'OCDS Extension Schemas 1.1.5'!$B:$D,2,FALSE))</f>
        <v>Bids</v>
      </c>
      <c r="E188" s="136" t="str">
        <f>IF(OR(ISERROR(SEARCH("extension",INDIRECT("$A"&amp;row()))),NOT(ISERROR(SEARCH("parties",INDIRECT("$C"&amp;row()))))),VLOOKUP(INDIRECT("$C"&amp;row()),'OCDS Schema 1.1.5'!$B:$D,3,FALSE), VLOOKUP(INDIRECT("$C"&amp;row()),'OCDS Extension Schemas 1.1.5'!$B:$D,3,FALSE))</f>
        <v>The bid section is used to publish summary statistics, and where applicable, individual bid information.</v>
      </c>
      <c r="F188" s="163"/>
      <c r="G188" s="161" t="str">
        <f>IFERROR(VLOOKUP(INDIRECT("F"&amp;row()),'2. Data Elements'!$A:$F,6,FALSE),"")</f>
        <v/>
      </c>
      <c r="H188" s="146"/>
      <c r="I188" s="129"/>
    </row>
    <row r="189">
      <c r="A189" s="125" t="s">
        <v>517</v>
      </c>
      <c r="B189" s="125">
        <v>0.0</v>
      </c>
      <c r="C189" s="159" t="s">
        <v>518</v>
      </c>
      <c r="D189" s="135" t="str">
        <f>IF(OR(ISERROR(SEARCH("extension",INDIRECT("$A"&amp;row()))),NOT(ISERROR(SEARCH("parties",INDIRECT("$C"&amp;row()))))),VLOOKUP(INDIRECT("$C"&amp;row()),'OCDS Schema 1.1.5'!$B:$D,2,FALSE), VLOOKUP(INDIRECT("$C"&amp;row()),'OCDS Extension Schemas 1.1.5'!$B:$D,2,FALSE))</f>
        <v>Statistics</v>
      </c>
      <c r="E189" s="136" t="str">
        <f>IF(OR(ISERROR(SEARCH("extension",INDIRECT("$A"&amp;row()))),NOT(ISERROR(SEARCH("parties",INDIRECT("$C"&amp;row()))))),VLOOKUP(INDIRECT("$C"&amp;row()),'OCDS Schema 1.1.5'!$B:$D,3,FALSE), VLOOKUP(INDIRECT("$C"&amp;row()),'OCDS Extension Schemas 1.1.5'!$B:$D,3,FALSE))</f>
        <v>Summary statistics on the number and nature of bids received. Where information is provided on individual bids, these statistics should match those that can be calculated from the bid details array.</v>
      </c>
      <c r="F189" s="163"/>
      <c r="G189" s="161" t="str">
        <f>IFERROR(VLOOKUP(INDIRECT("F"&amp;row()),'2. Data Elements'!$A:$F,6,FALSE),"")</f>
        <v/>
      </c>
      <c r="H189" s="146"/>
      <c r="I189" s="129"/>
    </row>
    <row r="190">
      <c r="A190" s="125" t="s">
        <v>515</v>
      </c>
      <c r="B190" s="125">
        <v>0.0</v>
      </c>
      <c r="C190" s="159" t="s">
        <v>519</v>
      </c>
      <c r="D190" s="135" t="str">
        <f>IF(OR(ISERROR(SEARCH("extension",INDIRECT("$A"&amp;row()))),NOT(ISERROR(SEARCH("parties",INDIRECT("$C"&amp;row()))))),VLOOKUP(INDIRECT("$C"&amp;row()),'OCDS Schema 1.1.5'!$B:$D,2,FALSE), VLOOKUP(INDIRECT("$C"&amp;row()),'OCDS Extension Schemas 1.1.5'!$B:$D,2,FALSE))</f>
        <v>ID</v>
      </c>
      <c r="E190" s="136" t="str">
        <f>IF(OR(ISERROR(SEARCH("extension",INDIRECT("$A"&amp;row()))),NOT(ISERROR(SEARCH("parties",INDIRECT("$C"&amp;row()))))),VLOOKUP(INDIRECT("$C"&amp;row()),'OCDS Schema 1.1.5'!$B:$D,3,FALSE), VLOOKUP(INDIRECT("$C"&amp;row()),'OCDS Extension Schemas 1.1.5'!$B:$D,3,FALSE))</f>
        <v>An internal identifier for this statistic.</v>
      </c>
      <c r="F190" s="160"/>
      <c r="G190" s="161" t="str">
        <f>IFERROR(VLOOKUP(INDIRECT("F"&amp;row()),'2. Data Elements'!$A:$F,6,FALSE),"")</f>
        <v/>
      </c>
      <c r="H190" s="162"/>
      <c r="I190" s="129"/>
    </row>
    <row r="191">
      <c r="A191" s="125" t="s">
        <v>515</v>
      </c>
      <c r="B191" s="125">
        <v>0.0</v>
      </c>
      <c r="C191" s="159" t="s">
        <v>520</v>
      </c>
      <c r="D191" s="135" t="str">
        <f>IF(OR(ISERROR(SEARCH("extension",INDIRECT("$A"&amp;row()))),NOT(ISERROR(SEARCH("parties",INDIRECT("$C"&amp;row()))))),VLOOKUP(INDIRECT("$C"&amp;row()),'OCDS Schema 1.1.5'!$B:$D,2,FALSE), VLOOKUP(INDIRECT("$C"&amp;row()),'OCDS Extension Schemas 1.1.5'!$B:$D,2,FALSE))</f>
        <v>Measure</v>
      </c>
      <c r="E191" s="136" t="str">
        <f>IF(OR(ISERROR(SEARCH("extension",INDIRECT("$A"&amp;row()))),NOT(ISERROR(SEARCH("parties",INDIRECT("$C"&amp;row()))))),VLOOKUP(INDIRECT("$C"&amp;row()),'OCDS Schema 1.1.5'!$B:$D,3,FALSE), VLOOKUP(INDIRECT("$C"&amp;row()),'OCDS Extension Schemas 1.1.5'!$B:$D,3,FALSE))</f>
        <v>The statistic reported in the value.</v>
      </c>
      <c r="F191" s="160"/>
      <c r="G191" s="161" t="str">
        <f>IFERROR(VLOOKUP(INDIRECT("F"&amp;row()),'2. Data Elements'!$A:$F,6,FALSE),"")</f>
        <v/>
      </c>
      <c r="H191" s="162"/>
      <c r="I191" s="129"/>
    </row>
    <row r="192">
      <c r="A192" s="125" t="s">
        <v>515</v>
      </c>
      <c r="B192" s="125">
        <v>0.0</v>
      </c>
      <c r="C192" s="159" t="s">
        <v>521</v>
      </c>
      <c r="D192" s="135" t="str">
        <f>IF(OR(ISERROR(SEARCH("extension",INDIRECT("$A"&amp;row()))),NOT(ISERROR(SEARCH("parties",INDIRECT("$C"&amp;row()))))),VLOOKUP(INDIRECT("$C"&amp;row()),'OCDS Schema 1.1.5'!$B:$D,2,FALSE), VLOOKUP(INDIRECT("$C"&amp;row()),'OCDS Extension Schemas 1.1.5'!$B:$D,2,FALSE))</f>
        <v>Date</v>
      </c>
      <c r="E192" s="136" t="str">
        <f>IF(OR(ISERROR(SEARCH("extension",INDIRECT("$A"&amp;row()))),NOT(ISERROR(SEARCH("parties",INDIRECT("$C"&amp;row()))))),VLOOKUP(INDIRECT("$C"&amp;row()),'OCDS Schema 1.1.5'!$B:$D,3,FALSE), VLOOKUP(INDIRECT("$C"&amp;row()),'OCDS Extension Schemas 1.1.5'!$B:$D,3,FALSE))</f>
        <v>The date when this statistic was last updated. This is often the closing date of the tender process. This field may be omitted unless either (a) the same statistic is provided from multiple points in time, or (b) there is a specific local requirement for the date when statistics were calculated to be provided.</v>
      </c>
      <c r="F192" s="160"/>
      <c r="G192" s="161" t="str">
        <f>IFERROR(VLOOKUP(INDIRECT("F"&amp;row()),'2. Data Elements'!$A:$F,6,FALSE),"")</f>
        <v/>
      </c>
      <c r="H192" s="162"/>
      <c r="I192" s="129"/>
    </row>
    <row r="193">
      <c r="A193" s="125" t="s">
        <v>515</v>
      </c>
      <c r="B193" s="125">
        <v>0.0</v>
      </c>
      <c r="C193" s="159" t="s">
        <v>522</v>
      </c>
      <c r="D193" s="135" t="str">
        <f>IF(OR(ISERROR(SEARCH("extension",INDIRECT("$A"&amp;row()))),NOT(ISERROR(SEARCH("parties",INDIRECT("$C"&amp;row()))))),VLOOKUP(INDIRECT("$C"&amp;row()),'OCDS Schema 1.1.5'!$B:$D,2,FALSE), VLOOKUP(INDIRECT("$C"&amp;row()),'OCDS Extension Schemas 1.1.5'!$B:$D,2,FALSE))</f>
        <v>Value</v>
      </c>
      <c r="E193" s="136" t="str">
        <f>IF(OR(ISERROR(SEARCH("extension",INDIRECT("$A"&amp;row()))),NOT(ISERROR(SEARCH("parties",INDIRECT("$C"&amp;row()))))),VLOOKUP(INDIRECT("$C"&amp;row()),'OCDS Schema 1.1.5'!$B:$D,3,FALSE), VLOOKUP(INDIRECT("$C"&amp;row()),'OCDS Extension Schemas 1.1.5'!$B:$D,3,FALSE))</f>
        <v>The value for the measure in question. Total counts should be provided as an integer. Percentages should be provided as a proportion of 1 (e.g. 10% = 0.1)</v>
      </c>
      <c r="F193" s="160"/>
      <c r="G193" s="161" t="str">
        <f>IFERROR(VLOOKUP(INDIRECT("F"&amp;row()),'2. Data Elements'!$A:$F,6,FALSE),"")</f>
        <v/>
      </c>
      <c r="H193" s="162"/>
      <c r="I193" s="129"/>
    </row>
    <row r="194">
      <c r="A194" s="125" t="s">
        <v>515</v>
      </c>
      <c r="B194" s="125">
        <v>0.0</v>
      </c>
      <c r="C194" s="159" t="s">
        <v>523</v>
      </c>
      <c r="D194" s="135" t="str">
        <f>IF(OR(ISERROR(SEARCH("extension",INDIRECT("$A"&amp;row()))),NOT(ISERROR(SEARCH("parties",INDIRECT("$C"&amp;row()))))),VLOOKUP(INDIRECT("$C"&amp;row()),'OCDS Schema 1.1.5'!$B:$D,2,FALSE), VLOOKUP(INDIRECT("$C"&amp;row()),'OCDS Extension Schemas 1.1.5'!$B:$D,2,FALSE))</f>
        <v>Currency</v>
      </c>
      <c r="E194" s="136" t="str">
        <f>IF(OR(ISERROR(SEARCH("extension",INDIRECT("$A"&amp;row()))),NOT(ISERROR(SEARCH("parties",INDIRECT("$C"&amp;row()))))),VLOOKUP(INDIRECT("$C"&amp;row()),'OCDS Schema 1.1.5'!$B:$D,3,FALSE), VLOOKUP(INDIRECT("$C"&amp;row()),'OCDS Extension Schemas 1.1.5'!$B:$D,3,FALSE))</f>
        <v>The currency of the amount in the `value` field, if the statistic has a monetary value.</v>
      </c>
      <c r="F194" s="160"/>
      <c r="G194" s="161" t="str">
        <f>IFERROR(VLOOKUP(INDIRECT("F"&amp;row()),'2. Data Elements'!$A:$F,6,FALSE),"")</f>
        <v/>
      </c>
      <c r="H194" s="162"/>
      <c r="I194" s="129"/>
    </row>
    <row r="195">
      <c r="A195" s="125" t="s">
        <v>515</v>
      </c>
      <c r="B195" s="125">
        <v>0.0</v>
      </c>
      <c r="C195" s="159" t="s">
        <v>524</v>
      </c>
      <c r="D195" s="135" t="str">
        <f>IF(OR(ISERROR(SEARCH("extension",INDIRECT("$A"&amp;row()))),NOT(ISERROR(SEARCH("parties",INDIRECT("$C"&amp;row()))))),VLOOKUP(INDIRECT("$C"&amp;row()),'OCDS Schema 1.1.5'!$B:$D,2,FALSE), VLOOKUP(INDIRECT("$C"&amp;row()),'OCDS Extension Schemas 1.1.5'!$B:$D,2,FALSE))</f>
        <v>Notes</v>
      </c>
      <c r="E195" s="136" t="str">
        <f>IF(OR(ISERROR(SEARCH("extension",INDIRECT("$A"&amp;row()))),NOT(ISERROR(SEARCH("parties",INDIRECT("$C"&amp;row()))))),VLOOKUP(INDIRECT("$C"&amp;row()),'OCDS Schema 1.1.5'!$B:$D,3,FALSE), VLOOKUP(INDIRECT("$C"&amp;row()),'OCDS Extension Schemas 1.1.5'!$B:$D,3,FALSE))</f>
        <v>Any notes needed to understand or interpret the given statistic.</v>
      </c>
      <c r="F195" s="160"/>
      <c r="G195" s="161" t="str">
        <f>IFERROR(VLOOKUP(INDIRECT("F"&amp;row()),'2. Data Elements'!$A:$F,6,FALSE),"")</f>
        <v/>
      </c>
      <c r="H195" s="162"/>
      <c r="I195" s="129"/>
    </row>
    <row r="196">
      <c r="A196" s="125" t="s">
        <v>515</v>
      </c>
      <c r="B196" s="125">
        <v>0.0</v>
      </c>
      <c r="C196" s="159" t="s">
        <v>525</v>
      </c>
      <c r="D196" s="135" t="str">
        <f>IF(OR(ISERROR(SEARCH("extension",INDIRECT("$A"&amp;row()))),NOT(ISERROR(SEARCH("parties",INDIRECT("$C"&amp;row()))))),VLOOKUP(INDIRECT("$C"&amp;row()),'OCDS Schema 1.1.5'!$B:$D,2,FALSE), VLOOKUP(INDIRECT("$C"&amp;row()),'OCDS Extension Schemas 1.1.5'!$B:$D,2,FALSE))</f>
        <v>Related Lot</v>
      </c>
      <c r="E196" s="136" t="str">
        <f>IF(OR(ISERROR(SEARCH("extension",INDIRECT("$A"&amp;row()))),NOT(ISERROR(SEARCH("parties",INDIRECT("$C"&amp;row()))))),VLOOKUP(INDIRECT("$C"&amp;row()),'OCDS Schema 1.1.5'!$B:$D,3,FALSE), VLOOKUP(INDIRECT("$C"&amp;row()),'OCDS Extension Schemas 1.1.5'!$B:$D,3,FALSE))</f>
        <v>Where lots are in use, if this statistic relates to bids on a particular lot, provide the lot identifier here. If left blank, the statistic will be interpreted as applying to the whole tender.</v>
      </c>
      <c r="F196" s="160"/>
      <c r="G196" s="161" t="str">
        <f>IFERROR(VLOOKUP(INDIRECT("F"&amp;row()),'2. Data Elements'!$A:$F,6,FALSE),"")</f>
        <v/>
      </c>
      <c r="H196" s="162"/>
      <c r="I196" s="129"/>
    </row>
    <row r="197">
      <c r="A197" s="125" t="s">
        <v>517</v>
      </c>
      <c r="B197" s="125">
        <v>0.0</v>
      </c>
      <c r="C197" s="159" t="s">
        <v>526</v>
      </c>
      <c r="D197" s="146" t="str">
        <f>IF(OR(ISERROR(SEARCH("extension",INDIRECT("$A"&amp;row()))),NOT(ISERROR(SEARCH("parties",INDIRECT("$C"&amp;row()))))),VLOOKUP(INDIRECT("$C"&amp;row()),'OCDS Schema 1.1.5'!$B:$D,2,FALSE), VLOOKUP(INDIRECT("$C"&amp;row()),'OCDS Extension Schemas 1.1.5'!$B:$D,2,FALSE))</f>
        <v>Bid details</v>
      </c>
      <c r="E197" s="146" t="str">
        <f>IF(OR(ISERROR(SEARCH("extension",INDIRECT("$A"&amp;row()))),NOT(ISERROR(SEARCH("parties",INDIRECT("$C"&amp;row()))))),VLOOKUP(INDIRECT("$C"&amp;row()),'OCDS Schema 1.1.5'!$B:$D,3,FALSE), VLOOKUP(INDIRECT("$C"&amp;row()),'OCDS Extension Schemas 1.1.5'!$B:$D,3,FALSE))</f>
        <v>An array of bids, providing information on the bidders, and where applicable, bid status, bid values and related documents. The extent to which this information can be disclosed varies from jurisdiction to jurisdiction.</v>
      </c>
      <c r="I197" s="129"/>
    </row>
    <row r="198">
      <c r="A198" s="125" t="s">
        <v>515</v>
      </c>
      <c r="B198" s="125">
        <v>0.0</v>
      </c>
      <c r="C198" s="159" t="s">
        <v>527</v>
      </c>
      <c r="D198" s="164" t="str">
        <f>IF(OR(ISERROR(SEARCH("extension",INDIRECT("$A"&amp;row()))),NOT(ISERROR(SEARCH("parties",INDIRECT("$C"&amp;row()))))),VLOOKUP(INDIRECT("$C"&amp;row()),'OCDS Schema 1.1.5'!$B:$D,2,FALSE), VLOOKUP(INDIRECT("$C"&amp;row()),'OCDS Extension Schemas 1.1.5'!$B:$D,2,FALSE))</f>
        <v>ID</v>
      </c>
      <c r="E198" s="164" t="str">
        <f>IF(OR(ISERROR(SEARCH("extension",INDIRECT("$A"&amp;row()))),NOT(ISERROR(SEARCH("parties",INDIRECT("$C"&amp;row()))))),VLOOKUP(INDIRECT("$C"&amp;row()),'OCDS Schema 1.1.5'!$B:$D,3,FALSE), VLOOKUP(INDIRECT("$C"&amp;row()),'OCDS Extension Schemas 1.1.5'!$B:$D,3,FALSE))</f>
        <v>A local identifier for this bid</v>
      </c>
      <c r="F198" s="160"/>
      <c r="G198" s="161" t="str">
        <f>IFERROR(VLOOKUP(INDIRECT("F"&amp;row()),'2. Data Elements'!$A:$F,6,FALSE),"")</f>
        <v/>
      </c>
      <c r="H198" s="162"/>
      <c r="I198" s="129"/>
    </row>
    <row r="199">
      <c r="A199" s="125" t="s">
        <v>515</v>
      </c>
      <c r="B199" s="125">
        <v>0.0</v>
      </c>
      <c r="C199" s="159" t="s">
        <v>528</v>
      </c>
      <c r="D199" s="164" t="str">
        <f>IF(OR(ISERROR(SEARCH("extension",INDIRECT("$A"&amp;row()))),NOT(ISERROR(SEARCH("parties",INDIRECT("$C"&amp;row()))))),VLOOKUP(INDIRECT("$C"&amp;row()),'OCDS Schema 1.1.5'!$B:$D,2,FALSE), VLOOKUP(INDIRECT("$C"&amp;row()),'OCDS Extension Schemas 1.1.5'!$B:$D,2,FALSE))</f>
        <v>Date</v>
      </c>
      <c r="E199" s="164" t="str">
        <f>IF(OR(ISERROR(SEARCH("extension",INDIRECT("$A"&amp;row()))),NOT(ISERROR(SEARCH("parties",INDIRECT("$C"&amp;row()))))),VLOOKUP(INDIRECT("$C"&amp;row()),'OCDS Schema 1.1.5'!$B:$D,3,FALSE), VLOOKUP(INDIRECT("$C"&amp;row()),'OCDS Extension Schemas 1.1.5'!$B:$D,3,FALSE))</f>
        <v>The date when this bid was received.</v>
      </c>
      <c r="F199" s="160"/>
      <c r="G199" s="161" t="str">
        <f>IFERROR(VLOOKUP(INDIRECT("F"&amp;row()),'2. Data Elements'!$A:$F,6,FALSE),"")</f>
        <v/>
      </c>
      <c r="H199" s="162"/>
      <c r="I199" s="129"/>
    </row>
    <row r="200">
      <c r="A200" s="125" t="s">
        <v>515</v>
      </c>
      <c r="B200" s="125">
        <v>0.0</v>
      </c>
      <c r="C200" s="159" t="s">
        <v>529</v>
      </c>
      <c r="D200" s="164" t="str">
        <f>IF(OR(ISERROR(SEARCH("extension",INDIRECT("$A"&amp;row()))),NOT(ISERROR(SEARCH("parties",INDIRECT("$C"&amp;row()))))),VLOOKUP(INDIRECT("$C"&amp;row()),'OCDS Schema 1.1.5'!$B:$D,2,FALSE), VLOOKUP(INDIRECT("$C"&amp;row()),'OCDS Extension Schemas 1.1.5'!$B:$D,2,FALSE))</f>
        <v>Status</v>
      </c>
      <c r="E200" s="164" t="str">
        <f>IF(OR(ISERROR(SEARCH("extension",INDIRECT("$A"&amp;row()))),NOT(ISERROR(SEARCH("parties",INDIRECT("$C"&amp;row()))))),VLOOKUP(INDIRECT("$C"&amp;row()),'OCDS Schema 1.1.5'!$B:$D,3,FALSE), VLOOKUP(INDIRECT("$C"&amp;row()),'OCDS Extension Schemas 1.1.5'!$B:$D,3,FALSE))</f>
        <v>The status of the bid.</v>
      </c>
      <c r="F200" s="160"/>
      <c r="G200" s="161" t="str">
        <f>IFERROR(VLOOKUP(INDIRECT("F"&amp;row()),'2. Data Elements'!$A:$F,6,FALSE),"")</f>
        <v/>
      </c>
      <c r="H200" s="162"/>
      <c r="I200" s="129"/>
    </row>
    <row r="201">
      <c r="A201" s="125" t="s">
        <v>517</v>
      </c>
      <c r="B201" s="125">
        <v>0.0</v>
      </c>
      <c r="C201" s="159" t="s">
        <v>530</v>
      </c>
      <c r="D201" s="146" t="str">
        <f>IF(OR(ISERROR(SEARCH("extension",INDIRECT("$A"&amp;row()))),NOT(ISERROR(SEARCH("parties",INDIRECT("$C"&amp;row()))))),VLOOKUP(INDIRECT("$C"&amp;row()),'OCDS Schema 1.1.5'!$B:$D,2,FALSE), VLOOKUP(INDIRECT("$C"&amp;row()),'OCDS Extension Schemas 1.1.5'!$B:$D,2,FALSE))</f>
        <v>Tenderer</v>
      </c>
      <c r="E201" s="146" t="str">
        <f>IF(OR(ISERROR(SEARCH("extension",INDIRECT("$A"&amp;row()))),NOT(ISERROR(SEARCH("parties",INDIRECT("$C"&amp;row()))))),VLOOKUP(INDIRECT("$C"&amp;row()),'OCDS Schema 1.1.5'!$B:$D,3,FALSE), VLOOKUP(INDIRECT("$C"&amp;row()),'OCDS Extension Schemas 1.1.5'!$B:$D,3,FALSE))</f>
        <v>The party, or parties, responsible for this bid.</v>
      </c>
      <c r="I201" s="129"/>
    </row>
    <row r="202">
      <c r="A202" s="125" t="s">
        <v>515</v>
      </c>
      <c r="B202" s="125">
        <v>0.0</v>
      </c>
      <c r="C202" s="159" t="s">
        <v>531</v>
      </c>
      <c r="D202" s="164" t="str">
        <f>IF(OR(ISERROR(SEARCH("extension",INDIRECT("$A"&amp;row()))),NOT(ISERROR(SEARCH("parties",INDIRECT("$C"&amp;row()))))),VLOOKUP(INDIRECT("$C"&amp;row()),'OCDS Schema 1.1.5'!$B:$D,2,FALSE), VLOOKUP(INDIRECT("$C"&amp;row()),'OCDS Extension Schemas 1.1.5'!$B:$D,2,FALSE))</f>
        <v>Organization name</v>
      </c>
      <c r="E202"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202" s="160"/>
      <c r="G202" s="161" t="str">
        <f>IFERROR(VLOOKUP(INDIRECT("F"&amp;row()),'2. Data Elements'!$A:$F,6,FALSE),"")</f>
        <v/>
      </c>
      <c r="H202" s="162"/>
      <c r="I202" s="129"/>
    </row>
    <row r="203">
      <c r="A203" s="125" t="s">
        <v>515</v>
      </c>
      <c r="B203" s="125">
        <v>0.0</v>
      </c>
      <c r="C203" s="159" t="s">
        <v>532</v>
      </c>
      <c r="D203" s="164" t="str">
        <f>IF(OR(ISERROR(SEARCH("extension",INDIRECT("$A"&amp;row()))),NOT(ISERROR(SEARCH("parties",INDIRECT("$C"&amp;row()))))),VLOOKUP(INDIRECT("$C"&amp;row()),'OCDS Schema 1.1.5'!$B:$D,2,FALSE), VLOOKUP(INDIRECT("$C"&amp;row()),'OCDS Extension Schemas 1.1.5'!$B:$D,2,FALSE))</f>
        <v>Organization ID</v>
      </c>
      <c r="E203"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203" s="160"/>
      <c r="G203" s="161" t="str">
        <f>IFERROR(VLOOKUP(INDIRECT("F"&amp;row()),'2. Data Elements'!$A:$F,6,FALSE),"")</f>
        <v/>
      </c>
      <c r="H203" s="162"/>
      <c r="I203" s="129"/>
    </row>
    <row r="204">
      <c r="A204" s="125" t="s">
        <v>517</v>
      </c>
      <c r="B204" s="125">
        <v>0.0</v>
      </c>
      <c r="C204" s="159" t="s">
        <v>533</v>
      </c>
      <c r="D204" s="146" t="str">
        <f>IF(OR(ISERROR(SEARCH("extension",INDIRECT("$A"&amp;row()))),NOT(ISERROR(SEARCH("parties",INDIRECT("$C"&amp;row()))))),VLOOKUP(INDIRECT("$C"&amp;row()),'OCDS Schema 1.1.5'!$B:$D,2,FALSE), VLOOKUP(INDIRECT("$C"&amp;row()),'OCDS Extension Schemas 1.1.5'!$B:$D,2,FALSE))</f>
        <v>Value</v>
      </c>
      <c r="E204" s="146" t="str">
        <f>IF(OR(ISERROR(SEARCH("extension",INDIRECT("$A"&amp;row()))),NOT(ISERROR(SEARCH("parties",INDIRECT("$C"&amp;row()))))),VLOOKUP(INDIRECT("$C"&amp;row()),'OCDS Schema 1.1.5'!$B:$D,3,FALSE), VLOOKUP(INDIRECT("$C"&amp;row()),'OCDS Extension Schemas 1.1.5'!$B:$D,3,FALSE))</f>
        <v>The total value of the bid.</v>
      </c>
      <c r="I204" s="129"/>
    </row>
    <row r="205">
      <c r="A205" s="125" t="s">
        <v>515</v>
      </c>
      <c r="B205" s="125">
        <v>0.0</v>
      </c>
      <c r="C205" s="159" t="s">
        <v>534</v>
      </c>
      <c r="D205" s="164" t="str">
        <f>IF(OR(ISERROR(SEARCH("extension",INDIRECT("$A"&amp;row()))),NOT(ISERROR(SEARCH("parties",INDIRECT("$C"&amp;row()))))),VLOOKUP(INDIRECT("$C"&amp;row()),'OCDS Schema 1.1.5'!$B:$D,2,FALSE), VLOOKUP(INDIRECT("$C"&amp;row()),'OCDS Extension Schemas 1.1.5'!$B:$D,2,FALSE))</f>
        <v>Amount</v>
      </c>
      <c r="E205" s="164" t="str">
        <f>IF(OR(ISERROR(SEARCH("extension",INDIRECT("$A"&amp;row()))),NOT(ISERROR(SEARCH("parties",INDIRECT("$C"&amp;row()))))),VLOOKUP(INDIRECT("$C"&amp;row()),'OCDS Schema 1.1.5'!$B:$D,3,FALSE), VLOOKUP(INDIRECT("$C"&amp;row()),'OCDS Extension Schemas 1.1.5'!$B:$D,3,FALSE))</f>
        <v>Amount as a number.</v>
      </c>
      <c r="F205" s="160"/>
      <c r="G205" s="161" t="str">
        <f>IFERROR(VLOOKUP(INDIRECT("F"&amp;row()),'2. Data Elements'!$A:$F,6,FALSE),"")</f>
        <v/>
      </c>
      <c r="H205" s="162"/>
      <c r="I205" s="129"/>
    </row>
    <row r="206">
      <c r="A206" s="125" t="s">
        <v>515</v>
      </c>
      <c r="B206" s="125">
        <v>0.0</v>
      </c>
      <c r="C206" s="159" t="s">
        <v>535</v>
      </c>
      <c r="D206" s="164" t="str">
        <f>IF(OR(ISERROR(SEARCH("extension",INDIRECT("$A"&amp;row()))),NOT(ISERROR(SEARCH("parties",INDIRECT("$C"&amp;row()))))),VLOOKUP(INDIRECT("$C"&amp;row()),'OCDS Schema 1.1.5'!$B:$D,2,FALSE), VLOOKUP(INDIRECT("$C"&amp;row()),'OCDS Extension Schemas 1.1.5'!$B:$D,2,FALSE))</f>
        <v>Currency</v>
      </c>
      <c r="E206" s="164" t="str">
        <f>IF(OR(ISERROR(SEARCH("extension",INDIRECT("$A"&amp;row()))),NOT(ISERROR(SEARCH("parties",INDIRECT("$C"&amp;row()))))),VLOOKUP(INDIRECT("$C"&amp;row()),'OCDS Schema 1.1.5'!$B:$D,3,FALSE), VLOOKUP(INDIRECT("$C"&amp;row()),'OCDS Extension Schemas 1.1.5'!$B:$D,3,FALSE))</f>
        <v>The currency of the amount, from the closed currency codelist.</v>
      </c>
      <c r="F206" s="160"/>
      <c r="G206" s="161" t="str">
        <f>IFERROR(VLOOKUP(INDIRECT("F"&amp;row()),'2. Data Elements'!$A:$F,6,FALSE),"")</f>
        <v/>
      </c>
      <c r="H206" s="162"/>
      <c r="I206" s="129"/>
    </row>
    <row r="207">
      <c r="A207" s="125" t="s">
        <v>517</v>
      </c>
      <c r="B207" s="125">
        <v>0.0</v>
      </c>
      <c r="C207" s="159" t="s">
        <v>536</v>
      </c>
      <c r="D207" s="146" t="str">
        <f>IF(OR(ISERROR(SEARCH("extension",INDIRECT("$A"&amp;row()))),NOT(ISERROR(SEARCH("parties",INDIRECT("$C"&amp;row()))))),VLOOKUP(INDIRECT("$C"&amp;row()),'OCDS Schema 1.1.5'!$B:$D,2,FALSE), VLOOKUP(INDIRECT("$C"&amp;row()),'OCDS Extension Schemas 1.1.5'!$B:$D,2,FALSE))</f>
        <v>Documents</v>
      </c>
      <c r="E207" s="146" t="str">
        <f>IF(OR(ISERROR(SEARCH("extension",INDIRECT("$A"&amp;row()))),NOT(ISERROR(SEARCH("parties",INDIRECT("$C"&amp;row()))))),VLOOKUP(INDIRECT("$C"&amp;row()),'OCDS Schema 1.1.5'!$B:$D,3,FALSE), VLOOKUP(INDIRECT("$C"&amp;row()),'OCDS Extension Schemas 1.1.5'!$B:$D,3,FALSE))</f>
        <v>All documents and attachments related to the bid and its evaluation.</v>
      </c>
      <c r="I207" s="129"/>
    </row>
    <row r="208">
      <c r="A208" s="125" t="s">
        <v>515</v>
      </c>
      <c r="B208" s="125">
        <v>0.0</v>
      </c>
      <c r="C208" s="159" t="s">
        <v>537</v>
      </c>
      <c r="D208" s="164" t="str">
        <f>IF(OR(ISERROR(SEARCH("extension",INDIRECT("$A"&amp;row()))),NOT(ISERROR(SEARCH("parties",INDIRECT("$C"&amp;row()))))),VLOOKUP(INDIRECT("$C"&amp;row()),'OCDS Schema 1.1.5'!$B:$D,2,FALSE), VLOOKUP(INDIRECT("$C"&amp;row()),'OCDS Extension Schemas 1.1.5'!$B:$D,2,FALSE))</f>
        <v>ID</v>
      </c>
      <c r="E208"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208" s="160"/>
      <c r="G208" s="161" t="str">
        <f>IFERROR(VLOOKUP(INDIRECT("F"&amp;row()),'2. Data Elements'!$A:$F,6,FALSE),"")</f>
        <v/>
      </c>
      <c r="H208" s="162"/>
      <c r="I208" s="129"/>
    </row>
    <row r="209">
      <c r="A209" s="125" t="s">
        <v>515</v>
      </c>
      <c r="B209" s="125">
        <v>0.0</v>
      </c>
      <c r="C209" s="159" t="s">
        <v>538</v>
      </c>
      <c r="D209" s="164" t="str">
        <f>IF(OR(ISERROR(SEARCH("extension",INDIRECT("$A"&amp;row()))),NOT(ISERROR(SEARCH("parties",INDIRECT("$C"&amp;row()))))),VLOOKUP(INDIRECT("$C"&amp;row()),'OCDS Schema 1.1.5'!$B:$D,2,FALSE), VLOOKUP(INDIRECT("$C"&amp;row()),'OCDS Extension Schemas 1.1.5'!$B:$D,2,FALSE))</f>
        <v>Document type</v>
      </c>
      <c r="E209"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209" s="160"/>
      <c r="G209" s="161" t="str">
        <f>IFERROR(VLOOKUP(INDIRECT("F"&amp;row()),'2. Data Elements'!$A:$F,6,FALSE),"")</f>
        <v/>
      </c>
      <c r="H209" s="162"/>
      <c r="I209" s="129"/>
    </row>
    <row r="210">
      <c r="A210" s="125" t="s">
        <v>515</v>
      </c>
      <c r="B210" s="125">
        <v>0.0</v>
      </c>
      <c r="C210" s="159" t="s">
        <v>539</v>
      </c>
      <c r="D210" s="164" t="str">
        <f>IF(OR(ISERROR(SEARCH("extension",INDIRECT("$A"&amp;row()))),NOT(ISERROR(SEARCH("parties",INDIRECT("$C"&amp;row()))))),VLOOKUP(INDIRECT("$C"&amp;row()),'OCDS Schema 1.1.5'!$B:$D,2,FALSE), VLOOKUP(INDIRECT("$C"&amp;row()),'OCDS Extension Schemas 1.1.5'!$B:$D,2,FALSE))</f>
        <v>Title</v>
      </c>
      <c r="E210" s="164" t="str">
        <f>IF(OR(ISERROR(SEARCH("extension",INDIRECT("$A"&amp;row()))),NOT(ISERROR(SEARCH("parties",INDIRECT("$C"&amp;row()))))),VLOOKUP(INDIRECT("$C"&amp;row()),'OCDS Schema 1.1.5'!$B:$D,3,FALSE), VLOOKUP(INDIRECT("$C"&amp;row()),'OCDS Extension Schemas 1.1.5'!$B:$D,3,FALSE))</f>
        <v>The document title.</v>
      </c>
      <c r="F210" s="160"/>
      <c r="G210" s="161" t="str">
        <f>IFERROR(VLOOKUP(INDIRECT("F"&amp;row()),'2. Data Elements'!$A:$F,6,FALSE),"")</f>
        <v/>
      </c>
      <c r="H210" s="162"/>
      <c r="I210" s="129"/>
    </row>
    <row r="211">
      <c r="A211" s="125" t="s">
        <v>515</v>
      </c>
      <c r="B211" s="125">
        <v>0.0</v>
      </c>
      <c r="C211" s="159" t="s">
        <v>540</v>
      </c>
      <c r="D211" s="164" t="str">
        <f>IF(OR(ISERROR(SEARCH("extension",INDIRECT("$A"&amp;row()))),NOT(ISERROR(SEARCH("parties",INDIRECT("$C"&amp;row()))))),VLOOKUP(INDIRECT("$C"&amp;row()),'OCDS Schema 1.1.5'!$B:$D,2,FALSE), VLOOKUP(INDIRECT("$C"&amp;row()),'OCDS Extension Schemas 1.1.5'!$B:$D,2,FALSE))</f>
        <v>Description</v>
      </c>
      <c r="E211"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211" s="160"/>
      <c r="G211" s="161" t="str">
        <f>IFERROR(VLOOKUP(INDIRECT("F"&amp;row()),'2. Data Elements'!$A:$F,6,FALSE),"")</f>
        <v/>
      </c>
      <c r="H211" s="162"/>
      <c r="I211" s="129"/>
    </row>
    <row r="212">
      <c r="A212" s="125" t="s">
        <v>515</v>
      </c>
      <c r="B212" s="125">
        <v>0.0</v>
      </c>
      <c r="C212" s="159" t="s">
        <v>541</v>
      </c>
      <c r="D212" s="164" t="str">
        <f>IF(OR(ISERROR(SEARCH("extension",INDIRECT("$A"&amp;row()))),NOT(ISERROR(SEARCH("parties",INDIRECT("$C"&amp;row()))))),VLOOKUP(INDIRECT("$C"&amp;row()),'OCDS Schema 1.1.5'!$B:$D,2,FALSE), VLOOKUP(INDIRECT("$C"&amp;row()),'OCDS Extension Schemas 1.1.5'!$B:$D,2,FALSE))</f>
        <v>URL</v>
      </c>
      <c r="E212"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212" s="160"/>
      <c r="G212" s="161" t="str">
        <f>IFERROR(VLOOKUP(INDIRECT("F"&amp;row()),'2. Data Elements'!$A:$F,6,FALSE),"")</f>
        <v/>
      </c>
      <c r="H212" s="162"/>
      <c r="I212" s="129"/>
    </row>
    <row r="213">
      <c r="A213" s="125" t="s">
        <v>515</v>
      </c>
      <c r="B213" s="125">
        <v>0.0</v>
      </c>
      <c r="C213" s="159" t="s">
        <v>542</v>
      </c>
      <c r="D213" s="164" t="str">
        <f>IF(OR(ISERROR(SEARCH("extension",INDIRECT("$A"&amp;row()))),NOT(ISERROR(SEARCH("parties",INDIRECT("$C"&amp;row()))))),VLOOKUP(INDIRECT("$C"&amp;row()),'OCDS Schema 1.1.5'!$B:$D,2,FALSE), VLOOKUP(INDIRECT("$C"&amp;row()),'OCDS Extension Schemas 1.1.5'!$B:$D,2,FALSE))</f>
        <v>Date published</v>
      </c>
      <c r="E213"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13" s="160"/>
      <c r="G213" s="161" t="str">
        <f>IFERROR(VLOOKUP(INDIRECT("F"&amp;row()),'2. Data Elements'!$A:$F,6,FALSE),"")</f>
        <v/>
      </c>
      <c r="H213" s="162"/>
      <c r="I213" s="129"/>
    </row>
    <row r="214">
      <c r="A214" s="125" t="s">
        <v>515</v>
      </c>
      <c r="B214" s="125">
        <v>0.0</v>
      </c>
      <c r="C214" s="159" t="s">
        <v>543</v>
      </c>
      <c r="D214" s="164" t="str">
        <f>IF(OR(ISERROR(SEARCH("extension",INDIRECT("$A"&amp;row()))),NOT(ISERROR(SEARCH("parties",INDIRECT("$C"&amp;row()))))),VLOOKUP(INDIRECT("$C"&amp;row()),'OCDS Schema 1.1.5'!$B:$D,2,FALSE), VLOOKUP(INDIRECT("$C"&amp;row()),'OCDS Extension Schemas 1.1.5'!$B:$D,2,FALSE))</f>
        <v>Date modified</v>
      </c>
      <c r="E214" s="164" t="str">
        <f>IF(OR(ISERROR(SEARCH("extension",INDIRECT("$A"&amp;row()))),NOT(ISERROR(SEARCH("parties",INDIRECT("$C"&amp;row()))))),VLOOKUP(INDIRECT("$C"&amp;row()),'OCDS Schema 1.1.5'!$B:$D,3,FALSE), VLOOKUP(INDIRECT("$C"&amp;row()),'OCDS Extension Schemas 1.1.5'!$B:$D,3,FALSE))</f>
        <v>Date that the document was last modified</v>
      </c>
      <c r="F214" s="160"/>
      <c r="G214" s="161" t="str">
        <f>IFERROR(VLOOKUP(INDIRECT("F"&amp;row()),'2. Data Elements'!$A:$F,6,FALSE),"")</f>
        <v/>
      </c>
      <c r="H214" s="162"/>
      <c r="I214" s="129"/>
    </row>
    <row r="215">
      <c r="A215" s="125" t="s">
        <v>515</v>
      </c>
      <c r="B215" s="125">
        <v>0.0</v>
      </c>
      <c r="C215" s="159" t="s">
        <v>544</v>
      </c>
      <c r="D215" s="164" t="str">
        <f>IF(OR(ISERROR(SEARCH("extension",INDIRECT("$A"&amp;row()))),NOT(ISERROR(SEARCH("parties",INDIRECT("$C"&amp;row()))))),VLOOKUP(INDIRECT("$C"&amp;row()),'OCDS Schema 1.1.5'!$B:$D,2,FALSE), VLOOKUP(INDIRECT("$C"&amp;row()),'OCDS Extension Schemas 1.1.5'!$B:$D,2,FALSE))</f>
        <v>Format</v>
      </c>
      <c r="E215"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15" s="160"/>
      <c r="G215" s="161" t="str">
        <f>IFERROR(VLOOKUP(INDIRECT("F"&amp;row()),'2. Data Elements'!$A:$F,6,FALSE),"")</f>
        <v/>
      </c>
      <c r="H215" s="162"/>
      <c r="I215" s="129"/>
    </row>
    <row r="216" collapsed="1">
      <c r="A216" s="125" t="s">
        <v>515</v>
      </c>
      <c r="B216" s="125">
        <v>0.0</v>
      </c>
      <c r="C216" s="159" t="s">
        <v>545</v>
      </c>
      <c r="D216" s="164" t="str">
        <f>IF(OR(ISERROR(SEARCH("extension",INDIRECT("$A"&amp;row()))),NOT(ISERROR(SEARCH("parties",INDIRECT("$C"&amp;row()))))),VLOOKUP(INDIRECT("$C"&amp;row()),'OCDS Schema 1.1.5'!$B:$D,2,FALSE), VLOOKUP(INDIRECT("$C"&amp;row()),'OCDS Extension Schemas 1.1.5'!$B:$D,2,FALSE))</f>
        <v>Language</v>
      </c>
      <c r="E216"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16" s="160"/>
      <c r="G216" s="161" t="str">
        <f>IFERROR(VLOOKUP(INDIRECT("F"&amp;row()),'2. Data Elements'!$A:$F,6,FALSE),"")</f>
        <v/>
      </c>
      <c r="H216" s="162"/>
      <c r="I216" s="129"/>
    </row>
    <row r="217" hidden="1" outlineLevel="1">
      <c r="A217" s="125" t="s">
        <v>517</v>
      </c>
      <c r="B217" s="125">
        <v>1.0</v>
      </c>
      <c r="C217" s="159" t="s">
        <v>530</v>
      </c>
      <c r="D217" s="146" t="str">
        <f>IF(OR(ISERROR(SEARCH("extension",INDIRECT("$A"&amp;row()))),NOT(ISERROR(SEARCH("parties",INDIRECT("$C"&amp;row()))))),VLOOKUP(INDIRECT("$C"&amp;row()),'OCDS Schema 1.1.5'!$B:$D,2,FALSE), VLOOKUP(INDIRECT("$C"&amp;row()),'OCDS Extension Schemas 1.1.5'!$B:$D,2,FALSE))</f>
        <v>Tenderer</v>
      </c>
      <c r="E217" s="146" t="str">
        <f>IF(OR(ISERROR(SEARCH("extension",INDIRECT("$A"&amp;row()))),NOT(ISERROR(SEARCH("parties",INDIRECT("$C"&amp;row()))))),VLOOKUP(INDIRECT("$C"&amp;row()),'OCDS Schema 1.1.5'!$B:$D,3,FALSE), VLOOKUP(INDIRECT("$C"&amp;row()),'OCDS Extension Schemas 1.1.5'!$B:$D,3,FALSE))</f>
        <v>The party, or parties, responsible for this bid.</v>
      </c>
      <c r="I217" s="129"/>
    </row>
    <row r="218">
      <c r="A218" s="125" t="s">
        <v>515</v>
      </c>
      <c r="B218" s="125">
        <v>0.0</v>
      </c>
      <c r="C218" s="159" t="s">
        <v>450</v>
      </c>
      <c r="D218" s="164" t="str">
        <f>IF(OR(ISERROR(SEARCH("extension",INDIRECT("$A"&amp;row()))),NOT(ISERROR(SEARCH("parties",INDIRECT("$C"&amp;row()))))),VLOOKUP(INDIRECT("$C"&amp;row()),'OCDS Schema 1.1.5'!$B:$D,2,FALSE), VLOOKUP(INDIRECT("$C"&amp;row()),'OCDS Extension Schemas 1.1.5'!$B:$D,2,FALSE))</f>
        <v>Common name</v>
      </c>
      <c r="E218" s="164"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18" s="160"/>
      <c r="G218" s="161" t="str">
        <f>IFERROR(VLOOKUP(INDIRECT("F"&amp;row()),'2. Data Elements'!$A:$F,6,FALSE),"")</f>
        <v/>
      </c>
      <c r="H218" s="162"/>
      <c r="I218" s="129"/>
    </row>
    <row r="219">
      <c r="A219" s="125" t="s">
        <v>515</v>
      </c>
      <c r="B219" s="125">
        <v>0.0</v>
      </c>
      <c r="C219" s="159" t="s">
        <v>452</v>
      </c>
      <c r="D219" s="164" t="str">
        <f>IF(OR(ISERROR(SEARCH("extension",INDIRECT("$A"&amp;row()))),NOT(ISERROR(SEARCH("parties",INDIRECT("$C"&amp;row()))))),VLOOKUP(INDIRECT("$C"&amp;row()),'OCDS Schema 1.1.5'!$B:$D,2,FALSE), VLOOKUP(INDIRECT("$C"&amp;row()),'OCDS Extension Schemas 1.1.5'!$B:$D,2,FALSE))</f>
        <v>Entity ID</v>
      </c>
      <c r="E219" s="164"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19" s="160"/>
      <c r="G219" s="161" t="str">
        <f>IFERROR(VLOOKUP(INDIRECT("F"&amp;row()),'2. Data Elements'!$A:$F,6,FALSE),"")</f>
        <v/>
      </c>
      <c r="H219" s="162"/>
      <c r="I219" s="129"/>
    </row>
    <row r="220">
      <c r="A220" s="125" t="s">
        <v>517</v>
      </c>
      <c r="B220" s="125">
        <v>0.0</v>
      </c>
      <c r="C220" s="159" t="s">
        <v>453</v>
      </c>
      <c r="D220" s="146" t="str">
        <f>IF(OR(ISERROR(SEARCH("extension",INDIRECT("$A"&amp;row()))),NOT(ISERROR(SEARCH("parties",INDIRECT("$C"&amp;row()))))),VLOOKUP(INDIRECT("$C"&amp;row()),'OCDS Schema 1.1.5'!$B:$D,2,FALSE), VLOOKUP(INDIRECT("$C"&amp;row()),'OCDS Extension Schemas 1.1.5'!$B:$D,2,FALSE))</f>
        <v>Primary identifier</v>
      </c>
      <c r="E220" s="14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20" s="129"/>
    </row>
    <row r="221">
      <c r="A221" s="125" t="s">
        <v>515</v>
      </c>
      <c r="B221" s="125">
        <v>0.0</v>
      </c>
      <c r="C221" s="159" t="s">
        <v>454</v>
      </c>
      <c r="D221" s="164" t="str">
        <f>IF(OR(ISERROR(SEARCH("extension",INDIRECT("$A"&amp;row()))),NOT(ISERROR(SEARCH("parties",INDIRECT("$C"&amp;row()))))),VLOOKUP(INDIRECT("$C"&amp;row()),'OCDS Schema 1.1.5'!$B:$D,2,FALSE), VLOOKUP(INDIRECT("$C"&amp;row()),'OCDS Extension Schemas 1.1.5'!$B:$D,2,FALSE))</f>
        <v>Scheme</v>
      </c>
      <c r="E221"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1" s="160"/>
      <c r="G221" s="161" t="str">
        <f>IFERROR(VLOOKUP(INDIRECT("F"&amp;row()),'2. Data Elements'!$A:$F,6,FALSE),"")</f>
        <v/>
      </c>
      <c r="H221" s="162"/>
      <c r="I221" s="129"/>
    </row>
    <row r="222">
      <c r="A222" s="125" t="s">
        <v>515</v>
      </c>
      <c r="B222" s="125">
        <v>0.0</v>
      </c>
      <c r="C222" s="159" t="s">
        <v>457</v>
      </c>
      <c r="D222" s="164" t="str">
        <f>IF(OR(ISERROR(SEARCH("extension",INDIRECT("$A"&amp;row()))),NOT(ISERROR(SEARCH("parties",INDIRECT("$C"&amp;row()))))),VLOOKUP(INDIRECT("$C"&amp;row()),'OCDS Schema 1.1.5'!$B:$D,2,FALSE), VLOOKUP(INDIRECT("$C"&amp;row()),'OCDS Extension Schemas 1.1.5'!$B:$D,2,FALSE))</f>
        <v>ID</v>
      </c>
      <c r="E222" s="164" t="str">
        <f>IF(OR(ISERROR(SEARCH("extension",INDIRECT("$A"&amp;row()))),NOT(ISERROR(SEARCH("parties",INDIRECT("$C"&amp;row()))))),VLOOKUP(INDIRECT("$C"&amp;row()),'OCDS Schema 1.1.5'!$B:$D,3,FALSE), VLOOKUP(INDIRECT("$C"&amp;row()),'OCDS Extension Schemas 1.1.5'!$B:$D,3,FALSE))</f>
        <v>The identifier of the organization in the selected scheme.</v>
      </c>
      <c r="F222" s="160"/>
      <c r="G222" s="161" t="str">
        <f>IFERROR(VLOOKUP(INDIRECT("F"&amp;row()),'2. Data Elements'!$A:$F,6,FALSE),"")</f>
        <v/>
      </c>
      <c r="H222" s="162"/>
      <c r="I222" s="129"/>
    </row>
    <row r="223">
      <c r="A223" s="125" t="s">
        <v>515</v>
      </c>
      <c r="B223" s="125">
        <v>0.0</v>
      </c>
      <c r="C223" s="159" t="s">
        <v>460</v>
      </c>
      <c r="D223" s="164" t="str">
        <f>IF(OR(ISERROR(SEARCH("extension",INDIRECT("$A"&amp;row()))),NOT(ISERROR(SEARCH("parties",INDIRECT("$C"&amp;row()))))),VLOOKUP(INDIRECT("$C"&amp;row()),'OCDS Schema 1.1.5'!$B:$D,2,FALSE), VLOOKUP(INDIRECT("$C"&amp;row()),'OCDS Extension Schemas 1.1.5'!$B:$D,2,FALSE))</f>
        <v>Legal Name</v>
      </c>
      <c r="E223" s="164" t="str">
        <f>IF(OR(ISERROR(SEARCH("extension",INDIRECT("$A"&amp;row()))),NOT(ISERROR(SEARCH("parties",INDIRECT("$C"&amp;row()))))),VLOOKUP(INDIRECT("$C"&amp;row()),'OCDS Schema 1.1.5'!$B:$D,3,FALSE), VLOOKUP(INDIRECT("$C"&amp;row()),'OCDS Extension Schemas 1.1.5'!$B:$D,3,FALSE))</f>
        <v>The legally registered name of the organization.</v>
      </c>
      <c r="F223" s="160"/>
      <c r="G223" s="161" t="str">
        <f>IFERROR(VLOOKUP(INDIRECT("F"&amp;row()),'2. Data Elements'!$A:$F,6,FALSE),"")</f>
        <v/>
      </c>
      <c r="H223" s="162"/>
      <c r="I223" s="129"/>
    </row>
    <row r="224">
      <c r="A224" s="125" t="s">
        <v>515</v>
      </c>
      <c r="B224" s="125">
        <v>0.0</v>
      </c>
      <c r="C224" s="159" t="s">
        <v>461</v>
      </c>
      <c r="D224" s="164" t="str">
        <f>IF(OR(ISERROR(SEARCH("extension",INDIRECT("$A"&amp;row()))),NOT(ISERROR(SEARCH("parties",INDIRECT("$C"&amp;row()))))),VLOOKUP(INDIRECT("$C"&amp;row()),'OCDS Schema 1.1.5'!$B:$D,2,FALSE), VLOOKUP(INDIRECT("$C"&amp;row()),'OCDS Extension Schemas 1.1.5'!$B:$D,2,FALSE))</f>
        <v>URI</v>
      </c>
      <c r="E224"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4" s="160"/>
      <c r="G224" s="161" t="str">
        <f>IFERROR(VLOOKUP(INDIRECT("F"&amp;row()),'2. Data Elements'!$A:$F,6,FALSE),"")</f>
        <v/>
      </c>
      <c r="H224" s="162"/>
      <c r="I224" s="129"/>
    </row>
    <row r="225">
      <c r="A225" s="125" t="s">
        <v>517</v>
      </c>
      <c r="B225" s="125">
        <v>0.0</v>
      </c>
      <c r="C225" s="159" t="s">
        <v>462</v>
      </c>
      <c r="D225" s="146" t="str">
        <f>IF(OR(ISERROR(SEARCH("extension",INDIRECT("$A"&amp;row()))),NOT(ISERROR(SEARCH("parties",INDIRECT("$C"&amp;row()))))),VLOOKUP(INDIRECT("$C"&amp;row()),'OCDS Schema 1.1.5'!$B:$D,2,FALSE), VLOOKUP(INDIRECT("$C"&amp;row()),'OCDS Extension Schemas 1.1.5'!$B:$D,2,FALSE))</f>
        <v>Additional identifiers</v>
      </c>
      <c r="E225" s="14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25" s="129"/>
    </row>
    <row r="226">
      <c r="A226" s="125" t="s">
        <v>515</v>
      </c>
      <c r="B226" s="125">
        <v>0.0</v>
      </c>
      <c r="C226" s="159" t="s">
        <v>463</v>
      </c>
      <c r="D226" s="164" t="str">
        <f>IF(OR(ISERROR(SEARCH("extension",INDIRECT("$A"&amp;row()))),NOT(ISERROR(SEARCH("parties",INDIRECT("$C"&amp;row()))))),VLOOKUP(INDIRECT("$C"&amp;row()),'OCDS Schema 1.1.5'!$B:$D,2,FALSE), VLOOKUP(INDIRECT("$C"&amp;row()),'OCDS Extension Schemas 1.1.5'!$B:$D,2,FALSE))</f>
        <v>Scheme</v>
      </c>
      <c r="E226"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26" s="160"/>
      <c r="G226" s="161" t="str">
        <f>IFERROR(VLOOKUP(INDIRECT("F"&amp;row()),'2. Data Elements'!$A:$F,6,FALSE),"")</f>
        <v/>
      </c>
      <c r="H226" s="162"/>
      <c r="I226" s="129"/>
    </row>
    <row r="227">
      <c r="A227" s="125" t="s">
        <v>515</v>
      </c>
      <c r="B227" s="125">
        <v>0.0</v>
      </c>
      <c r="C227" s="159" t="s">
        <v>464</v>
      </c>
      <c r="D227" s="164" t="str">
        <f>IF(OR(ISERROR(SEARCH("extension",INDIRECT("$A"&amp;row()))),NOT(ISERROR(SEARCH("parties",INDIRECT("$C"&amp;row()))))),VLOOKUP(INDIRECT("$C"&amp;row()),'OCDS Schema 1.1.5'!$B:$D,2,FALSE), VLOOKUP(INDIRECT("$C"&amp;row()),'OCDS Extension Schemas 1.1.5'!$B:$D,2,FALSE))</f>
        <v>ID</v>
      </c>
      <c r="E227" s="164" t="str">
        <f>IF(OR(ISERROR(SEARCH("extension",INDIRECT("$A"&amp;row()))),NOT(ISERROR(SEARCH("parties",INDIRECT("$C"&amp;row()))))),VLOOKUP(INDIRECT("$C"&amp;row()),'OCDS Schema 1.1.5'!$B:$D,3,FALSE), VLOOKUP(INDIRECT("$C"&amp;row()),'OCDS Extension Schemas 1.1.5'!$B:$D,3,FALSE))</f>
        <v>The identifier of the organization in the selected scheme.</v>
      </c>
      <c r="F227" s="160"/>
      <c r="G227" s="161" t="str">
        <f>IFERROR(VLOOKUP(INDIRECT("F"&amp;row()),'2. Data Elements'!$A:$F,6,FALSE),"")</f>
        <v/>
      </c>
      <c r="H227" s="162"/>
      <c r="I227" s="129"/>
    </row>
    <row r="228">
      <c r="A228" s="125" t="s">
        <v>515</v>
      </c>
      <c r="B228" s="125">
        <v>0.0</v>
      </c>
      <c r="C228" s="159" t="s">
        <v>465</v>
      </c>
      <c r="D228" s="164" t="str">
        <f>IF(OR(ISERROR(SEARCH("extension",INDIRECT("$A"&amp;row()))),NOT(ISERROR(SEARCH("parties",INDIRECT("$C"&amp;row()))))),VLOOKUP(INDIRECT("$C"&amp;row()),'OCDS Schema 1.1.5'!$B:$D,2,FALSE), VLOOKUP(INDIRECT("$C"&amp;row()),'OCDS Extension Schemas 1.1.5'!$B:$D,2,FALSE))</f>
        <v>Legal Name</v>
      </c>
      <c r="E228" s="164" t="str">
        <f>IF(OR(ISERROR(SEARCH("extension",INDIRECT("$A"&amp;row()))),NOT(ISERROR(SEARCH("parties",INDIRECT("$C"&amp;row()))))),VLOOKUP(INDIRECT("$C"&amp;row()),'OCDS Schema 1.1.5'!$B:$D,3,FALSE), VLOOKUP(INDIRECT("$C"&amp;row()),'OCDS Extension Schemas 1.1.5'!$B:$D,3,FALSE))</f>
        <v>The legally registered name of the organization.</v>
      </c>
      <c r="F228" s="160"/>
      <c r="G228" s="161" t="str">
        <f>IFERROR(VLOOKUP(INDIRECT("F"&amp;row()),'2. Data Elements'!$A:$F,6,FALSE),"")</f>
        <v/>
      </c>
      <c r="H228" s="162"/>
      <c r="I228" s="129"/>
    </row>
    <row r="229">
      <c r="A229" s="125" t="s">
        <v>515</v>
      </c>
      <c r="B229" s="125">
        <v>0.0</v>
      </c>
      <c r="C229" s="159" t="s">
        <v>466</v>
      </c>
      <c r="D229" s="164" t="str">
        <f>IF(OR(ISERROR(SEARCH("extension",INDIRECT("$A"&amp;row()))),NOT(ISERROR(SEARCH("parties",INDIRECT("$C"&amp;row()))))),VLOOKUP(INDIRECT("$C"&amp;row()),'OCDS Schema 1.1.5'!$B:$D,2,FALSE), VLOOKUP(INDIRECT("$C"&amp;row()),'OCDS Extension Schemas 1.1.5'!$B:$D,2,FALSE))</f>
        <v>URI</v>
      </c>
      <c r="E229"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29" s="160"/>
      <c r="G229" s="161" t="str">
        <f>IFERROR(VLOOKUP(INDIRECT("F"&amp;row()),'2. Data Elements'!$A:$F,6,FALSE),"")</f>
        <v/>
      </c>
      <c r="H229" s="162"/>
      <c r="I229" s="129"/>
    </row>
    <row r="230">
      <c r="A230" s="125" t="s">
        <v>517</v>
      </c>
      <c r="B230" s="125">
        <v>0.0</v>
      </c>
      <c r="C230" s="159" t="s">
        <v>467</v>
      </c>
      <c r="D230" s="146" t="str">
        <f>IF(OR(ISERROR(SEARCH("extension",INDIRECT("$A"&amp;row()))),NOT(ISERROR(SEARCH("parties",INDIRECT("$C"&amp;row()))))),VLOOKUP(INDIRECT("$C"&amp;row()),'OCDS Schema 1.1.5'!$B:$D,2,FALSE), VLOOKUP(INDIRECT("$C"&amp;row()),'OCDS Extension Schemas 1.1.5'!$B:$D,2,FALSE))</f>
        <v>Address</v>
      </c>
      <c r="E230" s="14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30" s="129"/>
    </row>
    <row r="231">
      <c r="A231" s="125" t="s">
        <v>515</v>
      </c>
      <c r="B231" s="125">
        <v>0.0</v>
      </c>
      <c r="C231" s="159" t="s">
        <v>468</v>
      </c>
      <c r="D231" s="164" t="str">
        <f>IF(OR(ISERROR(SEARCH("extension",INDIRECT("$A"&amp;row()))),NOT(ISERROR(SEARCH("parties",INDIRECT("$C"&amp;row()))))),VLOOKUP(INDIRECT("$C"&amp;row()),'OCDS Schema 1.1.5'!$B:$D,2,FALSE), VLOOKUP(INDIRECT("$C"&amp;row()),'OCDS Extension Schemas 1.1.5'!$B:$D,2,FALSE))</f>
        <v>Street address</v>
      </c>
      <c r="E231" s="164" t="str">
        <f>IF(OR(ISERROR(SEARCH("extension",INDIRECT("$A"&amp;row()))),NOT(ISERROR(SEARCH("parties",INDIRECT("$C"&amp;row()))))),VLOOKUP(INDIRECT("$C"&amp;row()),'OCDS Schema 1.1.5'!$B:$D,3,FALSE), VLOOKUP(INDIRECT("$C"&amp;row()),'OCDS Extension Schemas 1.1.5'!$B:$D,3,FALSE))</f>
        <v>The street address. For example, 1600 Amphitheatre Pkwy.</v>
      </c>
      <c r="F231" s="160"/>
      <c r="G231" s="161" t="str">
        <f>IFERROR(VLOOKUP(INDIRECT("F"&amp;row()),'2. Data Elements'!$A:$F,6,FALSE),"")</f>
        <v/>
      </c>
      <c r="H231" s="162"/>
      <c r="I231" s="129"/>
    </row>
    <row r="232">
      <c r="A232" s="125" t="s">
        <v>515</v>
      </c>
      <c r="B232" s="125">
        <v>0.0</v>
      </c>
      <c r="C232" s="159" t="s">
        <v>469</v>
      </c>
      <c r="D232" s="164" t="str">
        <f>IF(OR(ISERROR(SEARCH("extension",INDIRECT("$A"&amp;row()))),NOT(ISERROR(SEARCH("parties",INDIRECT("$C"&amp;row()))))),VLOOKUP(INDIRECT("$C"&amp;row()),'OCDS Schema 1.1.5'!$B:$D,2,FALSE), VLOOKUP(INDIRECT("$C"&amp;row()),'OCDS Extension Schemas 1.1.5'!$B:$D,2,FALSE))</f>
        <v>Locality</v>
      </c>
      <c r="E232" s="164" t="str">
        <f>IF(OR(ISERROR(SEARCH("extension",INDIRECT("$A"&amp;row()))),NOT(ISERROR(SEARCH("parties",INDIRECT("$C"&amp;row()))))),VLOOKUP(INDIRECT("$C"&amp;row()),'OCDS Schema 1.1.5'!$B:$D,3,FALSE), VLOOKUP(INDIRECT("$C"&amp;row()),'OCDS Extension Schemas 1.1.5'!$B:$D,3,FALSE))</f>
        <v>The locality. For example, Mountain View.</v>
      </c>
      <c r="F232" s="160"/>
      <c r="G232" s="161" t="str">
        <f>IFERROR(VLOOKUP(INDIRECT("F"&amp;row()),'2. Data Elements'!$A:$F,6,FALSE),"")</f>
        <v/>
      </c>
      <c r="H232" s="162"/>
      <c r="I232" s="129"/>
    </row>
    <row r="233">
      <c r="A233" s="125" t="s">
        <v>515</v>
      </c>
      <c r="B233" s="125">
        <v>0.0</v>
      </c>
      <c r="C233" s="159" t="s">
        <v>470</v>
      </c>
      <c r="D233" s="164" t="str">
        <f>IF(OR(ISERROR(SEARCH("extension",INDIRECT("$A"&amp;row()))),NOT(ISERROR(SEARCH("parties",INDIRECT("$C"&amp;row()))))),VLOOKUP(INDIRECT("$C"&amp;row()),'OCDS Schema 1.1.5'!$B:$D,2,FALSE), VLOOKUP(INDIRECT("$C"&amp;row()),'OCDS Extension Schemas 1.1.5'!$B:$D,2,FALSE))</f>
        <v>Region</v>
      </c>
      <c r="E233" s="164" t="str">
        <f>IF(OR(ISERROR(SEARCH("extension",INDIRECT("$A"&amp;row()))),NOT(ISERROR(SEARCH("parties",INDIRECT("$C"&amp;row()))))),VLOOKUP(INDIRECT("$C"&amp;row()),'OCDS Schema 1.1.5'!$B:$D,3,FALSE), VLOOKUP(INDIRECT("$C"&amp;row()),'OCDS Extension Schemas 1.1.5'!$B:$D,3,FALSE))</f>
        <v>The region. For example, CA.</v>
      </c>
      <c r="F233" s="160"/>
      <c r="G233" s="161" t="str">
        <f>IFERROR(VLOOKUP(INDIRECT("F"&amp;row()),'2. Data Elements'!$A:$F,6,FALSE),"")</f>
        <v/>
      </c>
      <c r="H233" s="162"/>
      <c r="I233" s="129"/>
    </row>
    <row r="234">
      <c r="A234" s="125" t="s">
        <v>515</v>
      </c>
      <c r="B234" s="125">
        <v>0.0</v>
      </c>
      <c r="C234" s="159" t="s">
        <v>471</v>
      </c>
      <c r="D234" s="164" t="str">
        <f>IF(OR(ISERROR(SEARCH("extension",INDIRECT("$A"&amp;row()))),NOT(ISERROR(SEARCH("parties",INDIRECT("$C"&amp;row()))))),VLOOKUP(INDIRECT("$C"&amp;row()),'OCDS Schema 1.1.5'!$B:$D,2,FALSE), VLOOKUP(INDIRECT("$C"&amp;row()),'OCDS Extension Schemas 1.1.5'!$B:$D,2,FALSE))</f>
        <v>Postal code</v>
      </c>
      <c r="E234" s="164" t="str">
        <f>IF(OR(ISERROR(SEARCH("extension",INDIRECT("$A"&amp;row()))),NOT(ISERROR(SEARCH("parties",INDIRECT("$C"&amp;row()))))),VLOOKUP(INDIRECT("$C"&amp;row()),'OCDS Schema 1.1.5'!$B:$D,3,FALSE), VLOOKUP(INDIRECT("$C"&amp;row()),'OCDS Extension Schemas 1.1.5'!$B:$D,3,FALSE))</f>
        <v>The postal code. For example, 94043.</v>
      </c>
      <c r="F234" s="160"/>
      <c r="G234" s="161" t="str">
        <f>IFERROR(VLOOKUP(INDIRECT("F"&amp;row()),'2. Data Elements'!$A:$F,6,FALSE),"")</f>
        <v/>
      </c>
      <c r="H234" s="162"/>
      <c r="I234" s="129"/>
    </row>
    <row r="235">
      <c r="A235" s="125" t="s">
        <v>515</v>
      </c>
      <c r="B235" s="125">
        <v>0.0</v>
      </c>
      <c r="C235" s="159" t="s">
        <v>472</v>
      </c>
      <c r="D235" s="164" t="str">
        <f>IF(OR(ISERROR(SEARCH("extension",INDIRECT("$A"&amp;row()))),NOT(ISERROR(SEARCH("parties",INDIRECT("$C"&amp;row()))))),VLOOKUP(INDIRECT("$C"&amp;row()),'OCDS Schema 1.1.5'!$B:$D,2,FALSE), VLOOKUP(INDIRECT("$C"&amp;row()),'OCDS Extension Schemas 1.1.5'!$B:$D,2,FALSE))</f>
        <v>Country name</v>
      </c>
      <c r="E235" s="164" t="str">
        <f>IF(OR(ISERROR(SEARCH("extension",INDIRECT("$A"&amp;row()))),NOT(ISERROR(SEARCH("parties",INDIRECT("$C"&amp;row()))))),VLOOKUP(INDIRECT("$C"&amp;row()),'OCDS Schema 1.1.5'!$B:$D,3,FALSE), VLOOKUP(INDIRECT("$C"&amp;row()),'OCDS Extension Schemas 1.1.5'!$B:$D,3,FALSE))</f>
        <v>The country name. For example, United States.</v>
      </c>
      <c r="F235" s="160"/>
      <c r="G235" s="161" t="str">
        <f>IFERROR(VLOOKUP(INDIRECT("F"&amp;row()),'2. Data Elements'!$A:$F,6,FALSE),"")</f>
        <v/>
      </c>
      <c r="H235" s="162"/>
      <c r="I235" s="129"/>
    </row>
    <row r="236">
      <c r="A236" s="125" t="s">
        <v>517</v>
      </c>
      <c r="B236" s="125">
        <v>0.0</v>
      </c>
      <c r="C236" s="159" t="s">
        <v>473</v>
      </c>
      <c r="D236" s="146" t="str">
        <f>IF(OR(ISERROR(SEARCH("extension",INDIRECT("$A"&amp;row()))),NOT(ISERROR(SEARCH("parties",INDIRECT("$C"&amp;row()))))),VLOOKUP(INDIRECT("$C"&amp;row()),'OCDS Schema 1.1.5'!$B:$D,2,FALSE), VLOOKUP(INDIRECT("$C"&amp;row()),'OCDS Extension Schemas 1.1.5'!$B:$D,2,FALSE))</f>
        <v>Contact point</v>
      </c>
      <c r="E236" s="146" t="str">
        <f>IF(OR(ISERROR(SEARCH("extension",INDIRECT("$A"&amp;row()))),NOT(ISERROR(SEARCH("parties",INDIRECT("$C"&amp;row()))))),VLOOKUP(INDIRECT("$C"&amp;row()),'OCDS Schema 1.1.5'!$B:$D,3,FALSE), VLOOKUP(INDIRECT("$C"&amp;row()),'OCDS Extension Schemas 1.1.5'!$B:$D,3,FALSE))</f>
        <v>Contact details that can be used for this party.</v>
      </c>
      <c r="I236" s="129"/>
    </row>
    <row r="237">
      <c r="A237" s="125" t="s">
        <v>515</v>
      </c>
      <c r="B237" s="125">
        <v>0.0</v>
      </c>
      <c r="C237" s="159" t="s">
        <v>474</v>
      </c>
      <c r="D237" s="164" t="str">
        <f>IF(OR(ISERROR(SEARCH("extension",INDIRECT("$A"&amp;row()))),NOT(ISERROR(SEARCH("parties",INDIRECT("$C"&amp;row()))))),VLOOKUP(INDIRECT("$C"&amp;row()),'OCDS Schema 1.1.5'!$B:$D,2,FALSE), VLOOKUP(INDIRECT("$C"&amp;row()),'OCDS Extension Schemas 1.1.5'!$B:$D,2,FALSE))</f>
        <v>Name</v>
      </c>
      <c r="E237" s="164"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37" s="160"/>
      <c r="G237" s="161" t="str">
        <f>IFERROR(VLOOKUP(INDIRECT("F"&amp;row()),'2. Data Elements'!$A:$F,6,FALSE),"")</f>
        <v/>
      </c>
      <c r="H237" s="162"/>
      <c r="I237" s="129"/>
    </row>
    <row r="238">
      <c r="A238" s="125" t="s">
        <v>515</v>
      </c>
      <c r="B238" s="125">
        <v>0.0</v>
      </c>
      <c r="C238" s="159" t="s">
        <v>475</v>
      </c>
      <c r="D238" s="164" t="str">
        <f>IF(OR(ISERROR(SEARCH("extension",INDIRECT("$A"&amp;row()))),NOT(ISERROR(SEARCH("parties",INDIRECT("$C"&amp;row()))))),VLOOKUP(INDIRECT("$C"&amp;row()),'OCDS Schema 1.1.5'!$B:$D,2,FALSE), VLOOKUP(INDIRECT("$C"&amp;row()),'OCDS Extension Schemas 1.1.5'!$B:$D,2,FALSE))</f>
        <v>Email</v>
      </c>
      <c r="E238" s="164" t="str">
        <f>IF(OR(ISERROR(SEARCH("extension",INDIRECT("$A"&amp;row()))),NOT(ISERROR(SEARCH("parties",INDIRECT("$C"&amp;row()))))),VLOOKUP(INDIRECT("$C"&amp;row()),'OCDS Schema 1.1.5'!$B:$D,3,FALSE), VLOOKUP(INDIRECT("$C"&amp;row()),'OCDS Extension Schemas 1.1.5'!$B:$D,3,FALSE))</f>
        <v>The e-mail address of the contact point/person.</v>
      </c>
      <c r="F238" s="160"/>
      <c r="G238" s="161" t="str">
        <f>IFERROR(VLOOKUP(INDIRECT("F"&amp;row()),'2. Data Elements'!$A:$F,6,FALSE),"")</f>
        <v/>
      </c>
      <c r="H238" s="162"/>
      <c r="I238" s="129"/>
    </row>
    <row r="239">
      <c r="A239" s="125" t="s">
        <v>515</v>
      </c>
      <c r="B239" s="125">
        <v>0.0</v>
      </c>
      <c r="C239" s="159" t="s">
        <v>476</v>
      </c>
      <c r="D239" s="164" t="str">
        <f>IF(OR(ISERROR(SEARCH("extension",INDIRECT("$A"&amp;row()))),NOT(ISERROR(SEARCH("parties",INDIRECT("$C"&amp;row()))))),VLOOKUP(INDIRECT("$C"&amp;row()),'OCDS Schema 1.1.5'!$B:$D,2,FALSE), VLOOKUP(INDIRECT("$C"&amp;row()),'OCDS Extension Schemas 1.1.5'!$B:$D,2,FALSE))</f>
        <v>Telephone</v>
      </c>
      <c r="E239" s="164"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39" s="160"/>
      <c r="G239" s="161" t="str">
        <f>IFERROR(VLOOKUP(INDIRECT("F"&amp;row()),'2. Data Elements'!$A:$F,6,FALSE),"")</f>
        <v/>
      </c>
      <c r="H239" s="162"/>
      <c r="I239" s="129"/>
    </row>
    <row r="240">
      <c r="A240" s="125" t="s">
        <v>515</v>
      </c>
      <c r="B240" s="125">
        <v>0.0</v>
      </c>
      <c r="C240" s="159" t="s">
        <v>477</v>
      </c>
      <c r="D240" s="164" t="str">
        <f>IF(OR(ISERROR(SEARCH("extension",INDIRECT("$A"&amp;row()))),NOT(ISERROR(SEARCH("parties",INDIRECT("$C"&amp;row()))))),VLOOKUP(INDIRECT("$C"&amp;row()),'OCDS Schema 1.1.5'!$B:$D,2,FALSE), VLOOKUP(INDIRECT("$C"&amp;row()),'OCDS Extension Schemas 1.1.5'!$B:$D,2,FALSE))</f>
        <v>Fax number</v>
      </c>
      <c r="E240" s="164"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40" s="160"/>
      <c r="G240" s="161" t="str">
        <f>IFERROR(VLOOKUP(INDIRECT("F"&amp;row()),'2. Data Elements'!$A:$F,6,FALSE),"")</f>
        <v/>
      </c>
      <c r="H240" s="162"/>
      <c r="I240" s="129"/>
    </row>
    <row r="241">
      <c r="A241" s="125" t="s">
        <v>515</v>
      </c>
      <c r="B241" s="125">
        <v>0.0</v>
      </c>
      <c r="C241" s="159" t="s">
        <v>478</v>
      </c>
      <c r="D241" s="164" t="str">
        <f>IF(OR(ISERROR(SEARCH("extension",INDIRECT("$A"&amp;row()))),NOT(ISERROR(SEARCH("parties",INDIRECT("$C"&amp;row()))))),VLOOKUP(INDIRECT("$C"&amp;row()),'OCDS Schema 1.1.5'!$B:$D,2,FALSE), VLOOKUP(INDIRECT("$C"&amp;row()),'OCDS Extension Schemas 1.1.5'!$B:$D,2,FALSE))</f>
        <v>URL</v>
      </c>
      <c r="E241" s="164" t="str">
        <f>IF(OR(ISERROR(SEARCH("extension",INDIRECT("$A"&amp;row()))),NOT(ISERROR(SEARCH("parties",INDIRECT("$C"&amp;row()))))),VLOOKUP(INDIRECT("$C"&amp;row()),'OCDS Schema 1.1.5'!$B:$D,3,FALSE), VLOOKUP(INDIRECT("$C"&amp;row()),'OCDS Extension Schemas 1.1.5'!$B:$D,3,FALSE))</f>
        <v>A web address for the contact point/person.</v>
      </c>
      <c r="F241" s="160"/>
      <c r="G241" s="161" t="str">
        <f>IFERROR(VLOOKUP(INDIRECT("F"&amp;row()),'2. Data Elements'!$A:$F,6,FALSE),"")</f>
        <v/>
      </c>
      <c r="H241" s="162"/>
      <c r="I241" s="129"/>
    </row>
    <row r="242">
      <c r="A242" s="125" t="s">
        <v>515</v>
      </c>
      <c r="B242" s="125">
        <v>0.0</v>
      </c>
      <c r="C242" s="159" t="s">
        <v>479</v>
      </c>
      <c r="D242" s="164" t="str">
        <f>IF(OR(ISERROR(SEARCH("extension",INDIRECT("$A"&amp;row()))),NOT(ISERROR(SEARCH("parties",INDIRECT("$C"&amp;row()))))),VLOOKUP(INDIRECT("$C"&amp;row()),'OCDS Schema 1.1.5'!$B:$D,2,FALSE), VLOOKUP(INDIRECT("$C"&amp;row()),'OCDS Extension Schemas 1.1.5'!$B:$D,2,FALSE))</f>
        <v>Party roles</v>
      </c>
      <c r="E242" s="164" t="str">
        <f>IF(OR(ISERROR(SEARCH("extension",INDIRECT("$A"&amp;row()))),NOT(ISERROR(SEARCH("parties",INDIRECT("$C"&amp;row()))))),VLOOKUP(INDIRECT("$C"&amp;row()),'OCDS Schema 1.1.5'!$B:$D,3,FALSE), VLOOKUP(INDIRECT("$C"&amp;row()),'OCDS Extension Schemas 1.1.5'!$B:$D,3,FALSE))</f>
        <v>The party's role(s) in the contracting process, using the open partyRole codelist.</v>
      </c>
      <c r="F242" s="160"/>
      <c r="G242" s="161" t="str">
        <f>IFERROR(VLOOKUP(INDIRECT("F"&amp;row()),'2. Data Elements'!$A:$F,6,FALSE),"")</f>
        <v/>
      </c>
      <c r="H242" s="162"/>
      <c r="I242" s="129"/>
    </row>
    <row r="243">
      <c r="A243" s="125" t="s">
        <v>515</v>
      </c>
      <c r="B243" s="125">
        <v>0.0</v>
      </c>
      <c r="C243" s="159" t="s">
        <v>481</v>
      </c>
      <c r="D243" s="164" t="str">
        <f>IF(OR(ISERROR(SEARCH("extension",INDIRECT("$A"&amp;row()))),NOT(ISERROR(SEARCH("parties",INDIRECT("$C"&amp;row()))))),VLOOKUP(INDIRECT("$C"&amp;row()),'OCDS Schema 1.1.5'!$B:$D,2,FALSE), VLOOKUP(INDIRECT("$C"&amp;row()),'OCDS Extension Schemas 1.1.5'!$B:$D,2,FALSE))</f>
        <v>Details</v>
      </c>
      <c r="E243" s="164"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43" s="160"/>
      <c r="G243" s="161" t="str">
        <f>IFERROR(VLOOKUP(INDIRECT("F"&amp;row()),'2. Data Elements'!$A:$F,6,FALSE),"")</f>
        <v/>
      </c>
      <c r="H243" s="162"/>
      <c r="I243" s="129"/>
    </row>
    <row r="244">
      <c r="A244" s="125" t="s">
        <v>513</v>
      </c>
      <c r="B244" s="125">
        <v>0.0</v>
      </c>
      <c r="C244" s="158" t="s">
        <v>546</v>
      </c>
      <c r="D244" s="131"/>
      <c r="E244" s="131"/>
      <c r="F244" s="131"/>
      <c r="G244" s="131"/>
      <c r="H244" s="132"/>
      <c r="I244" s="129"/>
    </row>
    <row r="245">
      <c r="A245" s="125" t="s">
        <v>515</v>
      </c>
      <c r="B245" s="125">
        <v>0.0</v>
      </c>
      <c r="C245" s="159" t="s">
        <v>547</v>
      </c>
      <c r="D245" s="164" t="str">
        <f>IF(OR(ISERROR(SEARCH("extension",INDIRECT("$A"&amp;row()))),NOT(ISERROR(SEARCH("parties",INDIRECT("$C"&amp;row()))))),VLOOKUP(INDIRECT("$C"&amp;row()),'OCDS Schema 1.1.5'!$B:$D,2,FALSE), VLOOKUP(INDIRECT("$C"&amp;row()),'OCDS Extension Schemas 1.1.5'!$B:$D,2,FALSE))</f>
        <v>Related lot(s)</v>
      </c>
      <c r="E245" s="164" t="str">
        <f>IF(OR(ISERROR(SEARCH("extension",INDIRECT("$A"&amp;row()))),NOT(ISERROR(SEARCH("parties",INDIRECT("$C"&amp;row()))))),VLOOKUP(INDIRECT("$C"&amp;row()),'OCDS Schema 1.1.5'!$B:$D,3,FALSE), VLOOKUP(INDIRECT("$C"&amp;row()),'OCDS Extension Schemas 1.1.5'!$B:$D,3,FALSE))</f>
        <v>If this bid relates to one or more specific lots, provide the identifier(s) of the related lot(s) here.</v>
      </c>
      <c r="F245" s="160"/>
      <c r="G245" s="161" t="str">
        <f>IFERROR(VLOOKUP(INDIRECT("F"&amp;row()),'2. Data Elements'!$A:$F,6,FALSE),"")</f>
        <v/>
      </c>
      <c r="H245" s="162"/>
      <c r="I245" s="129"/>
    </row>
    <row r="246">
      <c r="A246" s="125" t="s">
        <v>515</v>
      </c>
      <c r="B246" s="125">
        <v>0.0</v>
      </c>
      <c r="C246" s="159" t="s">
        <v>548</v>
      </c>
      <c r="D246" s="164" t="str">
        <f>IF(OR(ISERROR(SEARCH("extension",INDIRECT("$A"&amp;row()))),NOT(ISERROR(SEARCH("parties",INDIRECT("$C"&amp;row()))))),VLOOKUP(INDIRECT("$C"&amp;row()),'OCDS Schema 1.1.5'!$B:$D,2,FALSE), VLOOKUP(INDIRECT("$C"&amp;row()),'OCDS Extension Schemas 1.1.5'!$B:$D,2,FALSE))</f>
        <v>Related lot(s)</v>
      </c>
      <c r="E246"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246" s="160"/>
      <c r="G246" s="161" t="str">
        <f>IFERROR(VLOOKUP(INDIRECT("F"&amp;row()),'2. Data Elements'!$A:$F,6,FALSE),"")</f>
        <v/>
      </c>
      <c r="H246" s="162"/>
      <c r="I246" s="129"/>
    </row>
    <row r="247">
      <c r="A247" s="125" t="s">
        <v>513</v>
      </c>
      <c r="B247" s="125">
        <v>0.0</v>
      </c>
      <c r="C247" s="158" t="s">
        <v>549</v>
      </c>
      <c r="D247" s="131"/>
      <c r="E247" s="131"/>
      <c r="F247" s="131"/>
      <c r="G247" s="131"/>
      <c r="H247" s="132"/>
      <c r="I247" s="129"/>
    </row>
    <row r="248" outlineLevel="1">
      <c r="A248" s="125" t="s">
        <v>517</v>
      </c>
      <c r="B248" s="125">
        <v>1.0</v>
      </c>
      <c r="C248" s="159" t="s">
        <v>550</v>
      </c>
      <c r="D248" s="146" t="str">
        <f>IF(OR(ISERROR(SEARCH("extension",INDIRECT("$A"&amp;row()))),NOT(ISERROR(SEARCH("parties",INDIRECT("$C"&amp;row()))))),VLOOKUP(INDIRECT("$C"&amp;row()),'OCDS Schema 1.1.5'!$B:$D,2,FALSE), VLOOKUP(INDIRECT("$C"&amp;row()),'OCDS Extension Schemas 1.1.5'!$B:$D,2,FALSE))</f>
        <v>Question author</v>
      </c>
      <c r="E248" s="146"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248" s="129"/>
    </row>
    <row r="249">
      <c r="A249" s="125" t="s">
        <v>515</v>
      </c>
      <c r="B249" s="125">
        <v>0.0</v>
      </c>
      <c r="C249" s="159" t="s">
        <v>450</v>
      </c>
      <c r="D249" s="164" t="str">
        <f>IF(OR(ISERROR(SEARCH("extension",INDIRECT("$A"&amp;row()))),NOT(ISERROR(SEARCH("parties",INDIRECT("$C"&amp;row()))))),VLOOKUP(INDIRECT("$C"&amp;row()),'OCDS Schema 1.1.5'!$B:$D,2,FALSE), VLOOKUP(INDIRECT("$C"&amp;row()),'OCDS Extension Schemas 1.1.5'!$B:$D,2,FALSE))</f>
        <v>Common name</v>
      </c>
      <c r="E249" s="164" t="str">
        <f>IF(OR(ISERROR(SEARCH("extension",INDIRECT("$A"&amp;row()))),NOT(ISERROR(SEARCH("parties",INDIRECT("$C"&amp;row()))))),VLOOKUP(INDIRECT("$C"&amp;row()),'OCDS Schema 1.1.5'!$B:$D,3,FALSE), VLOOKUP(INDIRECT("$C"&amp;row()),'OCDS Extension Schemas 1.1.5'!$B:$D,3,FALSE))</f>
        <v>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v>
      </c>
      <c r="F249" s="160"/>
      <c r="G249" s="161" t="str">
        <f>IFERROR(VLOOKUP(INDIRECT("F"&amp;row()),'2. Data Elements'!$A:$F,6,FALSE),"")</f>
        <v/>
      </c>
      <c r="H249" s="162"/>
      <c r="I249" s="129"/>
    </row>
    <row r="250">
      <c r="A250" s="125" t="s">
        <v>515</v>
      </c>
      <c r="B250" s="125">
        <v>0.0</v>
      </c>
      <c r="C250" s="159" t="s">
        <v>452</v>
      </c>
      <c r="D250" s="164" t="str">
        <f>IF(OR(ISERROR(SEARCH("extension",INDIRECT("$A"&amp;row()))),NOT(ISERROR(SEARCH("parties",INDIRECT("$C"&amp;row()))))),VLOOKUP(INDIRECT("$C"&amp;row()),'OCDS Schema 1.1.5'!$B:$D,2,FALSE), VLOOKUP(INDIRECT("$C"&amp;row()),'OCDS Extension Schemas 1.1.5'!$B:$D,2,FALSE))</f>
        <v>Entity ID</v>
      </c>
      <c r="E250" s="164" t="str">
        <f>IF(OR(ISERROR(SEARCH("extension",INDIRECT("$A"&amp;row()))),NOT(ISERROR(SEARCH("parties",INDIRECT("$C"&amp;row()))))),VLOOKUP(INDIRECT("$C"&amp;row()),'OCDS Schema 1.1.5'!$B:$D,3,FALSE), VLOOKUP(INDIRECT("$C"&amp;row()),'OCDS Extension Schemas 1.1.5'!$B:$D,3,FALSE))</f>
        <v>The ID used for cross-referencing to this party from other sections of the release. This field may be built with the following structure {identifier.scheme}-{identifier.id}(-{department-identifier}).</v>
      </c>
      <c r="F250" s="160"/>
      <c r="G250" s="161" t="str">
        <f>IFERROR(VLOOKUP(INDIRECT("F"&amp;row()),'2. Data Elements'!$A:$F,6,FALSE),"")</f>
        <v/>
      </c>
      <c r="H250" s="162"/>
      <c r="I250" s="129"/>
    </row>
    <row r="251">
      <c r="A251" s="125" t="s">
        <v>517</v>
      </c>
      <c r="B251" s="125">
        <v>0.0</v>
      </c>
      <c r="C251" s="159" t="s">
        <v>453</v>
      </c>
      <c r="D251" s="146" t="str">
        <f>IF(OR(ISERROR(SEARCH("extension",INDIRECT("$A"&amp;row()))),NOT(ISERROR(SEARCH("parties",INDIRECT("$C"&amp;row()))))),VLOOKUP(INDIRECT("$C"&amp;row()),'OCDS Schema 1.1.5'!$B:$D,2,FALSE), VLOOKUP(INDIRECT("$C"&amp;row()),'OCDS Extension Schemas 1.1.5'!$B:$D,2,FALSE))</f>
        <v>Primary identifier</v>
      </c>
      <c r="E251" s="146" t="str">
        <f>IF(OR(ISERROR(SEARCH("extension",INDIRECT("$A"&amp;row()))),NOT(ISERROR(SEARCH("parties",INDIRECT("$C"&amp;row()))))),VLOOKUP(INDIRECT("$C"&amp;row()),'OCDS Schema 1.1.5'!$B:$D,3,FALSE), VLOOKUP(INDIRECT("$C"&amp;row()),'OCDS Extension Schemas 1.1.5'!$B:$D,3,FALSE))</f>
        <v>The primary identifier for this organization or participant. Identifiers that uniquely pick out a legal entity should be preferred. Consult the organization identifier guidance for the preferred scheme and identifier to use.</v>
      </c>
      <c r="I251" s="129"/>
    </row>
    <row r="252">
      <c r="A252" s="125" t="s">
        <v>515</v>
      </c>
      <c r="B252" s="125">
        <v>0.0</v>
      </c>
      <c r="C252" s="159" t="s">
        <v>454</v>
      </c>
      <c r="D252" s="164" t="str">
        <f>IF(OR(ISERROR(SEARCH("extension",INDIRECT("$A"&amp;row()))),NOT(ISERROR(SEARCH("parties",INDIRECT("$C"&amp;row()))))),VLOOKUP(INDIRECT("$C"&amp;row()),'OCDS Schema 1.1.5'!$B:$D,2,FALSE), VLOOKUP(INDIRECT("$C"&amp;row()),'OCDS Extension Schemas 1.1.5'!$B:$D,2,FALSE))</f>
        <v>Scheme</v>
      </c>
      <c r="E252"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2" s="160"/>
      <c r="G252" s="161" t="str">
        <f>IFERROR(VLOOKUP(INDIRECT("F"&amp;row()),'2. Data Elements'!$A:$F,6,FALSE),"")</f>
        <v/>
      </c>
      <c r="H252" s="162"/>
      <c r="I252" s="129"/>
    </row>
    <row r="253">
      <c r="A253" s="125" t="s">
        <v>515</v>
      </c>
      <c r="B253" s="125">
        <v>0.0</v>
      </c>
      <c r="C253" s="159" t="s">
        <v>457</v>
      </c>
      <c r="D253" s="164" t="str">
        <f>IF(OR(ISERROR(SEARCH("extension",INDIRECT("$A"&amp;row()))),NOT(ISERROR(SEARCH("parties",INDIRECT("$C"&amp;row()))))),VLOOKUP(INDIRECT("$C"&amp;row()),'OCDS Schema 1.1.5'!$B:$D,2,FALSE), VLOOKUP(INDIRECT("$C"&amp;row()),'OCDS Extension Schemas 1.1.5'!$B:$D,2,FALSE))</f>
        <v>ID</v>
      </c>
      <c r="E253" s="164" t="str">
        <f>IF(OR(ISERROR(SEARCH("extension",INDIRECT("$A"&amp;row()))),NOT(ISERROR(SEARCH("parties",INDIRECT("$C"&amp;row()))))),VLOOKUP(INDIRECT("$C"&amp;row()),'OCDS Schema 1.1.5'!$B:$D,3,FALSE), VLOOKUP(INDIRECT("$C"&amp;row()),'OCDS Extension Schemas 1.1.5'!$B:$D,3,FALSE))</f>
        <v>The identifier of the organization in the selected scheme.</v>
      </c>
      <c r="F253" s="160"/>
      <c r="G253" s="161" t="str">
        <f>IFERROR(VLOOKUP(INDIRECT("F"&amp;row()),'2. Data Elements'!$A:$F,6,FALSE),"")</f>
        <v/>
      </c>
      <c r="H253" s="162"/>
      <c r="I253" s="129"/>
    </row>
    <row r="254">
      <c r="A254" s="125" t="s">
        <v>515</v>
      </c>
      <c r="B254" s="125">
        <v>0.0</v>
      </c>
      <c r="C254" s="159" t="s">
        <v>460</v>
      </c>
      <c r="D254" s="164" t="str">
        <f>IF(OR(ISERROR(SEARCH("extension",INDIRECT("$A"&amp;row()))),NOT(ISERROR(SEARCH("parties",INDIRECT("$C"&amp;row()))))),VLOOKUP(INDIRECT("$C"&amp;row()),'OCDS Schema 1.1.5'!$B:$D,2,FALSE), VLOOKUP(INDIRECT("$C"&amp;row()),'OCDS Extension Schemas 1.1.5'!$B:$D,2,FALSE))</f>
        <v>Legal Name</v>
      </c>
      <c r="E254" s="164" t="str">
        <f>IF(OR(ISERROR(SEARCH("extension",INDIRECT("$A"&amp;row()))),NOT(ISERROR(SEARCH("parties",INDIRECT("$C"&amp;row()))))),VLOOKUP(INDIRECT("$C"&amp;row()),'OCDS Schema 1.1.5'!$B:$D,3,FALSE), VLOOKUP(INDIRECT("$C"&amp;row()),'OCDS Extension Schemas 1.1.5'!$B:$D,3,FALSE))</f>
        <v>The legally registered name of the organization.</v>
      </c>
      <c r="F254" s="160"/>
      <c r="G254" s="161" t="str">
        <f>IFERROR(VLOOKUP(INDIRECT("F"&amp;row()),'2. Data Elements'!$A:$F,6,FALSE),"")</f>
        <v/>
      </c>
      <c r="H254" s="162"/>
      <c r="I254" s="129"/>
    </row>
    <row r="255">
      <c r="A255" s="125" t="s">
        <v>515</v>
      </c>
      <c r="B255" s="125">
        <v>0.0</v>
      </c>
      <c r="C255" s="159" t="s">
        <v>461</v>
      </c>
      <c r="D255" s="164" t="str">
        <f>IF(OR(ISERROR(SEARCH("extension",INDIRECT("$A"&amp;row()))),NOT(ISERROR(SEARCH("parties",INDIRECT("$C"&amp;row()))))),VLOOKUP(INDIRECT("$C"&amp;row()),'OCDS Schema 1.1.5'!$B:$D,2,FALSE), VLOOKUP(INDIRECT("$C"&amp;row()),'OCDS Extension Schemas 1.1.5'!$B:$D,2,FALSE))</f>
        <v>URI</v>
      </c>
      <c r="E255"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55" s="160"/>
      <c r="G255" s="161" t="str">
        <f>IFERROR(VLOOKUP(INDIRECT("F"&amp;row()),'2. Data Elements'!$A:$F,6,FALSE),"")</f>
        <v/>
      </c>
      <c r="H255" s="162"/>
      <c r="I255" s="129"/>
    </row>
    <row r="256">
      <c r="A256" s="125" t="s">
        <v>517</v>
      </c>
      <c r="B256" s="125">
        <v>0.0</v>
      </c>
      <c r="C256" s="159" t="s">
        <v>462</v>
      </c>
      <c r="D256" s="146" t="str">
        <f>IF(OR(ISERROR(SEARCH("extension",INDIRECT("$A"&amp;row()))),NOT(ISERROR(SEARCH("parties",INDIRECT("$C"&amp;row()))))),VLOOKUP(INDIRECT("$C"&amp;row()),'OCDS Schema 1.1.5'!$B:$D,2,FALSE), VLOOKUP(INDIRECT("$C"&amp;row()),'OCDS Extension Schemas 1.1.5'!$B:$D,2,FALSE))</f>
        <v>Additional identifiers</v>
      </c>
      <c r="E256" s="146" t="str">
        <f>IF(OR(ISERROR(SEARCH("extension",INDIRECT("$A"&amp;row()))),NOT(ISERROR(SEARCH("parties",INDIRECT("$C"&amp;row()))))),VLOOKUP(INDIRECT("$C"&amp;row()),'OCDS Schema 1.1.5'!$B:$D,3,FALSE), VLOOKUP(INDIRECT("$C"&amp;row()),'OCDS Extension Schemas 1.1.5'!$B:$D,3,FALSE))</f>
        <v>A list of additional / supplemental identifiers for the organization or participant, using the organization identifier guidance. This can be used to provide an internally used identifier for this organization in addition to the primary legal entity identifier.</v>
      </c>
      <c r="I256" s="129"/>
    </row>
    <row r="257">
      <c r="A257" s="125" t="s">
        <v>515</v>
      </c>
      <c r="B257" s="125">
        <v>0.0</v>
      </c>
      <c r="C257" s="159" t="s">
        <v>463</v>
      </c>
      <c r="D257" s="164" t="str">
        <f>IF(OR(ISERROR(SEARCH("extension",INDIRECT("$A"&amp;row()))),NOT(ISERROR(SEARCH("parties",INDIRECT("$C"&amp;row()))))),VLOOKUP(INDIRECT("$C"&amp;row()),'OCDS Schema 1.1.5'!$B:$D,2,FALSE), VLOOKUP(INDIRECT("$C"&amp;row()),'OCDS Extension Schemas 1.1.5'!$B:$D,2,FALSE))</f>
        <v>Scheme</v>
      </c>
      <c r="E257" s="164" t="str">
        <f>IF(OR(ISERROR(SEARCH("extension",INDIRECT("$A"&amp;row()))),NOT(ISERROR(SEARCH("parties",INDIRECT("$C"&amp;row()))))),VLOOKUP(INDIRECT("$C"&amp;row()),'OCDS Schema 1.1.5'!$B:$D,3,FALSE), VLOOKUP(INDIRECT("$C"&amp;row()),'OCDS Extension Schemas 1.1.5'!$B:$D,3,FALSE))</f>
        <v>Organization identifiers should be taken from an existing organization identifier list. The scheme field is used to indicate the list or register from which the identifier is taken. This value should be taken from the Organization Identifier Scheme codelist.</v>
      </c>
      <c r="F257" s="160"/>
      <c r="G257" s="161" t="str">
        <f>IFERROR(VLOOKUP(INDIRECT("F"&amp;row()),'2. Data Elements'!$A:$F,6,FALSE),"")</f>
        <v/>
      </c>
      <c r="H257" s="162"/>
      <c r="I257" s="129"/>
    </row>
    <row r="258">
      <c r="A258" s="125" t="s">
        <v>515</v>
      </c>
      <c r="B258" s="125">
        <v>0.0</v>
      </c>
      <c r="C258" s="159" t="s">
        <v>464</v>
      </c>
      <c r="D258" s="164" t="str">
        <f>IF(OR(ISERROR(SEARCH("extension",INDIRECT("$A"&amp;row()))),NOT(ISERROR(SEARCH("parties",INDIRECT("$C"&amp;row()))))),VLOOKUP(INDIRECT("$C"&amp;row()),'OCDS Schema 1.1.5'!$B:$D,2,FALSE), VLOOKUP(INDIRECT("$C"&amp;row()),'OCDS Extension Schemas 1.1.5'!$B:$D,2,FALSE))</f>
        <v>ID</v>
      </c>
      <c r="E258" s="164" t="str">
        <f>IF(OR(ISERROR(SEARCH("extension",INDIRECT("$A"&amp;row()))),NOT(ISERROR(SEARCH("parties",INDIRECT("$C"&amp;row()))))),VLOOKUP(INDIRECT("$C"&amp;row()),'OCDS Schema 1.1.5'!$B:$D,3,FALSE), VLOOKUP(INDIRECT("$C"&amp;row()),'OCDS Extension Schemas 1.1.5'!$B:$D,3,FALSE))</f>
        <v>The identifier of the organization in the selected scheme.</v>
      </c>
      <c r="F258" s="160"/>
      <c r="G258" s="161" t="str">
        <f>IFERROR(VLOOKUP(INDIRECT("F"&amp;row()),'2. Data Elements'!$A:$F,6,FALSE),"")</f>
        <v/>
      </c>
      <c r="H258" s="162"/>
      <c r="I258" s="129"/>
    </row>
    <row r="259">
      <c r="A259" s="125" t="s">
        <v>515</v>
      </c>
      <c r="B259" s="125">
        <v>0.0</v>
      </c>
      <c r="C259" s="159" t="s">
        <v>465</v>
      </c>
      <c r="D259" s="164" t="str">
        <f>IF(OR(ISERROR(SEARCH("extension",INDIRECT("$A"&amp;row()))),NOT(ISERROR(SEARCH("parties",INDIRECT("$C"&amp;row()))))),VLOOKUP(INDIRECT("$C"&amp;row()),'OCDS Schema 1.1.5'!$B:$D,2,FALSE), VLOOKUP(INDIRECT("$C"&amp;row()),'OCDS Extension Schemas 1.1.5'!$B:$D,2,FALSE))</f>
        <v>Legal Name</v>
      </c>
      <c r="E259" s="164" t="str">
        <f>IF(OR(ISERROR(SEARCH("extension",INDIRECT("$A"&amp;row()))),NOT(ISERROR(SEARCH("parties",INDIRECT("$C"&amp;row()))))),VLOOKUP(INDIRECT("$C"&amp;row()),'OCDS Schema 1.1.5'!$B:$D,3,FALSE), VLOOKUP(INDIRECT("$C"&amp;row()),'OCDS Extension Schemas 1.1.5'!$B:$D,3,FALSE))</f>
        <v>The legally registered name of the organization.</v>
      </c>
      <c r="F259" s="160"/>
      <c r="G259" s="161" t="str">
        <f>IFERROR(VLOOKUP(INDIRECT("F"&amp;row()),'2. Data Elements'!$A:$F,6,FALSE),"")</f>
        <v/>
      </c>
      <c r="H259" s="162"/>
      <c r="I259" s="129"/>
    </row>
    <row r="260">
      <c r="A260" s="125" t="s">
        <v>515</v>
      </c>
      <c r="B260" s="125">
        <v>0.0</v>
      </c>
      <c r="C260" s="159" t="s">
        <v>466</v>
      </c>
      <c r="D260" s="164" t="str">
        <f>IF(OR(ISERROR(SEARCH("extension",INDIRECT("$A"&amp;row()))),NOT(ISERROR(SEARCH("parties",INDIRECT("$C"&amp;row()))))),VLOOKUP(INDIRECT("$C"&amp;row()),'OCDS Schema 1.1.5'!$B:$D,2,FALSE), VLOOKUP(INDIRECT("$C"&amp;row()),'OCDS Extension Schemas 1.1.5'!$B:$D,2,FALSE))</f>
        <v>URI</v>
      </c>
      <c r="E260" s="164" t="str">
        <f>IF(OR(ISERROR(SEARCH("extension",INDIRECT("$A"&amp;row()))),NOT(ISERROR(SEARCH("parties",INDIRECT("$C"&amp;row()))))),VLOOKUP(INDIRECT("$C"&amp;row()),'OCDS Schema 1.1.5'!$B:$D,3,FALSE), VLOOKUP(INDIRECT("$C"&amp;row()),'OCDS Extension Schemas 1.1.5'!$B:$D,3,FALSE))</f>
        <v>A URI to identify the organization, such as those provided by Open Corporates or some other relevant URI provider. This is not for listing the website of the organization: that can be done through the URL field of the Organization contact point.</v>
      </c>
      <c r="F260" s="160"/>
      <c r="G260" s="161" t="str">
        <f>IFERROR(VLOOKUP(INDIRECT("F"&amp;row()),'2. Data Elements'!$A:$F,6,FALSE),"")</f>
        <v/>
      </c>
      <c r="H260" s="162"/>
      <c r="I260" s="129"/>
    </row>
    <row r="261">
      <c r="A261" s="125" t="s">
        <v>517</v>
      </c>
      <c r="B261" s="125">
        <v>0.0</v>
      </c>
      <c r="C261" s="159" t="s">
        <v>467</v>
      </c>
      <c r="D261" s="146" t="str">
        <f>IF(OR(ISERROR(SEARCH("extension",INDIRECT("$A"&amp;row()))),NOT(ISERROR(SEARCH("parties",INDIRECT("$C"&amp;row()))))),VLOOKUP(INDIRECT("$C"&amp;row()),'OCDS Schema 1.1.5'!$B:$D,2,FALSE), VLOOKUP(INDIRECT("$C"&amp;row()),'OCDS Extension Schemas 1.1.5'!$B:$D,2,FALSE))</f>
        <v>Address</v>
      </c>
      <c r="E261" s="146" t="str">
        <f>IF(OR(ISERROR(SEARCH("extension",INDIRECT("$A"&amp;row()))),NOT(ISERROR(SEARCH("parties",INDIRECT("$C"&amp;row()))))),VLOOKUP(INDIRECT("$C"&amp;row()),'OCDS Schema 1.1.5'!$B:$D,3,FALSE), VLOOKUP(INDIRECT("$C"&amp;row()),'OCDS Extension Schemas 1.1.5'!$B:$D,3,FALSE))</f>
        <v>An address. This may be the legally registered address of the organization, or may be a correspondence address for this particular contracting process.</v>
      </c>
      <c r="I261" s="129"/>
    </row>
    <row r="262">
      <c r="A262" s="125" t="s">
        <v>515</v>
      </c>
      <c r="B262" s="125">
        <v>0.0</v>
      </c>
      <c r="C262" s="159" t="s">
        <v>468</v>
      </c>
      <c r="D262" s="164" t="str">
        <f>IF(OR(ISERROR(SEARCH("extension",INDIRECT("$A"&amp;row()))),NOT(ISERROR(SEARCH("parties",INDIRECT("$C"&amp;row()))))),VLOOKUP(INDIRECT("$C"&amp;row()),'OCDS Schema 1.1.5'!$B:$D,2,FALSE), VLOOKUP(INDIRECT("$C"&amp;row()),'OCDS Extension Schemas 1.1.5'!$B:$D,2,FALSE))</f>
        <v>Street address</v>
      </c>
      <c r="E262" s="164" t="str">
        <f>IF(OR(ISERROR(SEARCH("extension",INDIRECT("$A"&amp;row()))),NOT(ISERROR(SEARCH("parties",INDIRECT("$C"&amp;row()))))),VLOOKUP(INDIRECT("$C"&amp;row()),'OCDS Schema 1.1.5'!$B:$D,3,FALSE), VLOOKUP(INDIRECT("$C"&amp;row()),'OCDS Extension Schemas 1.1.5'!$B:$D,3,FALSE))</f>
        <v>The street address. For example, 1600 Amphitheatre Pkwy.</v>
      </c>
      <c r="F262" s="160"/>
      <c r="G262" s="161" t="str">
        <f>IFERROR(VLOOKUP(INDIRECT("F"&amp;row()),'2. Data Elements'!$A:$F,6,FALSE),"")</f>
        <v/>
      </c>
      <c r="H262" s="162"/>
      <c r="I262" s="129"/>
    </row>
    <row r="263">
      <c r="A263" s="125" t="s">
        <v>515</v>
      </c>
      <c r="B263" s="125">
        <v>0.0</v>
      </c>
      <c r="C263" s="159" t="s">
        <v>469</v>
      </c>
      <c r="D263" s="164" t="str">
        <f>IF(OR(ISERROR(SEARCH("extension",INDIRECT("$A"&amp;row()))),NOT(ISERROR(SEARCH("parties",INDIRECT("$C"&amp;row()))))),VLOOKUP(INDIRECT("$C"&amp;row()),'OCDS Schema 1.1.5'!$B:$D,2,FALSE), VLOOKUP(INDIRECT("$C"&amp;row()),'OCDS Extension Schemas 1.1.5'!$B:$D,2,FALSE))</f>
        <v>Locality</v>
      </c>
      <c r="E263" s="164" t="str">
        <f>IF(OR(ISERROR(SEARCH("extension",INDIRECT("$A"&amp;row()))),NOT(ISERROR(SEARCH("parties",INDIRECT("$C"&amp;row()))))),VLOOKUP(INDIRECT("$C"&amp;row()),'OCDS Schema 1.1.5'!$B:$D,3,FALSE), VLOOKUP(INDIRECT("$C"&amp;row()),'OCDS Extension Schemas 1.1.5'!$B:$D,3,FALSE))</f>
        <v>The locality. For example, Mountain View.</v>
      </c>
      <c r="F263" s="160"/>
      <c r="G263" s="161" t="str">
        <f>IFERROR(VLOOKUP(INDIRECT("F"&amp;row()),'2. Data Elements'!$A:$F,6,FALSE),"")</f>
        <v/>
      </c>
      <c r="H263" s="162"/>
      <c r="I263" s="129"/>
    </row>
    <row r="264">
      <c r="A264" s="125" t="s">
        <v>515</v>
      </c>
      <c r="B264" s="125">
        <v>0.0</v>
      </c>
      <c r="C264" s="159" t="s">
        <v>470</v>
      </c>
      <c r="D264" s="164" t="str">
        <f>IF(OR(ISERROR(SEARCH("extension",INDIRECT("$A"&amp;row()))),NOT(ISERROR(SEARCH("parties",INDIRECT("$C"&amp;row()))))),VLOOKUP(INDIRECT("$C"&amp;row()),'OCDS Schema 1.1.5'!$B:$D,2,FALSE), VLOOKUP(INDIRECT("$C"&amp;row()),'OCDS Extension Schemas 1.1.5'!$B:$D,2,FALSE))</f>
        <v>Region</v>
      </c>
      <c r="E264" s="164" t="str">
        <f>IF(OR(ISERROR(SEARCH("extension",INDIRECT("$A"&amp;row()))),NOT(ISERROR(SEARCH("parties",INDIRECT("$C"&amp;row()))))),VLOOKUP(INDIRECT("$C"&amp;row()),'OCDS Schema 1.1.5'!$B:$D,3,FALSE), VLOOKUP(INDIRECT("$C"&amp;row()),'OCDS Extension Schemas 1.1.5'!$B:$D,3,FALSE))</f>
        <v>The region. For example, CA.</v>
      </c>
      <c r="F264" s="160"/>
      <c r="G264" s="161" t="str">
        <f>IFERROR(VLOOKUP(INDIRECT("F"&amp;row()),'2. Data Elements'!$A:$F,6,FALSE),"")</f>
        <v/>
      </c>
      <c r="H264" s="162"/>
      <c r="I264" s="129"/>
    </row>
    <row r="265">
      <c r="A265" s="125" t="s">
        <v>515</v>
      </c>
      <c r="B265" s="125">
        <v>0.0</v>
      </c>
      <c r="C265" s="159" t="s">
        <v>471</v>
      </c>
      <c r="D265" s="164" t="str">
        <f>IF(OR(ISERROR(SEARCH("extension",INDIRECT("$A"&amp;row()))),NOT(ISERROR(SEARCH("parties",INDIRECT("$C"&amp;row()))))),VLOOKUP(INDIRECT("$C"&amp;row()),'OCDS Schema 1.1.5'!$B:$D,2,FALSE), VLOOKUP(INDIRECT("$C"&amp;row()),'OCDS Extension Schemas 1.1.5'!$B:$D,2,FALSE))</f>
        <v>Postal code</v>
      </c>
      <c r="E265" s="164" t="str">
        <f>IF(OR(ISERROR(SEARCH("extension",INDIRECT("$A"&amp;row()))),NOT(ISERROR(SEARCH("parties",INDIRECT("$C"&amp;row()))))),VLOOKUP(INDIRECT("$C"&amp;row()),'OCDS Schema 1.1.5'!$B:$D,3,FALSE), VLOOKUP(INDIRECT("$C"&amp;row()),'OCDS Extension Schemas 1.1.5'!$B:$D,3,FALSE))</f>
        <v>The postal code. For example, 94043.</v>
      </c>
      <c r="F265" s="160"/>
      <c r="G265" s="161" t="str">
        <f>IFERROR(VLOOKUP(INDIRECT("F"&amp;row()),'2. Data Elements'!$A:$F,6,FALSE),"")</f>
        <v/>
      </c>
      <c r="H265" s="162"/>
      <c r="I265" s="129"/>
    </row>
    <row r="266">
      <c r="A266" s="125" t="s">
        <v>515</v>
      </c>
      <c r="B266" s="125">
        <v>0.0</v>
      </c>
      <c r="C266" s="159" t="s">
        <v>472</v>
      </c>
      <c r="D266" s="164" t="str">
        <f>IF(OR(ISERROR(SEARCH("extension",INDIRECT("$A"&amp;row()))),NOT(ISERROR(SEARCH("parties",INDIRECT("$C"&amp;row()))))),VLOOKUP(INDIRECT("$C"&amp;row()),'OCDS Schema 1.1.5'!$B:$D,2,FALSE), VLOOKUP(INDIRECT("$C"&amp;row()),'OCDS Extension Schemas 1.1.5'!$B:$D,2,FALSE))</f>
        <v>Country name</v>
      </c>
      <c r="E266" s="164" t="str">
        <f>IF(OR(ISERROR(SEARCH("extension",INDIRECT("$A"&amp;row()))),NOT(ISERROR(SEARCH("parties",INDIRECT("$C"&amp;row()))))),VLOOKUP(INDIRECT("$C"&amp;row()),'OCDS Schema 1.1.5'!$B:$D,3,FALSE), VLOOKUP(INDIRECT("$C"&amp;row()),'OCDS Extension Schemas 1.1.5'!$B:$D,3,FALSE))</f>
        <v>The country name. For example, United States.</v>
      </c>
      <c r="F266" s="160"/>
      <c r="G266" s="161" t="str">
        <f>IFERROR(VLOOKUP(INDIRECT("F"&amp;row()),'2. Data Elements'!$A:$F,6,FALSE),"")</f>
        <v/>
      </c>
      <c r="H266" s="162"/>
      <c r="I266" s="129"/>
    </row>
    <row r="267">
      <c r="A267" s="125" t="s">
        <v>517</v>
      </c>
      <c r="B267" s="125">
        <v>0.0</v>
      </c>
      <c r="C267" s="159" t="s">
        <v>473</v>
      </c>
      <c r="D267" s="146" t="str">
        <f>IF(OR(ISERROR(SEARCH("extension",INDIRECT("$A"&amp;row()))),NOT(ISERROR(SEARCH("parties",INDIRECT("$C"&amp;row()))))),VLOOKUP(INDIRECT("$C"&amp;row()),'OCDS Schema 1.1.5'!$B:$D,2,FALSE), VLOOKUP(INDIRECT("$C"&amp;row()),'OCDS Extension Schemas 1.1.5'!$B:$D,2,FALSE))</f>
        <v>Contact point</v>
      </c>
      <c r="E267" s="146" t="str">
        <f>IF(OR(ISERROR(SEARCH("extension",INDIRECT("$A"&amp;row()))),NOT(ISERROR(SEARCH("parties",INDIRECT("$C"&amp;row()))))),VLOOKUP(INDIRECT("$C"&amp;row()),'OCDS Schema 1.1.5'!$B:$D,3,FALSE), VLOOKUP(INDIRECT("$C"&amp;row()),'OCDS Extension Schemas 1.1.5'!$B:$D,3,FALSE))</f>
        <v>Contact details that can be used for this party.</v>
      </c>
      <c r="I267" s="129"/>
    </row>
    <row r="268">
      <c r="A268" s="125" t="s">
        <v>515</v>
      </c>
      <c r="B268" s="125">
        <v>0.0</v>
      </c>
      <c r="C268" s="159" t="s">
        <v>474</v>
      </c>
      <c r="D268" s="164" t="str">
        <f>IF(OR(ISERROR(SEARCH("extension",INDIRECT("$A"&amp;row()))),NOT(ISERROR(SEARCH("parties",INDIRECT("$C"&amp;row()))))),VLOOKUP(INDIRECT("$C"&amp;row()),'OCDS Schema 1.1.5'!$B:$D,2,FALSE), VLOOKUP(INDIRECT("$C"&amp;row()),'OCDS Extension Schemas 1.1.5'!$B:$D,2,FALSE))</f>
        <v>Name</v>
      </c>
      <c r="E268" s="164" t="str">
        <f>IF(OR(ISERROR(SEARCH("extension",INDIRECT("$A"&amp;row()))),NOT(ISERROR(SEARCH("parties",INDIRECT("$C"&amp;row()))))),VLOOKUP(INDIRECT("$C"&amp;row()),'OCDS Schema 1.1.5'!$B:$D,3,FALSE), VLOOKUP(INDIRECT("$C"&amp;row()),'OCDS Extension Schemas 1.1.5'!$B:$D,3,FALSE))</f>
        <v>The name of the contact person, department, or contact point, for correspondence relating to this contracting process.</v>
      </c>
      <c r="F268" s="160"/>
      <c r="G268" s="161" t="str">
        <f>IFERROR(VLOOKUP(INDIRECT("F"&amp;row()),'2. Data Elements'!$A:$F,6,FALSE),"")</f>
        <v/>
      </c>
      <c r="H268" s="162"/>
      <c r="I268" s="129"/>
    </row>
    <row r="269">
      <c r="A269" s="125" t="s">
        <v>515</v>
      </c>
      <c r="B269" s="125">
        <v>0.0</v>
      </c>
      <c r="C269" s="159" t="s">
        <v>475</v>
      </c>
      <c r="D269" s="164" t="str">
        <f>IF(OR(ISERROR(SEARCH("extension",INDIRECT("$A"&amp;row()))),NOT(ISERROR(SEARCH("parties",INDIRECT("$C"&amp;row()))))),VLOOKUP(INDIRECT("$C"&amp;row()),'OCDS Schema 1.1.5'!$B:$D,2,FALSE), VLOOKUP(INDIRECT("$C"&amp;row()),'OCDS Extension Schemas 1.1.5'!$B:$D,2,FALSE))</f>
        <v>Email</v>
      </c>
      <c r="E269" s="164" t="str">
        <f>IF(OR(ISERROR(SEARCH("extension",INDIRECT("$A"&amp;row()))),NOT(ISERROR(SEARCH("parties",INDIRECT("$C"&amp;row()))))),VLOOKUP(INDIRECT("$C"&amp;row()),'OCDS Schema 1.1.5'!$B:$D,3,FALSE), VLOOKUP(INDIRECT("$C"&amp;row()),'OCDS Extension Schemas 1.1.5'!$B:$D,3,FALSE))</f>
        <v>The e-mail address of the contact point/person.</v>
      </c>
      <c r="F269" s="160"/>
      <c r="G269" s="161" t="str">
        <f>IFERROR(VLOOKUP(INDIRECT("F"&amp;row()),'2. Data Elements'!$A:$F,6,FALSE),"")</f>
        <v/>
      </c>
      <c r="H269" s="162"/>
      <c r="I269" s="129"/>
    </row>
    <row r="270">
      <c r="A270" s="125" t="s">
        <v>515</v>
      </c>
      <c r="B270" s="125">
        <v>0.0</v>
      </c>
      <c r="C270" s="159" t="s">
        <v>476</v>
      </c>
      <c r="D270" s="164" t="str">
        <f>IF(OR(ISERROR(SEARCH("extension",INDIRECT("$A"&amp;row()))),NOT(ISERROR(SEARCH("parties",INDIRECT("$C"&amp;row()))))),VLOOKUP(INDIRECT("$C"&amp;row()),'OCDS Schema 1.1.5'!$B:$D,2,FALSE), VLOOKUP(INDIRECT("$C"&amp;row()),'OCDS Extension Schemas 1.1.5'!$B:$D,2,FALSE))</f>
        <v>Telephone</v>
      </c>
      <c r="E270" s="164" t="str">
        <f>IF(OR(ISERROR(SEARCH("extension",INDIRECT("$A"&amp;row()))),NOT(ISERROR(SEARCH("parties",INDIRECT("$C"&amp;row()))))),VLOOKUP(INDIRECT("$C"&amp;row()),'OCDS Schema 1.1.5'!$B:$D,3,FALSE), VLOOKUP(INDIRECT("$C"&amp;row()),'OCDS Extension Schemas 1.1.5'!$B:$D,3,FALSE))</f>
        <v>The telephone number of the contact point/person. This should include the international dialing code.</v>
      </c>
      <c r="F270" s="160"/>
      <c r="G270" s="161" t="str">
        <f>IFERROR(VLOOKUP(INDIRECT("F"&amp;row()),'2. Data Elements'!$A:$F,6,FALSE),"")</f>
        <v/>
      </c>
      <c r="H270" s="162"/>
      <c r="I270" s="129"/>
    </row>
    <row r="271">
      <c r="A271" s="125" t="s">
        <v>515</v>
      </c>
      <c r="B271" s="125">
        <v>0.0</v>
      </c>
      <c r="C271" s="159" t="s">
        <v>477</v>
      </c>
      <c r="D271" s="164" t="str">
        <f>IF(OR(ISERROR(SEARCH("extension",INDIRECT("$A"&amp;row()))),NOT(ISERROR(SEARCH("parties",INDIRECT("$C"&amp;row()))))),VLOOKUP(INDIRECT("$C"&amp;row()),'OCDS Schema 1.1.5'!$B:$D,2,FALSE), VLOOKUP(INDIRECT("$C"&amp;row()),'OCDS Extension Schemas 1.1.5'!$B:$D,2,FALSE))</f>
        <v>Fax number</v>
      </c>
      <c r="E271" s="164" t="str">
        <f>IF(OR(ISERROR(SEARCH("extension",INDIRECT("$A"&amp;row()))),NOT(ISERROR(SEARCH("parties",INDIRECT("$C"&amp;row()))))),VLOOKUP(INDIRECT("$C"&amp;row()),'OCDS Schema 1.1.5'!$B:$D,3,FALSE), VLOOKUP(INDIRECT("$C"&amp;row()),'OCDS Extension Schemas 1.1.5'!$B:$D,3,FALSE))</f>
        <v>The fax number of the contact point/person. This should include the international dialing code.</v>
      </c>
      <c r="F271" s="160"/>
      <c r="G271" s="161" t="str">
        <f>IFERROR(VLOOKUP(INDIRECT("F"&amp;row()),'2. Data Elements'!$A:$F,6,FALSE),"")</f>
        <v/>
      </c>
      <c r="H271" s="162"/>
      <c r="I271" s="129"/>
    </row>
    <row r="272">
      <c r="A272" s="125" t="s">
        <v>515</v>
      </c>
      <c r="B272" s="125">
        <v>0.0</v>
      </c>
      <c r="C272" s="159" t="s">
        <v>478</v>
      </c>
      <c r="D272" s="164" t="str">
        <f>IF(OR(ISERROR(SEARCH("extension",INDIRECT("$A"&amp;row()))),NOT(ISERROR(SEARCH("parties",INDIRECT("$C"&amp;row()))))),VLOOKUP(INDIRECT("$C"&amp;row()),'OCDS Schema 1.1.5'!$B:$D,2,FALSE), VLOOKUP(INDIRECT("$C"&amp;row()),'OCDS Extension Schemas 1.1.5'!$B:$D,2,FALSE))</f>
        <v>URL</v>
      </c>
      <c r="E272" s="164" t="str">
        <f>IF(OR(ISERROR(SEARCH("extension",INDIRECT("$A"&amp;row()))),NOT(ISERROR(SEARCH("parties",INDIRECT("$C"&amp;row()))))),VLOOKUP(INDIRECT("$C"&amp;row()),'OCDS Schema 1.1.5'!$B:$D,3,FALSE), VLOOKUP(INDIRECT("$C"&amp;row()),'OCDS Extension Schemas 1.1.5'!$B:$D,3,FALSE))</f>
        <v>A web address for the contact point/person.</v>
      </c>
      <c r="F272" s="160"/>
      <c r="G272" s="161" t="str">
        <f>IFERROR(VLOOKUP(INDIRECT("F"&amp;row()),'2. Data Elements'!$A:$F,6,FALSE),"")</f>
        <v/>
      </c>
      <c r="H272" s="162"/>
      <c r="I272" s="129"/>
    </row>
    <row r="273">
      <c r="A273" s="125" t="s">
        <v>515</v>
      </c>
      <c r="B273" s="125">
        <v>0.0</v>
      </c>
      <c r="C273" s="159" t="s">
        <v>479</v>
      </c>
      <c r="D273" s="164" t="str">
        <f>IF(OR(ISERROR(SEARCH("extension",INDIRECT("$A"&amp;row()))),NOT(ISERROR(SEARCH("parties",INDIRECT("$C"&amp;row()))))),VLOOKUP(INDIRECT("$C"&amp;row()),'OCDS Schema 1.1.5'!$B:$D,2,FALSE), VLOOKUP(INDIRECT("$C"&amp;row()),'OCDS Extension Schemas 1.1.5'!$B:$D,2,FALSE))</f>
        <v>Party roles</v>
      </c>
      <c r="E273" s="164" t="str">
        <f>IF(OR(ISERROR(SEARCH("extension",INDIRECT("$A"&amp;row()))),NOT(ISERROR(SEARCH("parties",INDIRECT("$C"&amp;row()))))),VLOOKUP(INDIRECT("$C"&amp;row()),'OCDS Schema 1.1.5'!$B:$D,3,FALSE), VLOOKUP(INDIRECT("$C"&amp;row()),'OCDS Extension Schemas 1.1.5'!$B:$D,3,FALSE))</f>
        <v>The party's role(s) in the contracting process, using the open partyRole codelist.</v>
      </c>
      <c r="F273" s="160"/>
      <c r="G273" s="161" t="str">
        <f>IFERROR(VLOOKUP(INDIRECT("F"&amp;row()),'2. Data Elements'!$A:$F,6,FALSE),"")</f>
        <v/>
      </c>
      <c r="H273" s="162"/>
      <c r="I273" s="129"/>
    </row>
    <row r="274">
      <c r="A274" s="125" t="s">
        <v>515</v>
      </c>
      <c r="B274" s="125">
        <v>0.0</v>
      </c>
      <c r="C274" s="159" t="s">
        <v>481</v>
      </c>
      <c r="D274" s="164" t="str">
        <f>IF(OR(ISERROR(SEARCH("extension",INDIRECT("$A"&amp;row()))),NOT(ISERROR(SEARCH("parties",INDIRECT("$C"&amp;row()))))),VLOOKUP(INDIRECT("$C"&amp;row()),'OCDS Schema 1.1.5'!$B:$D,2,FALSE), VLOOKUP(INDIRECT("$C"&amp;row()),'OCDS Extension Schemas 1.1.5'!$B:$D,2,FALSE))</f>
        <v>Details</v>
      </c>
      <c r="E274" s="164" t="str">
        <f>IF(OR(ISERROR(SEARCH("extension",INDIRECT("$A"&amp;row()))),NOT(ISERROR(SEARCH("parties",INDIRECT("$C"&amp;row()))))),VLOOKUP(INDIRECT("$C"&amp;row()),'OCDS Schema 1.1.5'!$B:$D,3,FALSE), VLOOKUP(INDIRECT("$C"&amp;row()),'OCDS Extension Schemas 1.1.5'!$B:$D,3,FALSE))</f>
        <v>Additional classification information about parties can be provided using partyDetail extensions that define particular fields and classification schemes.</v>
      </c>
      <c r="F274" s="160"/>
      <c r="G274" s="161" t="str">
        <f>IFERROR(VLOOKUP(INDIRECT("F"&amp;row()),'2. Data Elements'!$A:$F,6,FALSE),"")</f>
        <v/>
      </c>
      <c r="H274" s="162"/>
      <c r="I274" s="129"/>
    </row>
    <row r="275">
      <c r="A275" s="125" t="s">
        <v>511</v>
      </c>
      <c r="B275" s="125">
        <v>0.0</v>
      </c>
      <c r="C275" s="157" t="s">
        <v>551</v>
      </c>
      <c r="D275" s="131"/>
      <c r="E275" s="131"/>
      <c r="F275" s="131"/>
      <c r="G275" s="131"/>
      <c r="H275" s="132"/>
      <c r="I275" s="129"/>
    </row>
    <row r="276">
      <c r="A276" s="125" t="s">
        <v>552</v>
      </c>
      <c r="B276" s="125">
        <v>0.0</v>
      </c>
      <c r="C276" s="100"/>
      <c r="D276" s="100"/>
      <c r="E276" s="100"/>
      <c r="F276" s="140"/>
      <c r="G276" s="161" t="str">
        <f>IFERROR(VLOOKUP(INDIRECT("F"&amp;row()),'2. Data Elements'!$A:$F,6,FALSE),"")</f>
        <v/>
      </c>
      <c r="H276" s="100"/>
      <c r="I276" s="129"/>
    </row>
    <row r="277">
      <c r="A277" s="125" t="s">
        <v>552</v>
      </c>
      <c r="B277" s="125">
        <v>0.0</v>
      </c>
      <c r="C277" s="100"/>
      <c r="D277" s="100"/>
      <c r="E277" s="100"/>
      <c r="F277" s="140"/>
      <c r="G277" s="161" t="str">
        <f>IFERROR(VLOOKUP(INDIRECT("F"&amp;row()),'2. Data Elements'!$A:$F,6,FALSE),"")</f>
        <v/>
      </c>
      <c r="H277" s="100"/>
      <c r="I277" s="129"/>
    </row>
    <row r="278">
      <c r="A278" s="125" t="s">
        <v>552</v>
      </c>
      <c r="B278" s="125">
        <v>0.0</v>
      </c>
      <c r="C278" s="100"/>
      <c r="D278" s="100"/>
      <c r="E278" s="100"/>
      <c r="F278" s="140"/>
      <c r="G278" s="161" t="str">
        <f>IFERROR(VLOOKUP(INDIRECT("F"&amp;row()),'2. Data Elements'!$A:$F,6,FALSE),"")</f>
        <v/>
      </c>
      <c r="H278" s="100"/>
      <c r="I278" s="129"/>
    </row>
    <row r="279">
      <c r="A279" s="125" t="s">
        <v>552</v>
      </c>
      <c r="B279" s="125">
        <v>0.0</v>
      </c>
      <c r="C279" s="100"/>
      <c r="D279" s="100"/>
      <c r="E279" s="100"/>
      <c r="F279" s="140"/>
      <c r="G279" s="161" t="str">
        <f>IFERROR(VLOOKUP(INDIRECT("F"&amp;row()),'2. Data Elements'!$A:$F,6,FALSE),"")</f>
        <v/>
      </c>
      <c r="H279" s="100"/>
      <c r="I279" s="129"/>
    </row>
    <row r="280">
      <c r="F280" s="165"/>
    </row>
    <row r="281">
      <c r="F281" s="165"/>
    </row>
    <row r="282">
      <c r="F282" s="165"/>
    </row>
    <row r="283">
      <c r="F283" s="165"/>
    </row>
    <row r="284">
      <c r="F284" s="165"/>
    </row>
    <row r="285">
      <c r="F285" s="165"/>
    </row>
    <row r="286">
      <c r="F286" s="165"/>
    </row>
    <row r="287">
      <c r="F287" s="165"/>
    </row>
    <row r="288">
      <c r="F288" s="165"/>
    </row>
    <row r="289">
      <c r="F289" s="165"/>
    </row>
    <row r="290">
      <c r="F290" s="165"/>
    </row>
    <row r="291">
      <c r="F291" s="165"/>
    </row>
    <row r="292">
      <c r="F292" s="165"/>
    </row>
    <row r="293">
      <c r="F293" s="165"/>
    </row>
    <row r="294">
      <c r="F294" s="165"/>
    </row>
    <row r="295">
      <c r="F295" s="165"/>
    </row>
    <row r="296">
      <c r="F296" s="165"/>
    </row>
    <row r="297">
      <c r="F297" s="165"/>
    </row>
    <row r="298">
      <c r="F298" s="165"/>
    </row>
    <row r="299">
      <c r="F299" s="165"/>
    </row>
    <row r="300">
      <c r="F300" s="165"/>
    </row>
    <row r="301">
      <c r="F301" s="165"/>
    </row>
    <row r="302">
      <c r="F302" s="165"/>
    </row>
    <row r="303">
      <c r="F303" s="165"/>
    </row>
    <row r="304">
      <c r="F304" s="165"/>
    </row>
    <row r="305">
      <c r="F305" s="165"/>
    </row>
    <row r="306">
      <c r="F306" s="165"/>
    </row>
    <row r="307">
      <c r="F307" s="165"/>
    </row>
    <row r="308">
      <c r="F308" s="165"/>
    </row>
    <row r="309">
      <c r="F309" s="165"/>
    </row>
    <row r="310">
      <c r="F310" s="165"/>
    </row>
    <row r="311">
      <c r="F311" s="165"/>
    </row>
    <row r="312">
      <c r="F312" s="165"/>
    </row>
    <row r="313">
      <c r="F313" s="165"/>
    </row>
    <row r="314">
      <c r="F314" s="165"/>
    </row>
    <row r="315">
      <c r="F315" s="165"/>
    </row>
    <row r="316">
      <c r="F316" s="165"/>
    </row>
    <row r="317">
      <c r="F317" s="165"/>
    </row>
    <row r="318">
      <c r="F318" s="165"/>
    </row>
    <row r="319">
      <c r="F319" s="165"/>
    </row>
    <row r="320">
      <c r="F320" s="165"/>
    </row>
    <row r="321">
      <c r="F321" s="165"/>
    </row>
    <row r="322">
      <c r="F322" s="165"/>
    </row>
    <row r="323">
      <c r="F323" s="165"/>
    </row>
    <row r="324">
      <c r="F324" s="165"/>
    </row>
    <row r="325">
      <c r="F325" s="165"/>
    </row>
    <row r="326">
      <c r="F326" s="165"/>
    </row>
    <row r="327">
      <c r="F327" s="165"/>
    </row>
    <row r="328">
      <c r="F328" s="165"/>
    </row>
    <row r="329">
      <c r="F329" s="165"/>
    </row>
    <row r="330">
      <c r="F330" s="165"/>
    </row>
    <row r="331">
      <c r="F331" s="165"/>
    </row>
    <row r="332">
      <c r="F332" s="165"/>
    </row>
    <row r="333">
      <c r="F333" s="165"/>
    </row>
    <row r="334">
      <c r="F334" s="165"/>
    </row>
    <row r="335">
      <c r="F335" s="165"/>
    </row>
    <row r="336">
      <c r="F336" s="165"/>
    </row>
    <row r="337">
      <c r="F337" s="165"/>
    </row>
    <row r="338">
      <c r="F338" s="165"/>
    </row>
    <row r="339">
      <c r="F339" s="165"/>
    </row>
    <row r="340">
      <c r="F340" s="165"/>
    </row>
    <row r="341">
      <c r="F341" s="165"/>
    </row>
    <row r="342">
      <c r="F342" s="165"/>
    </row>
    <row r="343">
      <c r="F343" s="165"/>
    </row>
    <row r="344">
      <c r="F344" s="165"/>
    </row>
    <row r="345">
      <c r="F345" s="165"/>
    </row>
    <row r="346">
      <c r="F346" s="165"/>
    </row>
    <row r="347">
      <c r="F347" s="165"/>
    </row>
    <row r="348">
      <c r="F348" s="165"/>
    </row>
    <row r="349">
      <c r="F349" s="165"/>
    </row>
    <row r="350">
      <c r="F350" s="165"/>
    </row>
    <row r="351">
      <c r="F351" s="165"/>
    </row>
    <row r="352">
      <c r="F352" s="165"/>
    </row>
    <row r="353">
      <c r="F353" s="165"/>
    </row>
    <row r="354">
      <c r="F354" s="165"/>
    </row>
    <row r="355">
      <c r="F355" s="165"/>
    </row>
    <row r="356">
      <c r="F356" s="165"/>
    </row>
    <row r="357">
      <c r="F357" s="165"/>
    </row>
    <row r="358">
      <c r="F358" s="165"/>
    </row>
    <row r="359">
      <c r="F359" s="165"/>
    </row>
    <row r="360">
      <c r="F360" s="165"/>
    </row>
    <row r="361">
      <c r="F361" s="165"/>
    </row>
    <row r="362">
      <c r="F362" s="165"/>
    </row>
    <row r="363">
      <c r="F363" s="165"/>
    </row>
    <row r="364">
      <c r="F364" s="165"/>
    </row>
    <row r="365">
      <c r="F365" s="165"/>
    </row>
    <row r="366">
      <c r="F366" s="165"/>
    </row>
    <row r="367">
      <c r="F367" s="165"/>
    </row>
    <row r="368">
      <c r="F368" s="165"/>
    </row>
    <row r="369">
      <c r="F369" s="165"/>
    </row>
    <row r="370">
      <c r="F370" s="165"/>
    </row>
    <row r="371">
      <c r="F371" s="165"/>
    </row>
    <row r="372">
      <c r="F372" s="165"/>
    </row>
    <row r="373">
      <c r="F373" s="165"/>
    </row>
    <row r="374">
      <c r="F374" s="165"/>
    </row>
    <row r="375">
      <c r="F375" s="165"/>
    </row>
    <row r="376">
      <c r="F376" s="165"/>
    </row>
    <row r="377">
      <c r="F377" s="165"/>
    </row>
    <row r="378">
      <c r="F378" s="165"/>
    </row>
    <row r="379">
      <c r="F379" s="165"/>
    </row>
    <row r="380">
      <c r="F380" s="165"/>
    </row>
    <row r="381">
      <c r="F381" s="165"/>
    </row>
    <row r="382">
      <c r="F382" s="165"/>
    </row>
    <row r="383">
      <c r="F383" s="165"/>
    </row>
    <row r="384">
      <c r="F384" s="165"/>
    </row>
    <row r="385">
      <c r="F385" s="165"/>
    </row>
    <row r="386">
      <c r="F386" s="165"/>
    </row>
    <row r="387">
      <c r="F387" s="165"/>
    </row>
    <row r="388">
      <c r="F388" s="165"/>
    </row>
    <row r="389">
      <c r="F389" s="165"/>
    </row>
    <row r="390">
      <c r="F390" s="165"/>
    </row>
    <row r="391">
      <c r="F391" s="165"/>
    </row>
    <row r="392">
      <c r="F392" s="165"/>
    </row>
    <row r="393">
      <c r="F393" s="165"/>
    </row>
    <row r="394">
      <c r="F394" s="165"/>
    </row>
    <row r="395">
      <c r="F395" s="165"/>
    </row>
    <row r="396">
      <c r="F396" s="165"/>
    </row>
    <row r="397">
      <c r="F397" s="165"/>
    </row>
    <row r="398">
      <c r="F398" s="165"/>
    </row>
    <row r="399">
      <c r="F399" s="165"/>
    </row>
    <row r="400">
      <c r="F400" s="165"/>
    </row>
    <row r="401">
      <c r="F401" s="165"/>
    </row>
    <row r="402">
      <c r="F402" s="165"/>
    </row>
    <row r="403">
      <c r="F403" s="165"/>
    </row>
    <row r="404">
      <c r="F404" s="165"/>
    </row>
    <row r="405">
      <c r="F405" s="165"/>
    </row>
    <row r="406">
      <c r="F406" s="165"/>
    </row>
    <row r="407">
      <c r="F407" s="165"/>
    </row>
    <row r="408">
      <c r="F408" s="165"/>
    </row>
    <row r="409">
      <c r="F409" s="165"/>
    </row>
    <row r="410">
      <c r="F410" s="165"/>
    </row>
    <row r="411">
      <c r="F411" s="165"/>
    </row>
    <row r="412">
      <c r="F412" s="165"/>
    </row>
    <row r="413">
      <c r="F413" s="165"/>
    </row>
    <row r="414">
      <c r="F414" s="165"/>
    </row>
    <row r="415">
      <c r="F415" s="165"/>
    </row>
    <row r="416">
      <c r="F416" s="165"/>
    </row>
    <row r="417">
      <c r="F417" s="165"/>
    </row>
    <row r="418">
      <c r="F418" s="165"/>
    </row>
    <row r="419">
      <c r="F419" s="165"/>
    </row>
    <row r="420">
      <c r="F420" s="165"/>
    </row>
    <row r="421">
      <c r="F421" s="165"/>
    </row>
    <row r="422">
      <c r="F422" s="165"/>
    </row>
    <row r="423">
      <c r="F423" s="165"/>
    </row>
    <row r="424">
      <c r="F424" s="165"/>
    </row>
    <row r="425">
      <c r="F425" s="165"/>
    </row>
    <row r="426">
      <c r="F426" s="165"/>
    </row>
    <row r="427">
      <c r="F427" s="165"/>
    </row>
    <row r="428">
      <c r="F428" s="165"/>
    </row>
    <row r="429">
      <c r="F429" s="165"/>
    </row>
    <row r="430">
      <c r="F430" s="165"/>
    </row>
    <row r="431">
      <c r="F431" s="165"/>
    </row>
    <row r="432">
      <c r="F432" s="165"/>
    </row>
    <row r="433">
      <c r="F433" s="165"/>
    </row>
    <row r="434">
      <c r="F434" s="165"/>
    </row>
    <row r="435">
      <c r="F435" s="165"/>
    </row>
    <row r="436">
      <c r="F436" s="165"/>
    </row>
    <row r="437">
      <c r="F437" s="165"/>
    </row>
    <row r="438">
      <c r="F438" s="165"/>
    </row>
    <row r="439">
      <c r="F439" s="165"/>
    </row>
    <row r="440">
      <c r="F440" s="165"/>
    </row>
    <row r="441">
      <c r="F441" s="165"/>
    </row>
    <row r="442">
      <c r="F442" s="165"/>
    </row>
    <row r="443">
      <c r="F443" s="165"/>
    </row>
    <row r="444">
      <c r="F444" s="165"/>
    </row>
    <row r="445">
      <c r="F445" s="165"/>
    </row>
    <row r="446">
      <c r="F446" s="165"/>
    </row>
    <row r="447">
      <c r="F447" s="165"/>
    </row>
    <row r="448">
      <c r="F448" s="165"/>
    </row>
    <row r="449">
      <c r="F449" s="165"/>
    </row>
    <row r="450">
      <c r="F450" s="165"/>
    </row>
    <row r="451">
      <c r="F451" s="165"/>
    </row>
    <row r="452">
      <c r="F452" s="165"/>
    </row>
    <row r="453">
      <c r="F453" s="165"/>
    </row>
    <row r="454">
      <c r="F454" s="165"/>
    </row>
    <row r="455">
      <c r="F455" s="165"/>
    </row>
    <row r="456">
      <c r="F456" s="165"/>
    </row>
    <row r="457">
      <c r="F457" s="165"/>
    </row>
    <row r="458">
      <c r="F458" s="165"/>
    </row>
    <row r="459">
      <c r="F459" s="165"/>
    </row>
    <row r="460">
      <c r="F460" s="165"/>
    </row>
    <row r="461">
      <c r="F461" s="165"/>
    </row>
    <row r="462">
      <c r="F462" s="165"/>
    </row>
    <row r="463">
      <c r="F463" s="165"/>
    </row>
    <row r="464">
      <c r="F464" s="165"/>
    </row>
    <row r="465">
      <c r="F465" s="165"/>
    </row>
    <row r="466">
      <c r="F466" s="165"/>
    </row>
    <row r="467">
      <c r="F467" s="165"/>
    </row>
    <row r="468">
      <c r="F468" s="165"/>
    </row>
    <row r="469">
      <c r="F469" s="165"/>
    </row>
    <row r="470">
      <c r="F470" s="165"/>
    </row>
    <row r="471">
      <c r="F471" s="165"/>
    </row>
    <row r="472">
      <c r="F472" s="165"/>
    </row>
    <row r="473">
      <c r="F473" s="165"/>
    </row>
    <row r="474">
      <c r="F474" s="165"/>
    </row>
    <row r="475">
      <c r="F475" s="165"/>
    </row>
    <row r="476">
      <c r="F476" s="165"/>
    </row>
    <row r="477">
      <c r="F477" s="165"/>
    </row>
    <row r="478">
      <c r="F478" s="165"/>
    </row>
    <row r="479">
      <c r="F479" s="165"/>
    </row>
    <row r="480">
      <c r="F480" s="165"/>
    </row>
    <row r="481">
      <c r="F481" s="165"/>
    </row>
    <row r="482">
      <c r="F482" s="165"/>
    </row>
    <row r="483">
      <c r="F483" s="165"/>
    </row>
    <row r="484">
      <c r="F484" s="165"/>
    </row>
    <row r="485">
      <c r="F485" s="165"/>
    </row>
    <row r="486">
      <c r="F486" s="165"/>
    </row>
    <row r="487">
      <c r="F487" s="165"/>
    </row>
    <row r="488">
      <c r="F488" s="165"/>
    </row>
    <row r="489">
      <c r="F489" s="165"/>
    </row>
    <row r="490">
      <c r="F490" s="165"/>
    </row>
    <row r="491">
      <c r="F491" s="165"/>
    </row>
    <row r="492">
      <c r="F492" s="165"/>
    </row>
    <row r="493">
      <c r="F493" s="165"/>
    </row>
    <row r="494">
      <c r="F494" s="165"/>
    </row>
    <row r="495">
      <c r="F495" s="165"/>
    </row>
    <row r="496">
      <c r="F496" s="165"/>
    </row>
    <row r="497">
      <c r="F497" s="165"/>
    </row>
    <row r="498">
      <c r="F498" s="165"/>
    </row>
    <row r="499">
      <c r="F499" s="165"/>
    </row>
    <row r="500">
      <c r="F500" s="165"/>
    </row>
    <row r="501">
      <c r="F501" s="165"/>
    </row>
    <row r="502">
      <c r="F502" s="165"/>
    </row>
    <row r="503">
      <c r="F503" s="165"/>
    </row>
    <row r="504">
      <c r="F504" s="165"/>
    </row>
    <row r="505">
      <c r="F505" s="165"/>
    </row>
    <row r="506">
      <c r="F506" s="165"/>
    </row>
    <row r="507">
      <c r="F507" s="165"/>
    </row>
    <row r="508">
      <c r="F508" s="165"/>
    </row>
    <row r="509">
      <c r="F509" s="165"/>
    </row>
    <row r="510">
      <c r="F510" s="165"/>
    </row>
    <row r="511">
      <c r="F511" s="165"/>
    </row>
    <row r="512">
      <c r="F512" s="165"/>
    </row>
    <row r="513">
      <c r="F513" s="165"/>
    </row>
    <row r="514">
      <c r="F514" s="165"/>
    </row>
    <row r="515">
      <c r="F515" s="165"/>
    </row>
    <row r="516">
      <c r="F516" s="165"/>
    </row>
    <row r="517">
      <c r="F517" s="165"/>
    </row>
    <row r="518">
      <c r="F518" s="165"/>
    </row>
    <row r="519">
      <c r="F519" s="165"/>
    </row>
    <row r="520">
      <c r="F520" s="165"/>
    </row>
    <row r="521">
      <c r="F521" s="165"/>
    </row>
    <row r="522">
      <c r="F522" s="165"/>
    </row>
    <row r="523">
      <c r="F523" s="165"/>
    </row>
    <row r="524">
      <c r="F524" s="165"/>
    </row>
    <row r="525">
      <c r="F525" s="165"/>
    </row>
    <row r="526">
      <c r="F526" s="165"/>
    </row>
    <row r="527">
      <c r="F527" s="165"/>
    </row>
    <row r="528">
      <c r="F528" s="165"/>
    </row>
    <row r="529">
      <c r="F529" s="165"/>
    </row>
    <row r="530">
      <c r="F530" s="165"/>
    </row>
    <row r="531">
      <c r="F531" s="165"/>
    </row>
    <row r="532">
      <c r="F532" s="165"/>
    </row>
    <row r="533">
      <c r="F533" s="165"/>
    </row>
    <row r="534">
      <c r="F534" s="165"/>
    </row>
    <row r="535">
      <c r="F535" s="165"/>
    </row>
    <row r="536">
      <c r="F536" s="165"/>
    </row>
    <row r="537">
      <c r="F537" s="165"/>
    </row>
    <row r="538">
      <c r="F538" s="165"/>
    </row>
    <row r="539">
      <c r="F539" s="165"/>
    </row>
    <row r="540">
      <c r="F540" s="165"/>
    </row>
    <row r="541">
      <c r="F541" s="165"/>
    </row>
    <row r="542">
      <c r="F542" s="165"/>
    </row>
    <row r="543">
      <c r="F543" s="165"/>
    </row>
    <row r="544">
      <c r="F544" s="165"/>
    </row>
    <row r="545">
      <c r="F545" s="165"/>
    </row>
    <row r="546">
      <c r="F546" s="165"/>
    </row>
    <row r="547">
      <c r="F547" s="165"/>
    </row>
    <row r="548">
      <c r="F548" s="165"/>
    </row>
    <row r="549">
      <c r="F549" s="165"/>
    </row>
    <row r="550">
      <c r="F550" s="165"/>
    </row>
    <row r="551">
      <c r="F551" s="165"/>
    </row>
    <row r="552">
      <c r="F552" s="165"/>
    </row>
    <row r="553">
      <c r="F553" s="165"/>
    </row>
    <row r="554">
      <c r="F554" s="165"/>
    </row>
    <row r="555">
      <c r="F555" s="165"/>
    </row>
    <row r="556">
      <c r="F556" s="165"/>
    </row>
    <row r="557">
      <c r="F557" s="165"/>
    </row>
    <row r="558">
      <c r="F558" s="165"/>
    </row>
    <row r="559">
      <c r="F559" s="165"/>
    </row>
    <row r="560">
      <c r="F560" s="165"/>
    </row>
    <row r="561">
      <c r="F561" s="165"/>
    </row>
    <row r="562">
      <c r="F562" s="165"/>
    </row>
    <row r="563">
      <c r="F563" s="165"/>
    </row>
    <row r="564">
      <c r="F564" s="165"/>
    </row>
    <row r="565">
      <c r="F565" s="165"/>
    </row>
    <row r="566">
      <c r="F566" s="165"/>
    </row>
    <row r="567">
      <c r="F567" s="165"/>
    </row>
    <row r="568">
      <c r="F568" s="165"/>
    </row>
    <row r="569">
      <c r="F569" s="165"/>
    </row>
    <row r="570">
      <c r="F570" s="165"/>
    </row>
    <row r="571">
      <c r="F571" s="165"/>
    </row>
    <row r="572">
      <c r="F572" s="165"/>
    </row>
    <row r="573">
      <c r="F573" s="165"/>
    </row>
    <row r="574">
      <c r="F574" s="165"/>
    </row>
    <row r="575">
      <c r="F575" s="165"/>
    </row>
    <row r="576">
      <c r="F576" s="165"/>
    </row>
    <row r="577">
      <c r="F577" s="165"/>
    </row>
    <row r="578">
      <c r="F578" s="165"/>
    </row>
    <row r="579">
      <c r="F579" s="165"/>
    </row>
    <row r="580">
      <c r="F580" s="165"/>
    </row>
    <row r="581">
      <c r="F581" s="165"/>
    </row>
    <row r="582">
      <c r="F582" s="165"/>
    </row>
    <row r="583">
      <c r="F583" s="165"/>
    </row>
    <row r="584">
      <c r="F584" s="165"/>
    </row>
    <row r="585">
      <c r="F585" s="165"/>
    </row>
    <row r="586">
      <c r="F586" s="165"/>
    </row>
    <row r="587">
      <c r="F587" s="165"/>
    </row>
    <row r="588">
      <c r="F588" s="165"/>
    </row>
    <row r="589">
      <c r="F589" s="165"/>
    </row>
    <row r="590">
      <c r="F590" s="165"/>
    </row>
    <row r="591">
      <c r="F591" s="165"/>
    </row>
    <row r="592">
      <c r="F592" s="165"/>
    </row>
    <row r="593">
      <c r="F593" s="165"/>
    </row>
    <row r="594">
      <c r="F594" s="165"/>
    </row>
    <row r="595">
      <c r="F595" s="165"/>
    </row>
    <row r="596">
      <c r="F596" s="165"/>
    </row>
    <row r="597">
      <c r="F597" s="165"/>
    </row>
    <row r="598">
      <c r="F598" s="165"/>
    </row>
    <row r="599">
      <c r="F599" s="165"/>
    </row>
    <row r="600">
      <c r="F600" s="165"/>
    </row>
    <row r="601">
      <c r="F601" s="165"/>
    </row>
    <row r="602">
      <c r="F602" s="165"/>
    </row>
    <row r="603">
      <c r="F603" s="165"/>
    </row>
    <row r="604">
      <c r="F604" s="165"/>
    </row>
    <row r="605">
      <c r="F605" s="165"/>
    </row>
    <row r="606">
      <c r="F606" s="165"/>
    </row>
    <row r="607">
      <c r="F607" s="165"/>
    </row>
    <row r="608">
      <c r="F608" s="165"/>
    </row>
    <row r="609">
      <c r="F609" s="165"/>
    </row>
    <row r="610">
      <c r="F610" s="165"/>
    </row>
    <row r="611">
      <c r="F611" s="165"/>
    </row>
    <row r="612">
      <c r="F612" s="165"/>
    </row>
    <row r="613">
      <c r="F613" s="165"/>
    </row>
    <row r="614">
      <c r="F614" s="165"/>
    </row>
    <row r="615">
      <c r="F615" s="165"/>
    </row>
    <row r="616">
      <c r="F616" s="165"/>
    </row>
    <row r="617">
      <c r="F617" s="165"/>
    </row>
    <row r="618">
      <c r="F618" s="165"/>
    </row>
    <row r="619">
      <c r="F619" s="165"/>
    </row>
    <row r="620">
      <c r="F620" s="165"/>
    </row>
    <row r="621">
      <c r="F621" s="165"/>
    </row>
    <row r="622">
      <c r="F622" s="165"/>
    </row>
    <row r="623">
      <c r="F623" s="165"/>
    </row>
    <row r="624">
      <c r="F624" s="165"/>
    </row>
    <row r="625">
      <c r="F625" s="165"/>
    </row>
    <row r="626">
      <c r="F626" s="165"/>
    </row>
    <row r="627">
      <c r="F627" s="165"/>
    </row>
    <row r="628">
      <c r="F628" s="165"/>
    </row>
    <row r="629">
      <c r="F629" s="165"/>
    </row>
    <row r="630">
      <c r="F630" s="165"/>
    </row>
    <row r="631">
      <c r="F631" s="165"/>
    </row>
    <row r="632">
      <c r="F632" s="165"/>
    </row>
    <row r="633">
      <c r="F633" s="165"/>
    </row>
    <row r="634">
      <c r="F634" s="165"/>
    </row>
    <row r="635">
      <c r="F635" s="165"/>
    </row>
    <row r="636">
      <c r="F636" s="165"/>
    </row>
    <row r="637">
      <c r="F637" s="165"/>
    </row>
    <row r="638">
      <c r="F638" s="165"/>
    </row>
    <row r="639">
      <c r="F639" s="165"/>
    </row>
    <row r="640">
      <c r="F640" s="165"/>
    </row>
    <row r="641">
      <c r="F641" s="165"/>
    </row>
    <row r="642">
      <c r="F642" s="165"/>
    </row>
    <row r="643">
      <c r="F643" s="165"/>
    </row>
    <row r="644">
      <c r="F644" s="165"/>
    </row>
    <row r="645">
      <c r="F645" s="165"/>
    </row>
    <row r="646">
      <c r="F646" s="165"/>
    </row>
    <row r="647">
      <c r="F647" s="165"/>
    </row>
    <row r="648">
      <c r="F648" s="165"/>
    </row>
    <row r="649">
      <c r="F649" s="165"/>
    </row>
    <row r="650">
      <c r="F650" s="165"/>
    </row>
    <row r="651">
      <c r="F651" s="165"/>
    </row>
    <row r="652">
      <c r="F652" s="165"/>
    </row>
    <row r="653">
      <c r="F653" s="165"/>
    </row>
    <row r="654">
      <c r="F654" s="165"/>
    </row>
    <row r="655">
      <c r="F655" s="165"/>
    </row>
    <row r="656">
      <c r="F656" s="165"/>
    </row>
    <row r="657">
      <c r="F657" s="165"/>
    </row>
    <row r="658">
      <c r="F658" s="165"/>
    </row>
    <row r="659">
      <c r="F659" s="165"/>
    </row>
    <row r="660">
      <c r="F660" s="165"/>
    </row>
    <row r="661">
      <c r="F661" s="165"/>
    </row>
    <row r="662">
      <c r="F662" s="165"/>
    </row>
    <row r="663">
      <c r="F663" s="165"/>
    </row>
    <row r="664">
      <c r="F664" s="165"/>
    </row>
    <row r="665">
      <c r="F665" s="165"/>
    </row>
    <row r="666">
      <c r="F666" s="165"/>
    </row>
    <row r="667">
      <c r="F667" s="165"/>
    </row>
    <row r="668">
      <c r="F668" s="165"/>
    </row>
    <row r="669">
      <c r="F669" s="165"/>
    </row>
    <row r="670">
      <c r="F670" s="165"/>
    </row>
    <row r="671">
      <c r="F671" s="165"/>
    </row>
    <row r="672">
      <c r="F672" s="165"/>
    </row>
    <row r="673">
      <c r="F673" s="165"/>
    </row>
    <row r="674">
      <c r="F674" s="165"/>
    </row>
    <row r="675">
      <c r="F675" s="165"/>
    </row>
    <row r="676">
      <c r="F676" s="165"/>
    </row>
    <row r="677">
      <c r="F677" s="165"/>
    </row>
    <row r="678">
      <c r="F678" s="165"/>
    </row>
    <row r="679">
      <c r="F679" s="165"/>
    </row>
    <row r="680">
      <c r="F680" s="165"/>
    </row>
    <row r="681">
      <c r="F681" s="165"/>
    </row>
    <row r="682">
      <c r="F682" s="165"/>
    </row>
    <row r="683">
      <c r="F683" s="165"/>
    </row>
    <row r="684">
      <c r="F684" s="165"/>
    </row>
    <row r="685">
      <c r="F685" s="165"/>
    </row>
    <row r="686">
      <c r="F686" s="165"/>
    </row>
    <row r="687">
      <c r="F687" s="165"/>
    </row>
    <row r="688">
      <c r="F688" s="165"/>
    </row>
    <row r="689">
      <c r="F689" s="165"/>
    </row>
    <row r="690">
      <c r="F690" s="165"/>
    </row>
    <row r="691">
      <c r="F691" s="165"/>
    </row>
    <row r="692">
      <c r="F692" s="165"/>
    </row>
    <row r="693">
      <c r="F693" s="165"/>
    </row>
    <row r="694">
      <c r="F694" s="165"/>
    </row>
    <row r="695">
      <c r="F695" s="165"/>
    </row>
    <row r="696">
      <c r="F696" s="165"/>
    </row>
    <row r="697">
      <c r="F697" s="165"/>
    </row>
    <row r="698">
      <c r="F698" s="165"/>
    </row>
    <row r="699">
      <c r="F699" s="165"/>
    </row>
    <row r="700">
      <c r="F700" s="165"/>
    </row>
    <row r="701">
      <c r="F701" s="165"/>
    </row>
    <row r="702">
      <c r="F702" s="165"/>
    </row>
    <row r="703">
      <c r="F703" s="165"/>
    </row>
    <row r="704">
      <c r="F704" s="165"/>
    </row>
    <row r="705">
      <c r="F705" s="165"/>
    </row>
    <row r="706">
      <c r="F706" s="165"/>
    </row>
    <row r="707">
      <c r="F707" s="165"/>
    </row>
    <row r="708">
      <c r="F708" s="165"/>
    </row>
    <row r="709">
      <c r="F709" s="165"/>
    </row>
    <row r="710">
      <c r="F710" s="165"/>
    </row>
    <row r="711">
      <c r="F711" s="165"/>
    </row>
    <row r="712">
      <c r="F712" s="165"/>
    </row>
    <row r="713">
      <c r="F713" s="165"/>
    </row>
    <row r="714">
      <c r="F714" s="165"/>
    </row>
    <row r="715">
      <c r="F715" s="165"/>
    </row>
    <row r="716">
      <c r="F716" s="165"/>
    </row>
    <row r="717">
      <c r="F717" s="165"/>
    </row>
    <row r="718">
      <c r="F718" s="165"/>
    </row>
    <row r="719">
      <c r="F719" s="165"/>
    </row>
    <row r="720">
      <c r="F720" s="165"/>
    </row>
    <row r="721">
      <c r="F721" s="165"/>
    </row>
    <row r="722">
      <c r="F722" s="165"/>
    </row>
    <row r="723">
      <c r="F723" s="165"/>
    </row>
    <row r="724">
      <c r="F724" s="165"/>
    </row>
    <row r="725">
      <c r="F725" s="165"/>
    </row>
    <row r="726">
      <c r="F726" s="165"/>
    </row>
    <row r="727">
      <c r="F727" s="165"/>
    </row>
    <row r="728">
      <c r="F728" s="165"/>
    </row>
    <row r="729">
      <c r="F729" s="165"/>
    </row>
    <row r="730">
      <c r="F730" s="165"/>
    </row>
    <row r="731">
      <c r="F731" s="165"/>
    </row>
    <row r="732">
      <c r="F732" s="165"/>
    </row>
    <row r="733">
      <c r="F733" s="165"/>
    </row>
    <row r="734">
      <c r="F734" s="165"/>
    </row>
    <row r="735">
      <c r="F735" s="165"/>
    </row>
    <row r="736">
      <c r="F736" s="165"/>
    </row>
    <row r="737">
      <c r="F737" s="165"/>
    </row>
    <row r="738">
      <c r="F738" s="165"/>
    </row>
    <row r="739">
      <c r="F739" s="165"/>
    </row>
    <row r="740">
      <c r="F740" s="165"/>
    </row>
    <row r="741">
      <c r="F741" s="165"/>
    </row>
    <row r="742">
      <c r="F742" s="165"/>
    </row>
    <row r="743">
      <c r="F743" s="165"/>
    </row>
    <row r="744">
      <c r="F744" s="165"/>
    </row>
    <row r="745">
      <c r="F745" s="165"/>
    </row>
    <row r="746">
      <c r="F746" s="165"/>
    </row>
    <row r="747">
      <c r="F747" s="165"/>
    </row>
    <row r="748">
      <c r="F748" s="165"/>
    </row>
    <row r="749">
      <c r="F749" s="165"/>
    </row>
    <row r="750">
      <c r="F750" s="165"/>
    </row>
    <row r="751">
      <c r="F751" s="165"/>
    </row>
    <row r="752">
      <c r="F752" s="165"/>
    </row>
    <row r="753">
      <c r="F753" s="165"/>
    </row>
    <row r="754">
      <c r="F754" s="165"/>
    </row>
    <row r="755">
      <c r="F755" s="165"/>
    </row>
    <row r="756">
      <c r="F756" s="165"/>
    </row>
    <row r="757">
      <c r="F757" s="165"/>
    </row>
    <row r="758">
      <c r="F758" s="165"/>
    </row>
    <row r="759">
      <c r="F759" s="165"/>
    </row>
    <row r="760">
      <c r="F760" s="165"/>
    </row>
    <row r="761">
      <c r="F761" s="165"/>
    </row>
    <row r="762">
      <c r="F762" s="165"/>
    </row>
    <row r="763">
      <c r="F763" s="165"/>
    </row>
    <row r="764">
      <c r="F764" s="165"/>
    </row>
    <row r="765">
      <c r="F765" s="165"/>
    </row>
    <row r="766">
      <c r="F766" s="165"/>
    </row>
    <row r="767">
      <c r="F767" s="165"/>
    </row>
    <row r="768">
      <c r="F768" s="165"/>
    </row>
    <row r="769">
      <c r="F769" s="165"/>
    </row>
    <row r="770">
      <c r="F770" s="165"/>
    </row>
    <row r="771">
      <c r="F771" s="165"/>
    </row>
    <row r="772">
      <c r="F772" s="165"/>
    </row>
    <row r="773">
      <c r="F773" s="165"/>
    </row>
    <row r="774">
      <c r="F774" s="165"/>
    </row>
    <row r="775">
      <c r="F775" s="165"/>
    </row>
    <row r="776">
      <c r="F776" s="165"/>
    </row>
    <row r="777">
      <c r="F777" s="165"/>
    </row>
    <row r="778">
      <c r="F778" s="165"/>
    </row>
    <row r="779">
      <c r="F779" s="165"/>
    </row>
    <row r="780">
      <c r="F780" s="165"/>
    </row>
    <row r="781">
      <c r="F781" s="165"/>
    </row>
    <row r="782">
      <c r="F782" s="165"/>
    </row>
    <row r="783">
      <c r="F783" s="165"/>
    </row>
    <row r="784">
      <c r="F784" s="165"/>
    </row>
    <row r="785">
      <c r="F785" s="165"/>
    </row>
    <row r="786">
      <c r="F786" s="165"/>
    </row>
    <row r="787">
      <c r="F787" s="165"/>
    </row>
    <row r="788">
      <c r="F788" s="165"/>
    </row>
    <row r="789">
      <c r="F789" s="165"/>
    </row>
    <row r="790">
      <c r="F790" s="165"/>
    </row>
    <row r="791">
      <c r="F791" s="165"/>
    </row>
    <row r="792">
      <c r="F792" s="165"/>
    </row>
    <row r="793">
      <c r="F793" s="165"/>
    </row>
    <row r="794">
      <c r="F794" s="165"/>
    </row>
    <row r="795">
      <c r="F795" s="165"/>
    </row>
    <row r="796">
      <c r="F796" s="165"/>
    </row>
    <row r="797">
      <c r="F797" s="165"/>
    </row>
    <row r="798">
      <c r="F798" s="165"/>
    </row>
    <row r="799">
      <c r="F799" s="165"/>
    </row>
    <row r="800">
      <c r="F800" s="165"/>
    </row>
    <row r="801">
      <c r="F801" s="165"/>
    </row>
    <row r="802">
      <c r="F802" s="165"/>
    </row>
    <row r="803">
      <c r="F803" s="165"/>
    </row>
    <row r="804">
      <c r="F804" s="165"/>
    </row>
    <row r="805">
      <c r="F805" s="165"/>
    </row>
    <row r="806">
      <c r="F806" s="165"/>
    </row>
    <row r="807">
      <c r="F807" s="165"/>
    </row>
    <row r="808">
      <c r="F808" s="165"/>
    </row>
    <row r="809">
      <c r="F809" s="165"/>
    </row>
    <row r="810">
      <c r="F810" s="165"/>
    </row>
    <row r="811">
      <c r="F811" s="165"/>
    </row>
    <row r="812">
      <c r="F812" s="165"/>
    </row>
    <row r="813">
      <c r="F813" s="165"/>
    </row>
    <row r="814">
      <c r="F814" s="165"/>
    </row>
    <row r="815">
      <c r="F815" s="165"/>
    </row>
    <row r="816">
      <c r="F816" s="165"/>
    </row>
    <row r="817">
      <c r="F817" s="165"/>
    </row>
    <row r="818">
      <c r="F818" s="165"/>
    </row>
    <row r="819">
      <c r="F819" s="165"/>
    </row>
    <row r="820">
      <c r="F820" s="165"/>
    </row>
    <row r="821">
      <c r="F821" s="165"/>
    </row>
    <row r="822">
      <c r="F822" s="165"/>
    </row>
    <row r="823">
      <c r="F823" s="165"/>
    </row>
    <row r="824">
      <c r="F824" s="165"/>
    </row>
    <row r="825">
      <c r="F825" s="165"/>
    </row>
    <row r="826">
      <c r="F826" s="165"/>
    </row>
    <row r="827">
      <c r="F827" s="165"/>
    </row>
    <row r="828">
      <c r="F828" s="165"/>
    </row>
    <row r="829">
      <c r="F829" s="165"/>
    </row>
    <row r="830">
      <c r="F830" s="165"/>
    </row>
    <row r="831">
      <c r="F831" s="165"/>
    </row>
    <row r="832">
      <c r="F832" s="165"/>
    </row>
    <row r="833">
      <c r="F833" s="165"/>
    </row>
    <row r="834">
      <c r="F834" s="165"/>
    </row>
    <row r="835">
      <c r="F835" s="165"/>
    </row>
    <row r="836">
      <c r="F836" s="165"/>
    </row>
    <row r="837">
      <c r="F837" s="165"/>
    </row>
    <row r="838">
      <c r="F838" s="165"/>
    </row>
    <row r="839">
      <c r="F839" s="165"/>
    </row>
    <row r="840">
      <c r="F840" s="165"/>
    </row>
    <row r="841">
      <c r="F841" s="165"/>
    </row>
    <row r="842">
      <c r="F842" s="165"/>
    </row>
    <row r="843">
      <c r="F843" s="165"/>
    </row>
    <row r="844">
      <c r="F844" s="165"/>
    </row>
    <row r="845">
      <c r="F845" s="165"/>
    </row>
    <row r="846">
      <c r="F846" s="165"/>
    </row>
    <row r="847">
      <c r="F847" s="165"/>
    </row>
    <row r="848">
      <c r="F848" s="165"/>
    </row>
    <row r="849">
      <c r="F849" s="165"/>
    </row>
    <row r="850">
      <c r="F850" s="165"/>
    </row>
    <row r="851">
      <c r="F851" s="165"/>
    </row>
    <row r="852">
      <c r="F852" s="165"/>
    </row>
    <row r="853">
      <c r="F853" s="165"/>
    </row>
    <row r="854">
      <c r="F854" s="165"/>
    </row>
    <row r="855">
      <c r="F855" s="165"/>
    </row>
    <row r="856">
      <c r="F856" s="165"/>
    </row>
    <row r="857">
      <c r="F857" s="165"/>
    </row>
    <row r="858">
      <c r="F858" s="165"/>
    </row>
    <row r="859">
      <c r="F859" s="165"/>
    </row>
    <row r="860">
      <c r="F860" s="165"/>
    </row>
    <row r="861">
      <c r="F861" s="165"/>
    </row>
    <row r="862">
      <c r="F862" s="165"/>
    </row>
    <row r="863">
      <c r="F863" s="165"/>
    </row>
    <row r="864">
      <c r="F864" s="165"/>
    </row>
    <row r="865">
      <c r="F865" s="165"/>
    </row>
    <row r="866">
      <c r="F866" s="165"/>
    </row>
    <row r="867">
      <c r="F867" s="165"/>
    </row>
    <row r="868">
      <c r="F868" s="165"/>
    </row>
    <row r="869">
      <c r="F869" s="165"/>
    </row>
    <row r="870">
      <c r="F870" s="165"/>
    </row>
    <row r="871">
      <c r="F871" s="165"/>
    </row>
    <row r="872">
      <c r="F872" s="165"/>
    </row>
    <row r="873">
      <c r="F873" s="165"/>
    </row>
    <row r="874">
      <c r="F874" s="165"/>
    </row>
    <row r="875">
      <c r="F875" s="165"/>
    </row>
    <row r="876">
      <c r="F876" s="165"/>
    </row>
    <row r="877">
      <c r="F877" s="165"/>
    </row>
    <row r="878">
      <c r="F878" s="165"/>
    </row>
    <row r="879">
      <c r="F879" s="165"/>
    </row>
    <row r="880">
      <c r="F880" s="165"/>
    </row>
    <row r="881">
      <c r="F881" s="165"/>
    </row>
    <row r="882">
      <c r="F882" s="165"/>
    </row>
    <row r="883">
      <c r="F883" s="165"/>
    </row>
    <row r="884">
      <c r="F884" s="165"/>
    </row>
    <row r="885">
      <c r="F885" s="165"/>
    </row>
    <row r="886">
      <c r="F886" s="165"/>
    </row>
    <row r="887">
      <c r="F887" s="165"/>
    </row>
    <row r="888">
      <c r="F888" s="165"/>
    </row>
    <row r="889">
      <c r="F889" s="165"/>
    </row>
    <row r="890">
      <c r="F890" s="165"/>
    </row>
    <row r="891">
      <c r="F891" s="165"/>
    </row>
    <row r="892">
      <c r="F892" s="165"/>
    </row>
    <row r="893">
      <c r="F893" s="165"/>
    </row>
    <row r="894">
      <c r="F894" s="165"/>
    </row>
    <row r="895">
      <c r="F895" s="165"/>
    </row>
    <row r="896">
      <c r="F896" s="165"/>
    </row>
    <row r="897">
      <c r="F897" s="165"/>
    </row>
    <row r="898">
      <c r="F898" s="165"/>
    </row>
    <row r="899">
      <c r="F899" s="165"/>
    </row>
    <row r="900">
      <c r="F900" s="165"/>
    </row>
    <row r="901">
      <c r="F901" s="165"/>
    </row>
    <row r="902">
      <c r="F902" s="165"/>
    </row>
    <row r="903">
      <c r="F903" s="165"/>
    </row>
    <row r="904">
      <c r="F904" s="165"/>
    </row>
    <row r="905">
      <c r="F905" s="165"/>
    </row>
    <row r="906">
      <c r="F906" s="165"/>
    </row>
    <row r="907">
      <c r="F907" s="165"/>
    </row>
    <row r="908">
      <c r="F908" s="165"/>
    </row>
    <row r="909">
      <c r="F909" s="165"/>
    </row>
    <row r="910">
      <c r="F910" s="165"/>
    </row>
    <row r="911">
      <c r="F911" s="165"/>
    </row>
    <row r="912">
      <c r="F912" s="165"/>
    </row>
    <row r="913">
      <c r="F913" s="165"/>
    </row>
    <row r="914">
      <c r="F914" s="165"/>
    </row>
    <row r="915">
      <c r="F915" s="165"/>
    </row>
    <row r="916">
      <c r="F916" s="165"/>
    </row>
    <row r="917">
      <c r="F917" s="165"/>
    </row>
    <row r="918">
      <c r="F918" s="165"/>
    </row>
    <row r="919">
      <c r="F919" s="165"/>
    </row>
    <row r="920">
      <c r="F920" s="165"/>
    </row>
    <row r="921">
      <c r="F921" s="165"/>
    </row>
    <row r="922">
      <c r="F922" s="165"/>
    </row>
    <row r="923">
      <c r="F923" s="165"/>
    </row>
    <row r="924">
      <c r="F924" s="165"/>
    </row>
    <row r="925">
      <c r="F925" s="165"/>
    </row>
    <row r="926">
      <c r="F926" s="165"/>
    </row>
    <row r="927">
      <c r="F927" s="165"/>
    </row>
    <row r="928">
      <c r="F928" s="165"/>
    </row>
    <row r="929">
      <c r="F929" s="165"/>
    </row>
    <row r="930">
      <c r="F930" s="165"/>
    </row>
    <row r="931">
      <c r="F931" s="165"/>
    </row>
    <row r="932">
      <c r="F932" s="165"/>
    </row>
    <row r="933">
      <c r="F933" s="165"/>
    </row>
    <row r="934">
      <c r="F934" s="165"/>
    </row>
    <row r="935">
      <c r="F935" s="165"/>
    </row>
    <row r="936">
      <c r="F936" s="165"/>
    </row>
    <row r="937">
      <c r="F937" s="165"/>
    </row>
    <row r="938">
      <c r="F938" s="165"/>
    </row>
    <row r="939">
      <c r="F939" s="165"/>
    </row>
    <row r="940">
      <c r="F940" s="165"/>
    </row>
    <row r="941">
      <c r="F941" s="165"/>
    </row>
    <row r="942">
      <c r="F942" s="165"/>
    </row>
    <row r="943">
      <c r="F943" s="165"/>
    </row>
    <row r="944">
      <c r="F944" s="165"/>
    </row>
    <row r="945">
      <c r="F945" s="165"/>
    </row>
    <row r="946">
      <c r="F946" s="165"/>
    </row>
    <row r="947">
      <c r="F947" s="165"/>
    </row>
    <row r="948">
      <c r="F948" s="165"/>
    </row>
    <row r="949">
      <c r="F949" s="165"/>
    </row>
    <row r="950">
      <c r="F950" s="165"/>
    </row>
    <row r="951">
      <c r="F951" s="165"/>
    </row>
    <row r="952">
      <c r="F952" s="165"/>
    </row>
    <row r="953">
      <c r="F953" s="165"/>
    </row>
    <row r="954">
      <c r="F954" s="165"/>
    </row>
    <row r="955">
      <c r="F955" s="165"/>
    </row>
    <row r="956">
      <c r="F956" s="165"/>
    </row>
    <row r="957">
      <c r="F957" s="165"/>
    </row>
    <row r="958">
      <c r="F958" s="165"/>
    </row>
    <row r="959">
      <c r="F959" s="165"/>
    </row>
    <row r="960">
      <c r="F960" s="165"/>
    </row>
    <row r="961">
      <c r="F961" s="165"/>
    </row>
    <row r="962">
      <c r="F962" s="165"/>
    </row>
    <row r="963">
      <c r="F963" s="165"/>
    </row>
    <row r="964">
      <c r="F964" s="165"/>
    </row>
    <row r="965">
      <c r="F965" s="165"/>
    </row>
    <row r="966">
      <c r="F966" s="165"/>
    </row>
    <row r="967">
      <c r="F967" s="165"/>
    </row>
    <row r="968">
      <c r="F968" s="165"/>
    </row>
    <row r="969">
      <c r="F969" s="165"/>
    </row>
    <row r="970">
      <c r="F970" s="165"/>
    </row>
    <row r="971">
      <c r="F971" s="165"/>
    </row>
    <row r="972">
      <c r="F972" s="165"/>
    </row>
    <row r="973">
      <c r="F973" s="165"/>
    </row>
    <row r="974">
      <c r="F974" s="165"/>
    </row>
    <row r="975">
      <c r="F975" s="165"/>
    </row>
    <row r="976">
      <c r="F976" s="165"/>
    </row>
    <row r="977">
      <c r="F977" s="165"/>
    </row>
    <row r="978">
      <c r="F978" s="165"/>
    </row>
    <row r="979">
      <c r="F979" s="165"/>
    </row>
    <row r="980">
      <c r="F980" s="165"/>
    </row>
    <row r="981">
      <c r="F981" s="165"/>
    </row>
    <row r="982">
      <c r="F982" s="165"/>
    </row>
    <row r="983">
      <c r="F983" s="165"/>
    </row>
    <row r="984">
      <c r="F984" s="165"/>
    </row>
    <row r="985">
      <c r="F985" s="165"/>
    </row>
    <row r="986">
      <c r="F986" s="165"/>
    </row>
    <row r="987">
      <c r="F987" s="165"/>
    </row>
    <row r="988">
      <c r="F988" s="165"/>
    </row>
    <row r="989">
      <c r="F989" s="165"/>
    </row>
    <row r="990">
      <c r="F990" s="165"/>
    </row>
    <row r="991">
      <c r="F991" s="165"/>
    </row>
    <row r="992">
      <c r="F992" s="165"/>
    </row>
    <row r="993">
      <c r="F993" s="165"/>
    </row>
    <row r="994">
      <c r="F994" s="165"/>
    </row>
    <row r="995">
      <c r="F995" s="165"/>
    </row>
    <row r="996">
      <c r="F996" s="165"/>
    </row>
    <row r="997">
      <c r="F997" s="165"/>
    </row>
    <row r="998">
      <c r="F998" s="165"/>
    </row>
    <row r="999">
      <c r="F999" s="165"/>
    </row>
    <row r="1000">
      <c r="F1000" s="165"/>
    </row>
  </sheetData>
  <mergeCells count="25">
    <mergeCell ref="C1:H1"/>
    <mergeCell ref="C2:H2"/>
    <mergeCell ref="E9:H9"/>
    <mergeCell ref="E13:H13"/>
    <mergeCell ref="C20:H20"/>
    <mergeCell ref="C183:H183"/>
    <mergeCell ref="C184:H184"/>
    <mergeCell ref="C187:H187"/>
    <mergeCell ref="E197:H197"/>
    <mergeCell ref="E201:H201"/>
    <mergeCell ref="E204:H204"/>
    <mergeCell ref="E207:H207"/>
    <mergeCell ref="E217:H217"/>
    <mergeCell ref="E220:H220"/>
    <mergeCell ref="E256:H256"/>
    <mergeCell ref="E261:H261"/>
    <mergeCell ref="E267:H267"/>
    <mergeCell ref="C275:H275"/>
    <mergeCell ref="E225:H225"/>
    <mergeCell ref="E230:H230"/>
    <mergeCell ref="E236:H236"/>
    <mergeCell ref="C244:H244"/>
    <mergeCell ref="C247:H247"/>
    <mergeCell ref="E248:H248"/>
    <mergeCell ref="E251:H251"/>
  </mergeCells>
  <dataValidations>
    <dataValidation type="list" allowBlank="1" sqref="F4:F8 F10:F12 F14:F19 F21:F182 F185:F186 F188:F196 F198:F200 F202:F203 F205:F206 F208:F216 F218:F219 F221:F224 F226:F229 F231:F235 F237:F243 F245:F246 F249:F250 F252:F255 F257:F260 F262:F266 F268:F274 F276:F279">
      <formula1>'2. Data Elements'!$A$5:$A$508</formula1>
    </dataValidation>
  </dataValidations>
  <hyperlinks>
    <hyperlink r:id="rId1" location="gid=1136827240" ref="H10"/>
    <hyperlink r:id="rId2" location="gid=1136827240" ref="H22"/>
    <hyperlink r:id="rId3" location="gid=1136827240" ref="H27"/>
    <hyperlink r:id="rId4" location="gid=1136827240" ref="H49"/>
    <hyperlink r:id="rId5" location="gid=1136827240" ref="H54"/>
    <hyperlink r:id="rId6" location="gid=1136827240" ref="H130"/>
    <hyperlink r:id="rId7" location="gid=1136827240" ref="H135"/>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9" width="37.63"/>
  </cols>
  <sheetData>
    <row r="1">
      <c r="A1" s="125" t="s">
        <v>356</v>
      </c>
      <c r="B1" s="125">
        <v>0.0</v>
      </c>
      <c r="C1" s="126" t="s">
        <v>553</v>
      </c>
      <c r="D1" s="127"/>
      <c r="E1" s="127"/>
      <c r="F1" s="127"/>
      <c r="G1" s="127"/>
      <c r="H1" s="128"/>
      <c r="I1" s="129"/>
    </row>
    <row r="2">
      <c r="A2" s="125" t="s">
        <v>412</v>
      </c>
      <c r="B2" s="125">
        <v>0.0</v>
      </c>
      <c r="C2" s="130" t="s">
        <v>554</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408</v>
      </c>
      <c r="B4" s="125">
        <v>0.0</v>
      </c>
      <c r="C4" s="147" t="s">
        <v>555</v>
      </c>
      <c r="D4" s="164" t="str">
        <f>IF(OR(ISERROR(SEARCH("extension",INDIRECT("$A"&amp;row()))),NOT(ISERROR(SEARCH("parties",INDIRECT("$C"&amp;row()))))),VLOOKUP(INDIRECT("$C"&amp;row()),'OCDS Schema 1.1.5'!$B:$D,2,FALSE), VLOOKUP(INDIRECT("$C"&amp;row()),'OCDS Extension Schemas 1.1.5'!$B:$D,2,FALSE))</f>
        <v>Rationale</v>
      </c>
      <c r="E4" s="164" t="str">
        <f>IF(OR(ISERROR(SEARCH("extension",INDIRECT("$A"&amp;row()))),NOT(ISERROR(SEARCH("parties",INDIRECT("$C"&amp;row()))))),VLOOKUP(INDIRECT("$C"&amp;row()),'OCDS Schema 1.1.5'!$B:$D,3,FALSE), VLOOKUP(INDIRECT("$C"&amp;row()),'OCDS Extension Schemas 1.1.5'!$B:$D,3,FALSE))</f>
        <v>The rationale for the procurement provided in free text. More detail can be provided in an attached document.</v>
      </c>
      <c r="F4" s="140"/>
      <c r="G4" s="138" t="str">
        <f>IFERROR(VLOOKUP(INDIRECT("F"&amp;row()),'2. Data Elements'!$A:$F,6,FALSE),"")</f>
        <v/>
      </c>
      <c r="H4" s="100"/>
      <c r="I4" s="129"/>
    </row>
    <row r="5">
      <c r="A5" s="125" t="s">
        <v>432</v>
      </c>
      <c r="B5" s="125">
        <v>0.0</v>
      </c>
      <c r="C5" s="144" t="s">
        <v>556</v>
      </c>
      <c r="D5" s="146" t="str">
        <f>IF(OR(ISERROR(SEARCH("extension",INDIRECT("$A"&amp;row()))),NOT(ISERROR(SEARCH("parties",INDIRECT("$C"&amp;row()))))),VLOOKUP(INDIRECT("$C"&amp;row()),'OCDS Schema 1.1.5'!$B:$D,2,FALSE), VLOOKUP(INDIRECT("$C"&amp;row()),'OCDS Extension Schemas 1.1.5'!$B:$D,2,FALSE))</f>
        <v>Budget</v>
      </c>
      <c r="E5" s="146" t="str">
        <f>IF(OR(ISERROR(SEARCH("extension",INDIRECT("$A"&amp;row()))),NOT(ISERROR(SEARCH("parties",INDIRECT("$C"&amp;row()))))),VLOOKUP(INDIRECT("$C"&amp;row()),'OCDS Schema 1.1.5'!$B:$D,3,FALSE), VLOOKUP(INDIRECT("$C"&amp;row()),'OCDS Extension Schemas 1.1.5'!$B:$D,3,FALSE))</f>
        <v>Details of the budget that funds this contracting process.</v>
      </c>
      <c r="I5" s="129"/>
    </row>
    <row r="6">
      <c r="A6" s="125" t="s">
        <v>408</v>
      </c>
      <c r="B6" s="125">
        <v>0.0</v>
      </c>
      <c r="C6" s="147" t="s">
        <v>557</v>
      </c>
      <c r="D6" s="164" t="str">
        <f>IF(OR(ISERROR(SEARCH("extension",INDIRECT("$A"&amp;row()))),NOT(ISERROR(SEARCH("parties",INDIRECT("$C"&amp;row()))))),VLOOKUP(INDIRECT("$C"&amp;row()),'OCDS Schema 1.1.5'!$B:$D,2,FALSE), VLOOKUP(INDIRECT("$C"&amp;row()),'OCDS Extension Schemas 1.1.5'!$B:$D,2,FALSE))</f>
        <v>ID</v>
      </c>
      <c r="E6" s="164" t="str">
        <f>IF(OR(ISERROR(SEARCH("extension",INDIRECT("$A"&amp;row()))),NOT(ISERROR(SEARCH("parties",INDIRECT("$C"&amp;row()))))),VLOOKUP(INDIRECT("$C"&amp;row()),'OCDS Schema 1.1.5'!$B:$D,3,FALSE), VLOOKUP(INDIRECT("$C"&amp;row()),'OCDS Extension Schemas 1.1.5'!$B:$D,3,FALSE))</f>
        <v>An identifier for the budget line item which provides funds for this contracting process. This identifier should be possible to cross-reference against the provided data source.</v>
      </c>
      <c r="F6" s="140"/>
      <c r="G6" s="138" t="str">
        <f>IFERROR(VLOOKUP(INDIRECT("F"&amp;row()),'2. Data Elements'!$A:$F,6,FALSE),"")</f>
        <v/>
      </c>
      <c r="H6" s="100"/>
      <c r="I6" s="129"/>
    </row>
    <row r="7">
      <c r="A7" s="125" t="s">
        <v>408</v>
      </c>
      <c r="B7" s="125">
        <v>0.0</v>
      </c>
      <c r="C7" s="147" t="s">
        <v>558</v>
      </c>
      <c r="D7" s="164" t="str">
        <f>IF(OR(ISERROR(SEARCH("extension",INDIRECT("$A"&amp;row()))),NOT(ISERROR(SEARCH("parties",INDIRECT("$C"&amp;row()))))),VLOOKUP(INDIRECT("$C"&amp;row()),'OCDS Schema 1.1.5'!$B:$D,2,FALSE), VLOOKUP(INDIRECT("$C"&amp;row()),'OCDS Extension Schemas 1.1.5'!$B:$D,2,FALSE))</f>
        <v>Budget Source</v>
      </c>
      <c r="E7" s="164" t="str">
        <f>IF(OR(ISERROR(SEARCH("extension",INDIRECT("$A"&amp;row()))),NOT(ISERROR(SEARCH("parties",INDIRECT("$C"&amp;row()))))),VLOOKUP(INDIRECT("$C"&amp;row()),'OCDS Schema 1.1.5'!$B:$D,3,FALSE), VLOOKUP(INDIRECT("$C"&amp;row()),'OCDS Extension Schemas 1.1.5'!$B:$D,3,FALSE))</f>
        <v>A short free text description of the budget source. May be used to provide the title of the budget line, or the programme used to fund this project.</v>
      </c>
      <c r="F7" s="137"/>
      <c r="G7" s="138" t="str">
        <f>IFERROR(VLOOKUP(INDIRECT("F"&amp;row()),'2. Data Elements'!$A:$F,6,FALSE),"")</f>
        <v/>
      </c>
      <c r="H7" s="100"/>
      <c r="I7" s="129"/>
    </row>
    <row r="8">
      <c r="A8" s="125" t="s">
        <v>432</v>
      </c>
      <c r="B8" s="125">
        <v>0.0</v>
      </c>
      <c r="C8" s="144" t="s">
        <v>559</v>
      </c>
      <c r="D8" s="146" t="str">
        <f>IF(OR(ISERROR(SEARCH("extension",INDIRECT("$A"&amp;row()))),NOT(ISERROR(SEARCH("parties",INDIRECT("$C"&amp;row()))))),VLOOKUP(INDIRECT("$C"&amp;row()),'OCDS Schema 1.1.5'!$B:$D,2,FALSE), VLOOKUP(INDIRECT("$C"&amp;row()),'OCDS Extension Schemas 1.1.5'!$B:$D,2,FALSE))</f>
        <v>Amount</v>
      </c>
      <c r="E8" s="146" t="str">
        <f>IF(OR(ISERROR(SEARCH("extension",INDIRECT("$A"&amp;row()))),NOT(ISERROR(SEARCH("parties",INDIRECT("$C"&amp;row()))))),VLOOKUP(INDIRECT("$C"&amp;row()),'OCDS Schema 1.1.5'!$B:$D,3,FALSE), VLOOKUP(INDIRECT("$C"&amp;row()),'OCDS Extension Schemas 1.1.5'!$B:$D,3,FALSE))</f>
        <v>The value reserved in the budget for this contracting process. A negative value indicates anticipated income to the budget as a result of this contracting process, rather than expenditure. Where the budget is drawn from multiple sources, the budget breakdown extension can be used.</v>
      </c>
      <c r="I8" s="129"/>
    </row>
    <row r="9">
      <c r="A9" s="125" t="s">
        <v>408</v>
      </c>
      <c r="B9" s="125">
        <v>0.0</v>
      </c>
      <c r="C9" s="147" t="s">
        <v>560</v>
      </c>
      <c r="D9" s="164" t="str">
        <f>IF(OR(ISERROR(SEARCH("extension",INDIRECT("$A"&amp;row()))),NOT(ISERROR(SEARCH("parties",INDIRECT("$C"&amp;row()))))),VLOOKUP(INDIRECT("$C"&amp;row()),'OCDS Schema 1.1.5'!$B:$D,2,FALSE), VLOOKUP(INDIRECT("$C"&amp;row()),'OCDS Extension Schemas 1.1.5'!$B:$D,2,FALSE))</f>
        <v>Amount</v>
      </c>
      <c r="E9" s="164" t="str">
        <f>IF(OR(ISERROR(SEARCH("extension",INDIRECT("$A"&amp;row()))),NOT(ISERROR(SEARCH("parties",INDIRECT("$C"&amp;row()))))),VLOOKUP(INDIRECT("$C"&amp;row()),'OCDS Schema 1.1.5'!$B:$D,3,FALSE), VLOOKUP(INDIRECT("$C"&amp;row()),'OCDS Extension Schemas 1.1.5'!$B:$D,3,FALSE))</f>
        <v>Amount as a number.</v>
      </c>
      <c r="F9" s="140"/>
      <c r="G9" s="138" t="str">
        <f>IFERROR(VLOOKUP(INDIRECT("F"&amp;row()),'2. Data Elements'!$A:$F,6,FALSE),"")</f>
        <v/>
      </c>
      <c r="H9" s="100"/>
      <c r="I9" s="129"/>
    </row>
    <row r="10">
      <c r="A10" s="125" t="s">
        <v>408</v>
      </c>
      <c r="B10" s="125">
        <v>0.0</v>
      </c>
      <c r="C10" s="147" t="s">
        <v>561</v>
      </c>
      <c r="D10" s="164" t="str">
        <f>IF(OR(ISERROR(SEARCH("extension",INDIRECT("$A"&amp;row()))),NOT(ISERROR(SEARCH("parties",INDIRECT("$C"&amp;row()))))),VLOOKUP(INDIRECT("$C"&amp;row()),'OCDS Schema 1.1.5'!$B:$D,2,FALSE), VLOOKUP(INDIRECT("$C"&amp;row()),'OCDS Extension Schemas 1.1.5'!$B:$D,2,FALSE))</f>
        <v>Currency</v>
      </c>
      <c r="E10" s="164" t="str">
        <f>IF(OR(ISERROR(SEARCH("extension",INDIRECT("$A"&amp;row()))),NOT(ISERROR(SEARCH("parties",INDIRECT("$C"&amp;row()))))),VLOOKUP(INDIRECT("$C"&amp;row()),'OCDS Schema 1.1.5'!$B:$D,3,FALSE), VLOOKUP(INDIRECT("$C"&amp;row()),'OCDS Extension Schemas 1.1.5'!$B:$D,3,FALSE))</f>
        <v>The currency of the amount, from the closed currency codelist.</v>
      </c>
      <c r="F10" s="140"/>
      <c r="G10" s="138" t="str">
        <f>IFERROR(VLOOKUP(INDIRECT("F"&amp;row()),'2. Data Elements'!$A:$F,6,FALSE),"")</f>
        <v/>
      </c>
      <c r="H10" s="100"/>
      <c r="I10" s="129"/>
    </row>
    <row r="11">
      <c r="A11" s="125" t="s">
        <v>408</v>
      </c>
      <c r="B11" s="125">
        <v>0.0</v>
      </c>
      <c r="C11" s="147" t="s">
        <v>562</v>
      </c>
      <c r="D11" s="164" t="str">
        <f>IF(OR(ISERROR(SEARCH("extension",INDIRECT("$A"&amp;row()))),NOT(ISERROR(SEARCH("parties",INDIRECT("$C"&amp;row()))))),VLOOKUP(INDIRECT("$C"&amp;row()),'OCDS Schema 1.1.5'!$B:$D,2,FALSE), VLOOKUP(INDIRECT("$C"&amp;row()),'OCDS Extension Schemas 1.1.5'!$B:$D,2,FALSE))</f>
        <v>Project title</v>
      </c>
      <c r="E11" s="164" t="str">
        <f>IF(OR(ISERROR(SEARCH("extension",INDIRECT("$A"&amp;row()))),NOT(ISERROR(SEARCH("parties",INDIRECT("$C"&amp;row()))))),VLOOKUP(INDIRECT("$C"&amp;row()),'OCDS Schema 1.1.5'!$B:$D,3,FALSE), VLOOKUP(INDIRECT("$C"&amp;row()),'OCDS Extension Schemas 1.1.5'!$B:$D,3,FALSE))</f>
        <v>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v>
      </c>
      <c r="F11" s="140"/>
      <c r="G11" s="138" t="str">
        <f>IFERROR(VLOOKUP(INDIRECT("F"&amp;row()),'2. Data Elements'!$A:$F,6,FALSE),"")</f>
        <v/>
      </c>
      <c r="H11" s="100"/>
      <c r="I11" s="129"/>
    </row>
    <row r="12">
      <c r="A12" s="125" t="s">
        <v>408</v>
      </c>
      <c r="B12" s="125">
        <v>0.0</v>
      </c>
      <c r="C12" s="147" t="s">
        <v>563</v>
      </c>
      <c r="D12" s="164" t="str">
        <f>IF(OR(ISERROR(SEARCH("extension",INDIRECT("$A"&amp;row()))),NOT(ISERROR(SEARCH("parties",INDIRECT("$C"&amp;row()))))),VLOOKUP(INDIRECT("$C"&amp;row()),'OCDS Schema 1.1.5'!$B:$D,2,FALSE), VLOOKUP(INDIRECT("$C"&amp;row()),'OCDS Extension Schemas 1.1.5'!$B:$D,2,FALSE))</f>
        <v>Project identifier</v>
      </c>
      <c r="E12" s="164" t="str">
        <f>IF(OR(ISERROR(SEARCH("extension",INDIRECT("$A"&amp;row()))),NOT(ISERROR(SEARCH("parties",INDIRECT("$C"&amp;row()))))),VLOOKUP(INDIRECT("$C"&amp;row()),'OCDS Schema 1.1.5'!$B:$D,3,FALSE), VLOOKUP(INDIRECT("$C"&amp;row()),'OCDS Extension Schemas 1.1.5'!$B:$D,3,FALSE))</f>
        <v>An external identifier for the project that this contracting process forms part of, or is funded via (if applicable). Some organizations maintain a registry of projects, and the data should use the identifier from the relevant registry of projects.</v>
      </c>
      <c r="F12" s="140"/>
      <c r="G12" s="138" t="str">
        <f>IFERROR(VLOOKUP(INDIRECT("F"&amp;row()),'2. Data Elements'!$A:$F,6,FALSE),"")</f>
        <v/>
      </c>
      <c r="H12" s="100"/>
      <c r="I12" s="129"/>
    </row>
    <row r="13">
      <c r="A13" s="125" t="s">
        <v>408</v>
      </c>
      <c r="B13" s="125">
        <v>0.0</v>
      </c>
      <c r="C13" s="147" t="s">
        <v>564</v>
      </c>
      <c r="D13" s="164" t="str">
        <f>IF(OR(ISERROR(SEARCH("extension",INDIRECT("$A"&amp;row()))),NOT(ISERROR(SEARCH("parties",INDIRECT("$C"&amp;row()))))),VLOOKUP(INDIRECT("$C"&amp;row()),'OCDS Schema 1.1.5'!$B:$D,2,FALSE), VLOOKUP(INDIRECT("$C"&amp;row()),'OCDS Extension Schemas 1.1.5'!$B:$D,2,FALSE))</f>
        <v>Linked budget information</v>
      </c>
      <c r="E13" s="164" t="str">
        <f>IF(OR(ISERROR(SEARCH("extension",INDIRECT("$A"&amp;row()))),NOT(ISERROR(SEARCH("parties",INDIRECT("$C"&amp;row()))))),VLOOKUP(INDIRECT("$C"&amp;row()),'OCDS Schema 1.1.5'!$B:$D,3,FALSE), VLOOKUP(INDIRECT("$C"&amp;row()),'OCDS Extension Schemas 1.1.5'!$B:$D,3,FALSE))</f>
        <v>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v>
      </c>
      <c r="F13" s="140"/>
      <c r="G13" s="138" t="str">
        <f>IFERROR(VLOOKUP(INDIRECT("F"&amp;row()),'2. Data Elements'!$A:$F,6,FALSE),"")</f>
        <v/>
      </c>
      <c r="H13" s="100"/>
      <c r="I13" s="129"/>
    </row>
    <row r="14">
      <c r="A14" s="125" t="s">
        <v>432</v>
      </c>
      <c r="B14" s="125">
        <v>0.0</v>
      </c>
      <c r="C14" s="144" t="s">
        <v>565</v>
      </c>
      <c r="D14" s="146" t="str">
        <f>IF(OR(ISERROR(SEARCH("extension",INDIRECT("$A"&amp;row()))),NOT(ISERROR(SEARCH("parties",INDIRECT("$C"&amp;row()))))),VLOOKUP(INDIRECT("$C"&amp;row()),'OCDS Schema 1.1.5'!$B:$D,2,FALSE), VLOOKUP(INDIRECT("$C"&amp;row()),'OCDS Extension Schemas 1.1.5'!$B:$D,2,FALSE))</f>
        <v>Documents</v>
      </c>
      <c r="E14" s="146" t="str">
        <f>IF(OR(ISERROR(SEARCH("extension",INDIRECT("$A"&amp;row()))),NOT(ISERROR(SEARCH("parties",INDIRECT("$C"&amp;row()))))),VLOOKUP(INDIRECT("$C"&amp;row()),'OCDS Schema 1.1.5'!$B:$D,3,FALSE), VLOOKUP(INDIRECT("$C"&amp;row()),'OCDS Extension Schemas 1.1.5'!$B:$D,3,FALSE))</f>
        <v>A list of documents related to the planning process.</v>
      </c>
      <c r="I14" s="129"/>
    </row>
    <row r="15">
      <c r="A15" s="125" t="s">
        <v>419</v>
      </c>
      <c r="B15" s="125">
        <v>0.0</v>
      </c>
      <c r="C15" s="134" t="s">
        <v>566</v>
      </c>
      <c r="D15" s="164" t="str">
        <f>IF(OR(ISERROR(SEARCH("extension",INDIRECT("$A"&amp;row()))),NOT(ISERROR(SEARCH("parties",INDIRECT("$C"&amp;row()))))),VLOOKUP(INDIRECT("$C"&amp;row()),'OCDS Schema 1.1.5'!$B:$D,2,FALSE), VLOOKUP(INDIRECT("$C"&amp;row()),'OCDS Extension Schemas 1.1.5'!$B:$D,2,FALSE))</f>
        <v>ID</v>
      </c>
      <c r="E15"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15" s="140"/>
      <c r="G15" s="138" t="str">
        <f>IFERROR(VLOOKUP(INDIRECT("F"&amp;row()),'2. Data Elements'!$A:$F,6,FALSE),"")</f>
        <v/>
      </c>
      <c r="H15" s="100"/>
      <c r="I15" s="129"/>
    </row>
    <row r="16">
      <c r="A16" s="125" t="s">
        <v>408</v>
      </c>
      <c r="B16" s="125">
        <v>0.0</v>
      </c>
      <c r="C16" s="147" t="s">
        <v>567</v>
      </c>
      <c r="D16" s="164" t="str">
        <f>IF(OR(ISERROR(SEARCH("extension",INDIRECT("$A"&amp;row()))),NOT(ISERROR(SEARCH("parties",INDIRECT("$C"&amp;row()))))),VLOOKUP(INDIRECT("$C"&amp;row()),'OCDS Schema 1.1.5'!$B:$D,2,FALSE), VLOOKUP(INDIRECT("$C"&amp;row()),'OCDS Extension Schemas 1.1.5'!$B:$D,2,FALSE))</f>
        <v>Document type</v>
      </c>
      <c r="E16"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16" s="140"/>
      <c r="G16" s="138" t="str">
        <f>IFERROR(VLOOKUP(INDIRECT("F"&amp;row()),'2. Data Elements'!$A:$F,6,FALSE),"")</f>
        <v/>
      </c>
      <c r="H16" s="100"/>
      <c r="I16" s="129"/>
    </row>
    <row r="17">
      <c r="A17" s="125" t="s">
        <v>408</v>
      </c>
      <c r="B17" s="125">
        <v>0.0</v>
      </c>
      <c r="C17" s="147" t="s">
        <v>568</v>
      </c>
      <c r="D17" s="164" t="str">
        <f>IF(OR(ISERROR(SEARCH("extension",INDIRECT("$A"&amp;row()))),NOT(ISERROR(SEARCH("parties",INDIRECT("$C"&amp;row()))))),VLOOKUP(INDIRECT("$C"&amp;row()),'OCDS Schema 1.1.5'!$B:$D,2,FALSE), VLOOKUP(INDIRECT("$C"&amp;row()),'OCDS Extension Schemas 1.1.5'!$B:$D,2,FALSE))</f>
        <v>Title</v>
      </c>
      <c r="E17" s="164" t="str">
        <f>IF(OR(ISERROR(SEARCH("extension",INDIRECT("$A"&amp;row()))),NOT(ISERROR(SEARCH("parties",INDIRECT("$C"&amp;row()))))),VLOOKUP(INDIRECT("$C"&amp;row()),'OCDS Schema 1.1.5'!$B:$D,3,FALSE), VLOOKUP(INDIRECT("$C"&amp;row()),'OCDS Extension Schemas 1.1.5'!$B:$D,3,FALSE))</f>
        <v>The document title.</v>
      </c>
      <c r="F17" s="140"/>
      <c r="G17" s="138" t="str">
        <f>IFERROR(VLOOKUP(INDIRECT("F"&amp;row()),'2. Data Elements'!$A:$F,6,FALSE),"")</f>
        <v/>
      </c>
      <c r="H17" s="100"/>
      <c r="I17" s="129"/>
    </row>
    <row r="18">
      <c r="A18" s="125" t="s">
        <v>408</v>
      </c>
      <c r="B18" s="125">
        <v>0.0</v>
      </c>
      <c r="C18" s="147" t="s">
        <v>569</v>
      </c>
      <c r="D18" s="164" t="str">
        <f>IF(OR(ISERROR(SEARCH("extension",INDIRECT("$A"&amp;row()))),NOT(ISERROR(SEARCH("parties",INDIRECT("$C"&amp;row()))))),VLOOKUP(INDIRECT("$C"&amp;row()),'OCDS Schema 1.1.5'!$B:$D,2,FALSE), VLOOKUP(INDIRECT("$C"&amp;row()),'OCDS Extension Schemas 1.1.5'!$B:$D,2,FALSE))</f>
        <v>Description</v>
      </c>
      <c r="E18"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18" s="140"/>
      <c r="G18" s="138" t="str">
        <f>IFERROR(VLOOKUP(INDIRECT("F"&amp;row()),'2. Data Elements'!$A:$F,6,FALSE),"")</f>
        <v/>
      </c>
      <c r="H18" s="100"/>
      <c r="I18" s="129"/>
    </row>
    <row r="19">
      <c r="A19" s="125" t="s">
        <v>408</v>
      </c>
      <c r="B19" s="125">
        <v>0.0</v>
      </c>
      <c r="C19" s="147" t="s">
        <v>570</v>
      </c>
      <c r="D19" s="164" t="str">
        <f>IF(OR(ISERROR(SEARCH("extension",INDIRECT("$A"&amp;row()))),NOT(ISERROR(SEARCH("parties",INDIRECT("$C"&amp;row()))))),VLOOKUP(INDIRECT("$C"&amp;row()),'OCDS Schema 1.1.5'!$B:$D,2,FALSE), VLOOKUP(INDIRECT("$C"&amp;row()),'OCDS Extension Schemas 1.1.5'!$B:$D,2,FALSE))</f>
        <v>URL</v>
      </c>
      <c r="E19"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19" s="140"/>
      <c r="G19" s="138" t="str">
        <f>IFERROR(VLOOKUP(INDIRECT("F"&amp;row()),'2. Data Elements'!$A:$F,6,FALSE),"")</f>
        <v/>
      </c>
      <c r="H19" s="100"/>
      <c r="I19" s="129"/>
    </row>
    <row r="20">
      <c r="A20" s="125" t="s">
        <v>408</v>
      </c>
      <c r="B20" s="125">
        <v>0.0</v>
      </c>
      <c r="C20" s="147" t="s">
        <v>571</v>
      </c>
      <c r="D20" s="164" t="str">
        <f>IF(OR(ISERROR(SEARCH("extension",INDIRECT("$A"&amp;row()))),NOT(ISERROR(SEARCH("parties",INDIRECT("$C"&amp;row()))))),VLOOKUP(INDIRECT("$C"&amp;row()),'OCDS Schema 1.1.5'!$B:$D,2,FALSE), VLOOKUP(INDIRECT("$C"&amp;row()),'OCDS Extension Schemas 1.1.5'!$B:$D,2,FALSE))</f>
        <v>Date published</v>
      </c>
      <c r="E20"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20" s="140"/>
      <c r="G20" s="138" t="str">
        <f>IFERROR(VLOOKUP(INDIRECT("F"&amp;row()),'2. Data Elements'!$A:$F,6,FALSE),"")</f>
        <v/>
      </c>
      <c r="H20" s="100"/>
      <c r="I20" s="129"/>
    </row>
    <row r="21">
      <c r="A21" s="125" t="s">
        <v>408</v>
      </c>
      <c r="B21" s="125">
        <v>0.0</v>
      </c>
      <c r="C21" s="147" t="s">
        <v>572</v>
      </c>
      <c r="D21" s="164" t="str">
        <f>IF(OR(ISERROR(SEARCH("extension",INDIRECT("$A"&amp;row()))),NOT(ISERROR(SEARCH("parties",INDIRECT("$C"&amp;row()))))),VLOOKUP(INDIRECT("$C"&amp;row()),'OCDS Schema 1.1.5'!$B:$D,2,FALSE), VLOOKUP(INDIRECT("$C"&amp;row()),'OCDS Extension Schemas 1.1.5'!$B:$D,2,FALSE))</f>
        <v>Date modified</v>
      </c>
      <c r="E21" s="164" t="str">
        <f>IF(OR(ISERROR(SEARCH("extension",INDIRECT("$A"&amp;row()))),NOT(ISERROR(SEARCH("parties",INDIRECT("$C"&amp;row()))))),VLOOKUP(INDIRECT("$C"&amp;row()),'OCDS Schema 1.1.5'!$B:$D,3,FALSE), VLOOKUP(INDIRECT("$C"&amp;row()),'OCDS Extension Schemas 1.1.5'!$B:$D,3,FALSE))</f>
        <v>Date that the document was last modified</v>
      </c>
      <c r="F21" s="140"/>
      <c r="G21" s="138" t="str">
        <f>IFERROR(VLOOKUP(INDIRECT("F"&amp;row()),'2. Data Elements'!$A:$F,6,FALSE),"")</f>
        <v/>
      </c>
      <c r="H21" s="100"/>
      <c r="I21" s="129"/>
    </row>
    <row r="22">
      <c r="A22" s="125" t="s">
        <v>408</v>
      </c>
      <c r="B22" s="125">
        <v>0.0</v>
      </c>
      <c r="C22" s="147" t="s">
        <v>573</v>
      </c>
      <c r="D22" s="164" t="str">
        <f>IF(OR(ISERROR(SEARCH("extension",INDIRECT("$A"&amp;row()))),NOT(ISERROR(SEARCH("parties",INDIRECT("$C"&amp;row()))))),VLOOKUP(INDIRECT("$C"&amp;row()),'OCDS Schema 1.1.5'!$B:$D,2,FALSE), VLOOKUP(INDIRECT("$C"&amp;row()),'OCDS Extension Schemas 1.1.5'!$B:$D,2,FALSE))</f>
        <v>Format</v>
      </c>
      <c r="E22"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22" s="140"/>
      <c r="G22" s="138" t="str">
        <f>IFERROR(VLOOKUP(INDIRECT("F"&amp;row()),'2. Data Elements'!$A:$F,6,FALSE),"")</f>
        <v/>
      </c>
      <c r="H22" s="100"/>
      <c r="I22" s="129"/>
    </row>
    <row r="23">
      <c r="A23" s="125" t="s">
        <v>408</v>
      </c>
      <c r="B23" s="125">
        <v>0.0</v>
      </c>
      <c r="C23" s="147" t="s">
        <v>574</v>
      </c>
      <c r="D23" s="164" t="str">
        <f>IF(OR(ISERROR(SEARCH("extension",INDIRECT("$A"&amp;row()))),NOT(ISERROR(SEARCH("parties",INDIRECT("$C"&amp;row()))))),VLOOKUP(INDIRECT("$C"&amp;row()),'OCDS Schema 1.1.5'!$B:$D,2,FALSE), VLOOKUP(INDIRECT("$C"&amp;row()),'OCDS Extension Schemas 1.1.5'!$B:$D,2,FALSE))</f>
        <v>Language</v>
      </c>
      <c r="E23"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23" s="140"/>
      <c r="G23" s="138" t="str">
        <f>IFERROR(VLOOKUP(INDIRECT("F"&amp;row()),'2. Data Elements'!$A:$F,6,FALSE),"")</f>
        <v/>
      </c>
      <c r="H23" s="100"/>
      <c r="I23" s="129"/>
    </row>
    <row r="24">
      <c r="A24" s="125" t="s">
        <v>432</v>
      </c>
      <c r="B24" s="125">
        <v>0.0</v>
      </c>
      <c r="C24" s="144" t="s">
        <v>575</v>
      </c>
      <c r="D24" s="146" t="str">
        <f>IF(OR(ISERROR(SEARCH("extension",INDIRECT("$A"&amp;row()))),NOT(ISERROR(SEARCH("parties",INDIRECT("$C"&amp;row()))))),VLOOKUP(INDIRECT("$C"&amp;row()),'OCDS Schema 1.1.5'!$B:$D,2,FALSE), VLOOKUP(INDIRECT("$C"&amp;row()),'OCDS Extension Schemas 1.1.5'!$B:$D,2,FALSE))</f>
        <v>Planning milestones</v>
      </c>
      <c r="E24" s="146" t="str">
        <f>IF(OR(ISERROR(SEARCH("extension",INDIRECT("$A"&amp;row()))),NOT(ISERROR(SEARCH("parties",INDIRECT("$C"&amp;row()))))),VLOOKUP(INDIRECT("$C"&amp;row()),'OCDS Schema 1.1.5'!$B:$D,3,FALSE), VLOOKUP(INDIRECT("$C"&amp;row()),'OCDS Extension Schemas 1.1.5'!$B:$D,3,FALSE))</f>
        <v>A list of milestones associated with the planning stage.</v>
      </c>
      <c r="I24" s="129"/>
    </row>
    <row r="25">
      <c r="A25" s="125" t="s">
        <v>419</v>
      </c>
      <c r="B25" s="125">
        <v>0.0</v>
      </c>
      <c r="C25" s="134" t="s">
        <v>576</v>
      </c>
      <c r="D25" s="164" t="str">
        <f>IF(OR(ISERROR(SEARCH("extension",INDIRECT("$A"&amp;row()))),NOT(ISERROR(SEARCH("parties",INDIRECT("$C"&amp;row()))))),VLOOKUP(INDIRECT("$C"&amp;row()),'OCDS Schema 1.1.5'!$B:$D,2,FALSE), VLOOKUP(INDIRECT("$C"&amp;row()),'OCDS Extension Schemas 1.1.5'!$B:$D,2,FALSE))</f>
        <v>ID</v>
      </c>
      <c r="E25"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25" s="140"/>
      <c r="G25" s="138" t="str">
        <f>IFERROR(VLOOKUP(INDIRECT("F"&amp;row()),'2. Data Elements'!$A:$F,6,FALSE),"")</f>
        <v/>
      </c>
      <c r="H25" s="100"/>
      <c r="I25" s="129"/>
    </row>
    <row r="26">
      <c r="A26" s="125" t="s">
        <v>408</v>
      </c>
      <c r="B26" s="125">
        <v>0.0</v>
      </c>
      <c r="C26" s="147" t="s">
        <v>577</v>
      </c>
      <c r="D26" s="164" t="str">
        <f>IF(OR(ISERROR(SEARCH("extension",INDIRECT("$A"&amp;row()))),NOT(ISERROR(SEARCH("parties",INDIRECT("$C"&amp;row()))))),VLOOKUP(INDIRECT("$C"&amp;row()),'OCDS Schema 1.1.5'!$B:$D,2,FALSE), VLOOKUP(INDIRECT("$C"&amp;row()),'OCDS Extension Schemas 1.1.5'!$B:$D,2,FALSE))</f>
        <v>Title</v>
      </c>
      <c r="E26" s="164" t="str">
        <f>IF(OR(ISERROR(SEARCH("extension",INDIRECT("$A"&amp;row()))),NOT(ISERROR(SEARCH("parties",INDIRECT("$C"&amp;row()))))),VLOOKUP(INDIRECT("$C"&amp;row()),'OCDS Schema 1.1.5'!$B:$D,3,FALSE), VLOOKUP(INDIRECT("$C"&amp;row()),'OCDS Extension Schemas 1.1.5'!$B:$D,3,FALSE))</f>
        <v>Milestone title</v>
      </c>
      <c r="F26" s="140"/>
      <c r="G26" s="138" t="str">
        <f>IFERROR(VLOOKUP(INDIRECT("F"&amp;row()),'2. Data Elements'!$A:$F,6,FALSE),"")</f>
        <v/>
      </c>
      <c r="H26" s="100"/>
      <c r="I26" s="129"/>
    </row>
    <row r="27">
      <c r="A27" s="125" t="s">
        <v>408</v>
      </c>
      <c r="B27" s="125">
        <v>0.0</v>
      </c>
      <c r="C27" s="147" t="s">
        <v>578</v>
      </c>
      <c r="D27" s="164" t="str">
        <f>IF(OR(ISERROR(SEARCH("extension",INDIRECT("$A"&amp;row()))),NOT(ISERROR(SEARCH("parties",INDIRECT("$C"&amp;row()))))),VLOOKUP(INDIRECT("$C"&amp;row()),'OCDS Schema 1.1.5'!$B:$D,2,FALSE), VLOOKUP(INDIRECT("$C"&amp;row()),'OCDS Extension Schemas 1.1.5'!$B:$D,2,FALSE))</f>
        <v>Milestone type</v>
      </c>
      <c r="E27" s="164" t="str">
        <f>IF(OR(ISERROR(SEARCH("extension",INDIRECT("$A"&amp;row()))),NOT(ISERROR(SEARCH("parties",INDIRECT("$C"&amp;row()))))),VLOOKUP(INDIRECT("$C"&amp;row()),'OCDS Schema 1.1.5'!$B:$D,3,FALSE), VLOOKUP(INDIRECT("$C"&amp;row()),'OCDS Extension Schemas 1.1.5'!$B:$D,3,FALSE))</f>
        <v>The nature of the milestone, using the open milestoneType codelist.</v>
      </c>
      <c r="F27" s="140"/>
      <c r="G27" s="138" t="str">
        <f>IFERROR(VLOOKUP(INDIRECT("F"&amp;row()),'2. Data Elements'!$A:$F,6,FALSE),"")</f>
        <v/>
      </c>
      <c r="H27" s="100"/>
      <c r="I27" s="129"/>
    </row>
    <row r="28">
      <c r="A28" s="125" t="s">
        <v>408</v>
      </c>
      <c r="B28" s="125">
        <v>0.0</v>
      </c>
      <c r="C28" s="147" t="s">
        <v>579</v>
      </c>
      <c r="D28" s="164" t="str">
        <f>IF(OR(ISERROR(SEARCH("extension",INDIRECT("$A"&amp;row()))),NOT(ISERROR(SEARCH("parties",INDIRECT("$C"&amp;row()))))),VLOOKUP(INDIRECT("$C"&amp;row()),'OCDS Schema 1.1.5'!$B:$D,2,FALSE), VLOOKUP(INDIRECT("$C"&amp;row()),'OCDS Extension Schemas 1.1.5'!$B:$D,2,FALSE))</f>
        <v>Description</v>
      </c>
      <c r="E28" s="164" t="str">
        <f>IF(OR(ISERROR(SEARCH("extension",INDIRECT("$A"&amp;row()))),NOT(ISERROR(SEARCH("parties",INDIRECT("$C"&amp;row()))))),VLOOKUP(INDIRECT("$C"&amp;row()),'OCDS Schema 1.1.5'!$B:$D,3,FALSE), VLOOKUP(INDIRECT("$C"&amp;row()),'OCDS Extension Schemas 1.1.5'!$B:$D,3,FALSE))</f>
        <v>A description of the milestone.</v>
      </c>
      <c r="F28" s="140"/>
      <c r="G28" s="138" t="str">
        <f>IFERROR(VLOOKUP(INDIRECT("F"&amp;row()),'2. Data Elements'!$A:$F,6,FALSE),"")</f>
        <v/>
      </c>
      <c r="H28" s="100"/>
      <c r="I28" s="129"/>
    </row>
    <row r="29">
      <c r="A29" s="125" t="s">
        <v>408</v>
      </c>
      <c r="B29" s="125">
        <v>0.0</v>
      </c>
      <c r="C29" s="147" t="s">
        <v>580</v>
      </c>
      <c r="D29" s="164" t="str">
        <f>IF(OR(ISERROR(SEARCH("extension",INDIRECT("$A"&amp;row()))),NOT(ISERROR(SEARCH("parties",INDIRECT("$C"&amp;row()))))),VLOOKUP(INDIRECT("$C"&amp;row()),'OCDS Schema 1.1.5'!$B:$D,2,FALSE), VLOOKUP(INDIRECT("$C"&amp;row()),'OCDS Extension Schemas 1.1.5'!$B:$D,2,FALSE))</f>
        <v>Milestone code</v>
      </c>
      <c r="E29"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29" s="140"/>
      <c r="G29" s="138" t="str">
        <f>IFERROR(VLOOKUP(INDIRECT("F"&amp;row()),'2. Data Elements'!$A:$F,6,FALSE),"")</f>
        <v/>
      </c>
      <c r="H29" s="100"/>
      <c r="I29" s="129"/>
    </row>
    <row r="30">
      <c r="A30" s="125" t="s">
        <v>408</v>
      </c>
      <c r="B30" s="125">
        <v>0.0</v>
      </c>
      <c r="C30" s="147" t="s">
        <v>581</v>
      </c>
      <c r="D30" s="164" t="str">
        <f>IF(OR(ISERROR(SEARCH("extension",INDIRECT("$A"&amp;row()))),NOT(ISERROR(SEARCH("parties",INDIRECT("$C"&amp;row()))))),VLOOKUP(INDIRECT("$C"&amp;row()),'OCDS Schema 1.1.5'!$B:$D,2,FALSE), VLOOKUP(INDIRECT("$C"&amp;row()),'OCDS Extension Schemas 1.1.5'!$B:$D,2,FALSE))</f>
        <v>Due date</v>
      </c>
      <c r="E30" s="164" t="str">
        <f>IF(OR(ISERROR(SEARCH("extension",INDIRECT("$A"&amp;row()))),NOT(ISERROR(SEARCH("parties",INDIRECT("$C"&amp;row()))))),VLOOKUP(INDIRECT("$C"&amp;row()),'OCDS Schema 1.1.5'!$B:$D,3,FALSE), VLOOKUP(INDIRECT("$C"&amp;row()),'OCDS Extension Schemas 1.1.5'!$B:$D,3,FALSE))</f>
        <v>The date the milestone is due.</v>
      </c>
      <c r="F30" s="140"/>
      <c r="G30" s="138" t="str">
        <f>IFERROR(VLOOKUP(INDIRECT("F"&amp;row()),'2. Data Elements'!$A:$F,6,FALSE),"")</f>
        <v/>
      </c>
      <c r="H30" s="100"/>
      <c r="I30" s="129"/>
    </row>
    <row r="31">
      <c r="A31" s="125" t="s">
        <v>408</v>
      </c>
      <c r="B31" s="125">
        <v>0.0</v>
      </c>
      <c r="C31" s="147" t="s">
        <v>582</v>
      </c>
      <c r="D31" s="164" t="str">
        <f>IF(OR(ISERROR(SEARCH("extension",INDIRECT("$A"&amp;row()))),NOT(ISERROR(SEARCH("parties",INDIRECT("$C"&amp;row()))))),VLOOKUP(INDIRECT("$C"&amp;row()),'OCDS Schema 1.1.5'!$B:$D,2,FALSE), VLOOKUP(INDIRECT("$C"&amp;row()),'OCDS Extension Schemas 1.1.5'!$B:$D,2,FALSE))</f>
        <v>Date met</v>
      </c>
      <c r="E31" s="164" t="str">
        <f>IF(OR(ISERROR(SEARCH("extension",INDIRECT("$A"&amp;row()))),NOT(ISERROR(SEARCH("parties",INDIRECT("$C"&amp;row()))))),VLOOKUP(INDIRECT("$C"&amp;row()),'OCDS Schema 1.1.5'!$B:$D,3,FALSE), VLOOKUP(INDIRECT("$C"&amp;row()),'OCDS Extension Schemas 1.1.5'!$B:$D,3,FALSE))</f>
        <v>The date on which the milestone was met.</v>
      </c>
      <c r="F31" s="140"/>
      <c r="G31" s="138" t="str">
        <f>IFERROR(VLOOKUP(INDIRECT("F"&amp;row()),'2. Data Elements'!$A:$F,6,FALSE),"")</f>
        <v/>
      </c>
      <c r="H31" s="100"/>
      <c r="I31" s="129"/>
    </row>
    <row r="32">
      <c r="A32" s="125" t="s">
        <v>408</v>
      </c>
      <c r="B32" s="125">
        <v>0.0</v>
      </c>
      <c r="C32" s="147" t="s">
        <v>583</v>
      </c>
      <c r="D32" s="164" t="str">
        <f>IF(OR(ISERROR(SEARCH("extension",INDIRECT("$A"&amp;row()))),NOT(ISERROR(SEARCH("parties",INDIRECT("$C"&amp;row()))))),VLOOKUP(INDIRECT("$C"&amp;row()),'OCDS Schema 1.1.5'!$B:$D,2,FALSE), VLOOKUP(INDIRECT("$C"&amp;row()),'OCDS Extension Schemas 1.1.5'!$B:$D,2,FALSE))</f>
        <v>Date modified</v>
      </c>
      <c r="E32"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32" s="140"/>
      <c r="G32" s="138" t="str">
        <f>IFERROR(VLOOKUP(INDIRECT("F"&amp;row()),'2. Data Elements'!$A:$F,6,FALSE),"")</f>
        <v/>
      </c>
      <c r="H32" s="100"/>
      <c r="I32" s="129"/>
    </row>
    <row r="33">
      <c r="A33" s="125" t="s">
        <v>408</v>
      </c>
      <c r="B33" s="125">
        <v>0.0</v>
      </c>
      <c r="C33" s="147" t="s">
        <v>584</v>
      </c>
      <c r="D33" s="164" t="str">
        <f>IF(OR(ISERROR(SEARCH("extension",INDIRECT("$A"&amp;row()))),NOT(ISERROR(SEARCH("parties",INDIRECT("$C"&amp;row()))))),VLOOKUP(INDIRECT("$C"&amp;row()),'OCDS Schema 1.1.5'!$B:$D,2,FALSE), VLOOKUP(INDIRECT("$C"&amp;row()),'OCDS Extension Schemas 1.1.5'!$B:$D,2,FALSE))</f>
        <v>Status</v>
      </c>
      <c r="E33"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33" s="140"/>
      <c r="G33" s="138" t="str">
        <f>IFERROR(VLOOKUP(INDIRECT("F"&amp;row()),'2. Data Elements'!$A:$F,6,FALSE),"")</f>
        <v/>
      </c>
      <c r="H33" s="100"/>
      <c r="I33" s="129"/>
    </row>
    <row r="34">
      <c r="A34" s="125" t="s">
        <v>511</v>
      </c>
      <c r="B34" s="125">
        <v>0.0</v>
      </c>
      <c r="C34" s="157" t="s">
        <v>512</v>
      </c>
      <c r="D34" s="131"/>
      <c r="E34" s="131"/>
      <c r="F34" s="131"/>
      <c r="G34" s="131"/>
      <c r="H34" s="132"/>
      <c r="I34" s="129"/>
    </row>
    <row r="35">
      <c r="A35" s="125" t="s">
        <v>513</v>
      </c>
      <c r="B35" s="125">
        <v>0.0</v>
      </c>
      <c r="C35" s="158" t="s">
        <v>546</v>
      </c>
      <c r="D35" s="131"/>
      <c r="E35" s="131"/>
      <c r="F35" s="131"/>
      <c r="G35" s="131"/>
      <c r="H35" s="132"/>
      <c r="I35" s="129"/>
    </row>
    <row r="36">
      <c r="A36" s="125" t="s">
        <v>515</v>
      </c>
      <c r="B36" s="125">
        <v>0.0</v>
      </c>
      <c r="C36" s="159" t="s">
        <v>585</v>
      </c>
      <c r="D36" s="164" t="str">
        <f>IF(OR(ISERROR(SEARCH("extension",INDIRECT("$A"&amp;row()))),NOT(ISERROR(SEARCH("parties",INDIRECT("$C"&amp;row()))))),VLOOKUP(INDIRECT("$C"&amp;row()),'OCDS Schema 1.1.5'!$B:$D,2,FALSE), VLOOKUP(INDIRECT("$C"&amp;row()),'OCDS Extension Schemas 1.1.5'!$B:$D,2,FALSE))</f>
        <v>Related lot(s)</v>
      </c>
      <c r="E36"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36" s="160"/>
      <c r="G36" s="138" t="str">
        <f>IFERROR(VLOOKUP(INDIRECT("F"&amp;row()),'2. Data Elements'!$A:$F,6,FALSE),"")</f>
        <v/>
      </c>
      <c r="H36" s="162"/>
      <c r="I36" s="129"/>
    </row>
    <row r="37">
      <c r="A37" s="125" t="s">
        <v>515</v>
      </c>
      <c r="B37" s="125">
        <v>0.0</v>
      </c>
      <c r="C37" s="159" t="s">
        <v>586</v>
      </c>
      <c r="D37" s="164" t="str">
        <f>IF(OR(ISERROR(SEARCH("extension",INDIRECT("$A"&amp;row()))),NOT(ISERROR(SEARCH("parties",INDIRECT("$C"&amp;row()))))),VLOOKUP(INDIRECT("$C"&amp;row()),'OCDS Schema 1.1.5'!$B:$D,2,FALSE), VLOOKUP(INDIRECT("$C"&amp;row()),'OCDS Extension Schemas 1.1.5'!$B:$D,2,FALSE))</f>
        <v>Related lot(s)</v>
      </c>
      <c r="E37"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37" s="160"/>
      <c r="G37" s="138" t="str">
        <f>IFERROR(VLOOKUP(INDIRECT("F"&amp;row()),'2. Data Elements'!$A:$F,6,FALSE),"")</f>
        <v/>
      </c>
      <c r="H37" s="162"/>
      <c r="I37" s="129"/>
    </row>
    <row r="38">
      <c r="A38" s="125" t="s">
        <v>511</v>
      </c>
      <c r="B38" s="125">
        <v>0.0</v>
      </c>
      <c r="C38" s="157" t="s">
        <v>551</v>
      </c>
      <c r="D38" s="131"/>
      <c r="E38" s="131"/>
      <c r="F38" s="131"/>
      <c r="G38" s="131"/>
      <c r="H38" s="132"/>
      <c r="I38" s="129"/>
    </row>
    <row r="39">
      <c r="A39" s="125" t="s">
        <v>552</v>
      </c>
      <c r="B39" s="125">
        <v>0.0</v>
      </c>
      <c r="C39" s="100"/>
      <c r="D39" s="100"/>
      <c r="E39" s="100"/>
      <c r="F39" s="140"/>
      <c r="G39" s="138" t="str">
        <f>IFERROR(VLOOKUP(INDIRECT("F"&amp;row()),'2. Data Elements'!$A:$F,6,FALSE),"")</f>
        <v/>
      </c>
      <c r="H39" s="100"/>
      <c r="I39" s="129"/>
    </row>
    <row r="40">
      <c r="A40" s="125" t="s">
        <v>552</v>
      </c>
      <c r="B40" s="125">
        <v>0.0</v>
      </c>
      <c r="C40" s="100"/>
      <c r="D40" s="100"/>
      <c r="E40" s="100"/>
      <c r="F40" s="140"/>
      <c r="G40" s="138" t="str">
        <f>IFERROR(VLOOKUP(INDIRECT("F"&amp;row()),'2. Data Elements'!$A:$F,6,FALSE),"")</f>
        <v/>
      </c>
      <c r="H40" s="100"/>
      <c r="I40" s="129"/>
    </row>
    <row r="41">
      <c r="A41" s="125" t="s">
        <v>552</v>
      </c>
      <c r="B41" s="125">
        <v>0.0</v>
      </c>
      <c r="C41" s="100"/>
      <c r="D41" s="100"/>
      <c r="E41" s="100"/>
      <c r="F41" s="140"/>
      <c r="G41" s="138" t="str">
        <f>IFERROR(VLOOKUP(INDIRECT("F"&amp;row()),'2. Data Elements'!$A:$F,6,FALSE),"")</f>
        <v/>
      </c>
      <c r="H41" s="100"/>
      <c r="I41" s="129"/>
    </row>
    <row r="42">
      <c r="A42" s="125" t="s">
        <v>552</v>
      </c>
      <c r="B42" s="125">
        <v>0.0</v>
      </c>
      <c r="C42" s="100"/>
      <c r="D42" s="100"/>
      <c r="E42" s="100"/>
      <c r="F42" s="140"/>
      <c r="G42" s="138" t="str">
        <f>IFERROR(VLOOKUP(INDIRECT("F"&amp;row()),'2. Data Elements'!$A:$F,6,FALSE),"")</f>
        <v/>
      </c>
      <c r="H42" s="100"/>
      <c r="I42" s="129"/>
    </row>
  </sheetData>
  <mergeCells count="9">
    <mergeCell ref="C35:H35"/>
    <mergeCell ref="C38:H38"/>
    <mergeCell ref="C1:H1"/>
    <mergeCell ref="C2:H2"/>
    <mergeCell ref="E5:H5"/>
    <mergeCell ref="E8:H8"/>
    <mergeCell ref="E14:H14"/>
    <mergeCell ref="E24:H24"/>
    <mergeCell ref="C34:H34"/>
  </mergeCells>
  <dataValidations>
    <dataValidation type="list" allowBlank="1" sqref="F4 F6:F7 F9:F13 F15:F23 F25:F33 F36:F37 F39:F42">
      <formula1>'2. Data Elements'!$A$39:$A$508</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40.38"/>
    <col customWidth="1" min="9" max="9" width="12.88"/>
  </cols>
  <sheetData>
    <row r="1">
      <c r="A1" s="125" t="s">
        <v>356</v>
      </c>
      <c r="B1" s="125">
        <v>0.0</v>
      </c>
      <c r="C1" s="126" t="s">
        <v>587</v>
      </c>
      <c r="D1" s="127"/>
      <c r="E1" s="127"/>
      <c r="F1" s="127"/>
      <c r="G1" s="127"/>
      <c r="H1" s="128"/>
      <c r="I1" s="129"/>
    </row>
    <row r="2">
      <c r="A2" s="125" t="s">
        <v>412</v>
      </c>
      <c r="B2" s="125">
        <v>0.0</v>
      </c>
      <c r="C2" s="130" t="s">
        <v>588</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589</v>
      </c>
      <c r="D4" s="164" t="str">
        <f>IF(OR(ISERROR(SEARCH("extension",INDIRECT("$A"&amp;row()))),NOT(ISERROR(SEARCH("parties",INDIRECT("$C"&amp;row()))))),VLOOKUP(INDIRECT("$C"&amp;row()),'OCDS Schema 1.1.5'!$B:$D,2,FALSE), VLOOKUP(INDIRECT("$C"&amp;row()),'OCDS Extension Schemas 1.1.5'!$B:$D,2,FALSE))</f>
        <v>Tender ID</v>
      </c>
      <c r="E4" s="164" t="str">
        <f>IF(OR(ISERROR(SEARCH("extension",INDIRECT("$A"&amp;row()))),NOT(ISERROR(SEARCH("parties",INDIRECT("$C"&amp;row()))))),VLOOKUP(INDIRECT("$C"&amp;row()),'OCDS Schema 1.1.5'!$B:$D,3,FALSE), VLOOKUP(INDIRECT("$C"&amp;row()),'OCDS Extension Schemas 1.1.5'!$B:$D,3,FALSE))</f>
        <v>An identifier for this tender process. This may be the same as the ocid, or may be an internal identifier for this tender.</v>
      </c>
      <c r="F4" s="137" t="s">
        <v>421</v>
      </c>
      <c r="G4" s="138" t="str">
        <f>IFERROR(VLOOKUP(INDIRECT("F"&amp;row()),'2. Data Elements'!$A:$F,6,FALSE),"")</f>
        <v>127005</v>
      </c>
      <c r="H4" s="97" t="s">
        <v>590</v>
      </c>
      <c r="I4" s="139"/>
      <c r="J4" s="139"/>
    </row>
    <row r="5">
      <c r="A5" s="125" t="s">
        <v>408</v>
      </c>
      <c r="B5" s="125">
        <v>0.0</v>
      </c>
      <c r="C5" s="147" t="s">
        <v>591</v>
      </c>
      <c r="D5" s="164" t="str">
        <f>IF(OR(ISERROR(SEARCH("extension",INDIRECT("$A"&amp;row()))),NOT(ISERROR(SEARCH("parties",INDIRECT("$C"&amp;row()))))),VLOOKUP(INDIRECT("$C"&amp;row()),'OCDS Schema 1.1.5'!$B:$D,2,FALSE), VLOOKUP(INDIRECT("$C"&amp;row()),'OCDS Extension Schemas 1.1.5'!$B:$D,2,FALSE))</f>
        <v>Tender title</v>
      </c>
      <c r="E5" s="164" t="str">
        <f>IF(OR(ISERROR(SEARCH("extension",INDIRECT("$A"&amp;row()))),NOT(ISERROR(SEARCH("parties",INDIRECT("$C"&amp;row()))))),VLOOKUP(INDIRECT("$C"&amp;row()),'OCDS Schema 1.1.5'!$B:$D,3,FALSE), VLOOKUP(INDIRECT("$C"&amp;row()),'OCDS Extension Schemas 1.1.5'!$B:$D,3,FALSE))</f>
        <v>A title for this tender. This will often be used by applications as a headline to attract interest, and to help analysts understand the nature of this procurement.</v>
      </c>
      <c r="F5" s="137" t="s">
        <v>592</v>
      </c>
      <c r="G5" s="138" t="str">
        <f>IFERROR(VLOOKUP(INDIRECT("F"&amp;row()),'2. Data Elements'!$A:$F,6,FALSE),"")</f>
        <v>SWCC HVAC Repair</v>
      </c>
      <c r="H5" s="85" t="s">
        <v>593</v>
      </c>
      <c r="I5" s="139"/>
      <c r="J5" s="139"/>
    </row>
    <row r="6">
      <c r="A6" s="125" t="s">
        <v>408</v>
      </c>
      <c r="B6" s="125">
        <v>0.0</v>
      </c>
      <c r="C6" s="147" t="s">
        <v>594</v>
      </c>
      <c r="D6" s="164" t="str">
        <f>IF(OR(ISERROR(SEARCH("extension",INDIRECT("$A"&amp;row()))),NOT(ISERROR(SEARCH("parties",INDIRECT("$C"&amp;row()))))),VLOOKUP(INDIRECT("$C"&amp;row()),'OCDS Schema 1.1.5'!$B:$D,2,FALSE), VLOOKUP(INDIRECT("$C"&amp;row()),'OCDS Extension Schemas 1.1.5'!$B:$D,2,FALSE))</f>
        <v>Tender description</v>
      </c>
      <c r="E6" s="164" t="str">
        <f>IF(OR(ISERROR(SEARCH("extension",INDIRECT("$A"&amp;row()))),NOT(ISERROR(SEARCH("parties",INDIRECT("$C"&amp;row()))))),VLOOKUP(INDIRECT("$C"&amp;row()),'OCDS Schema 1.1.5'!$B:$D,3,FALSE), VLOOKUP(INDIRECT("$C"&amp;row()),'OCDS Extension Schemas 1.1.5'!$B:$D,3,FALSE))</f>
        <v>A summary description of the tender. This complements any structured information provided using the items array. Descriptions should be short and easy to read. Avoid using ALL CAPS.</v>
      </c>
      <c r="F6" s="140"/>
      <c r="G6" s="138" t="str">
        <f>IFERROR(VLOOKUP(INDIRECT("F"&amp;row()),'2. Data Elements'!$A:$F,6,FALSE),"")</f>
        <v/>
      </c>
      <c r="H6" s="95"/>
      <c r="I6" s="129"/>
    </row>
    <row r="7">
      <c r="A7" s="125" t="s">
        <v>408</v>
      </c>
      <c r="B7" s="125">
        <v>0.0</v>
      </c>
      <c r="C7" s="147" t="s">
        <v>595</v>
      </c>
      <c r="D7" s="164" t="str">
        <f>IF(OR(ISERROR(SEARCH("extension",INDIRECT("$A"&amp;row()))),NOT(ISERROR(SEARCH("parties",INDIRECT("$C"&amp;row()))))),VLOOKUP(INDIRECT("$C"&amp;row()),'OCDS Schema 1.1.5'!$B:$D,2,FALSE), VLOOKUP(INDIRECT("$C"&amp;row()),'OCDS Extension Schemas 1.1.5'!$B:$D,2,FALSE))</f>
        <v>Tender status</v>
      </c>
      <c r="E7" s="164" t="str">
        <f>IF(OR(ISERROR(SEARCH("extension",INDIRECT("$A"&amp;row()))),NOT(ISERROR(SEARCH("parties",INDIRECT("$C"&amp;row()))))),VLOOKUP(INDIRECT("$C"&amp;row()),'OCDS Schema 1.1.5'!$B:$D,3,FALSE), VLOOKUP(INDIRECT("$C"&amp;row()),'OCDS Extension Schemas 1.1.5'!$B:$D,3,FALSE))</f>
        <v>The current status of the tender, from the closed tenderStatus codelist.</v>
      </c>
      <c r="F7" s="137" t="s">
        <v>596</v>
      </c>
      <c r="G7" s="138" t="str">
        <f>IFERROR(VLOOKUP(INDIRECT("F"&amp;row()),'2. Data Elements'!$A:$F,6,FALSE),"")</f>
        <v>2BO - Opened</v>
      </c>
      <c r="H7" s="97" t="s">
        <v>597</v>
      </c>
      <c r="I7" s="139"/>
      <c r="J7" s="139"/>
    </row>
    <row r="8">
      <c r="A8" s="166" t="s">
        <v>432</v>
      </c>
      <c r="B8" s="167">
        <v>0.0</v>
      </c>
      <c r="C8" s="168" t="s">
        <v>598</v>
      </c>
      <c r="D8" s="169" t="str">
        <f>IF(OR(ISERROR(SEARCH("extension",INDIRECT("$A"&amp;row()))),NOT(ISERROR(SEARCH("parties",INDIRECT("$C"&amp;row()))))),VLOOKUP(INDIRECT("$C"&amp;row()),'OCDS Schema 1.1.5'!$B:$D,2,FALSE), VLOOKUP(INDIRECT("$C"&amp;row()),'OCDS Extension Schemas 1.1.5'!$B:$D,2,FALSE))</f>
        <v>Primary identifier</v>
      </c>
      <c r="E8" s="169" t="str">
        <f>IF(OR(ISERROR(SEARCH("extension",INDIRECT("$A"&amp;row()))),NOT(ISERROR(SEARCH("parties",INDIRECT("$C"&amp;row()))))),VLOOKUP(INDIRECT("$C"&amp;row()),'OCDS Schema 1.1.5'!$B:$D,3,FALSE), VLOOKUP(INDIRECT("$C"&amp;row()),'OCDS Extension Schemas 1.1.5'!$B:$D,3,FALSE))</f>
        <v>Additional identifiers for this tender. This field can be used to provide local identifiers for the tender.</v>
      </c>
      <c r="I8" s="170"/>
      <c r="J8" s="171"/>
      <c r="K8" s="171"/>
      <c r="L8" s="171"/>
      <c r="M8" s="171"/>
      <c r="N8" s="171"/>
      <c r="O8" s="171"/>
      <c r="P8" s="171"/>
      <c r="Q8" s="171"/>
      <c r="R8" s="171"/>
      <c r="S8" s="171"/>
      <c r="T8" s="171"/>
      <c r="U8" s="171"/>
      <c r="V8" s="171"/>
      <c r="W8" s="171"/>
      <c r="X8" s="171"/>
      <c r="Y8" s="171"/>
      <c r="Z8" s="171"/>
    </row>
    <row r="9">
      <c r="A9" s="166" t="s">
        <v>408</v>
      </c>
      <c r="B9" s="167">
        <v>0.0</v>
      </c>
      <c r="C9" s="172" t="s">
        <v>599</v>
      </c>
      <c r="D9" s="173" t="str">
        <f>IF(OR(ISERROR(SEARCH("extension",INDIRECT("$A"&amp;row()))),NOT(ISERROR(SEARCH("parties",INDIRECT("$C"&amp;row()))))),VLOOKUP(INDIRECT("$C"&amp;row()),'OCDS Schema 1.1.5'!$B:$D,2,FALSE), VLOOKUP(INDIRECT("$C"&amp;row()),'OCDS Extension Schemas 1.1.5'!$B:$D,2,FALSE))</f>
        <v>Scheme</v>
      </c>
      <c r="E9" s="173" t="str">
        <f>IF(OR(ISERROR(SEARCH("extension",INDIRECT("$A"&amp;row()))),NOT(ISERROR(SEARCH("parties",INDIRECT("$C"&amp;row()))))),VLOOKUP(INDIRECT("$C"&amp;row()),'OCDS Schema 1.1.5'!$B:$D,3,FALSE), VLOOKUP(INDIRECT("$C"&amp;row()),'OCDS Extension Schemas 1.1.5'!$B:$D,3,FALSE))</f>
        <v>The list, register or system from which the identifier is taken. If the scope of the list, register or system from which the identifier is drawn is national, it is suggested to follow the pattern {ISO 3166-1 alpha-2}-{system}. If it is subnational, it is suggested to follow the pattern {ISO 3166-2}-{system}.</v>
      </c>
      <c r="F9" s="155" t="s">
        <v>600</v>
      </c>
      <c r="G9" s="138" t="str">
        <f>IFERROR(VLOOKUP(INDIRECT("F"&amp;row()),'2. Data Elements'!$A:$F,6,FALSE),"")</f>
        <v>US_OR-PDX-BS-BIDNBR</v>
      </c>
      <c r="H9" s="85" t="s">
        <v>601</v>
      </c>
      <c r="I9" s="139"/>
      <c r="J9" s="139"/>
      <c r="K9" s="171"/>
      <c r="L9" s="171"/>
      <c r="M9" s="171"/>
      <c r="N9" s="171"/>
      <c r="O9" s="171"/>
      <c r="P9" s="171"/>
      <c r="Q9" s="171"/>
      <c r="R9" s="171"/>
      <c r="S9" s="171"/>
      <c r="T9" s="171"/>
      <c r="U9" s="171"/>
      <c r="V9" s="171"/>
      <c r="W9" s="171"/>
      <c r="X9" s="171"/>
      <c r="Y9" s="171"/>
      <c r="Z9" s="171"/>
    </row>
    <row r="10">
      <c r="A10" s="166" t="s">
        <v>408</v>
      </c>
      <c r="B10" s="167">
        <v>0.0</v>
      </c>
      <c r="C10" s="172" t="s">
        <v>602</v>
      </c>
      <c r="D10" s="173" t="str">
        <f>IF(OR(ISERROR(SEARCH("extension",INDIRECT("$A"&amp;row()))),NOT(ISERROR(SEARCH("parties",INDIRECT("$C"&amp;row()))))),VLOOKUP(INDIRECT("$C"&amp;row()),'OCDS Schema 1.1.5'!$B:$D,2,FALSE), VLOOKUP(INDIRECT("$C"&amp;row()),'OCDS Extension Schemas 1.1.5'!$B:$D,2,FALSE))</f>
        <v>ID</v>
      </c>
      <c r="E10" s="173" t="str">
        <f>IF(OR(ISERROR(SEARCH("extension",INDIRECT("$A"&amp;row()))),NOT(ISERROR(SEARCH("parties",INDIRECT("$C"&amp;row()))))),VLOOKUP(INDIRECT("$C"&amp;row()),'OCDS Schema 1.1.5'!$B:$D,3,FALSE), VLOOKUP(INDIRECT("$C"&amp;row()),'OCDS Extension Schemas 1.1.5'!$B:$D,3,FALSE))</f>
        <v>The identifier taken from the scheme.</v>
      </c>
      <c r="F10" s="155" t="s">
        <v>603</v>
      </c>
      <c r="G10" s="138" t="str">
        <f>IFERROR(VLOOKUP(INDIRECT("F"&amp;row()),'2. Data Elements'!$A:$F,6,FALSE),"")</f>
        <v>00001650</v>
      </c>
      <c r="H10" s="85" t="s">
        <v>604</v>
      </c>
      <c r="I10" s="139"/>
      <c r="J10" s="139"/>
      <c r="K10" s="171"/>
      <c r="L10" s="171"/>
      <c r="M10" s="171"/>
      <c r="N10" s="171"/>
      <c r="O10" s="171"/>
      <c r="P10" s="171"/>
      <c r="Q10" s="171"/>
      <c r="R10" s="171"/>
      <c r="S10" s="171"/>
      <c r="T10" s="171"/>
      <c r="U10" s="171"/>
      <c r="V10" s="171"/>
      <c r="W10" s="171"/>
      <c r="X10" s="171"/>
      <c r="Y10" s="171"/>
      <c r="Z10" s="171"/>
    </row>
    <row r="11">
      <c r="A11" s="125" t="s">
        <v>432</v>
      </c>
      <c r="B11" s="125">
        <v>0.0</v>
      </c>
      <c r="C11" s="144" t="s">
        <v>482</v>
      </c>
      <c r="D11" s="146" t="str">
        <f>IF(OR(ISERROR(SEARCH("extension",INDIRECT("$A"&amp;row()))),NOT(ISERROR(SEARCH("parties",INDIRECT("$C"&amp;row()))))),VLOOKUP(INDIRECT("$C"&amp;row()),'OCDS Schema 1.1.5'!$B:$D,2,FALSE), VLOOKUP(INDIRECT("$C"&amp;row()),'OCDS Extension Schemas 1.1.5'!$B:$D,2,FALSE))</f>
        <v>Procuring entity</v>
      </c>
      <c r="E11" s="146" t="str">
        <f>IF(OR(ISERROR(SEARCH("extension",INDIRECT("$A"&amp;row()))),NOT(ISERROR(SEARCH("parties",INDIRECT("$C"&amp;row()))))),VLOOKUP(INDIRECT("$C"&amp;row()),'OCDS Schema 1.1.5'!$B:$D,3,FALSE), VLOOKUP(INDIRECT("$C"&amp;row()),'OCDS Extension Schemas 1.1.5'!$B:$D,3,FALSE))</f>
        <v>The entity managing the procurement. This may be different from the buyer who pays for, or uses, the items being procured.</v>
      </c>
      <c r="I11" s="129"/>
    </row>
    <row r="12">
      <c r="A12" s="125" t="s">
        <v>408</v>
      </c>
      <c r="B12" s="125">
        <v>0.0</v>
      </c>
      <c r="C12" s="147" t="s">
        <v>605</v>
      </c>
      <c r="D12" s="164" t="str">
        <f>IF(OR(ISERROR(SEARCH("extension",INDIRECT("$A"&amp;row()))),NOT(ISERROR(SEARCH("parties",INDIRECT("$C"&amp;row()))))),VLOOKUP(INDIRECT("$C"&amp;row()),'OCDS Schema 1.1.5'!$B:$D,2,FALSE), VLOOKUP(INDIRECT("$C"&amp;row()),'OCDS Extension Schemas 1.1.5'!$B:$D,2,FALSE))</f>
        <v>Organization name</v>
      </c>
      <c r="E12"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2" s="137" t="s">
        <v>434</v>
      </c>
      <c r="G12" s="138" t="str">
        <f>IFERROR(VLOOKUP(INDIRECT("F"&amp;row()),'2. Data Elements'!$A:$F,6,FALSE),"")</f>
        <v>Parks and Recreation</v>
      </c>
      <c r="H12" s="174" t="s">
        <v>606</v>
      </c>
      <c r="I12" s="139"/>
      <c r="J12" s="139"/>
    </row>
    <row r="13">
      <c r="A13" s="125" t="s">
        <v>408</v>
      </c>
      <c r="B13" s="125">
        <v>0.0</v>
      </c>
      <c r="C13" s="147" t="s">
        <v>607</v>
      </c>
      <c r="D13" s="164" t="str">
        <f>IF(OR(ISERROR(SEARCH("extension",INDIRECT("$A"&amp;row()))),NOT(ISERROR(SEARCH("parties",INDIRECT("$C"&amp;row()))))),VLOOKUP(INDIRECT("$C"&amp;row()),'OCDS Schema 1.1.5'!$B:$D,2,FALSE), VLOOKUP(INDIRECT("$C"&amp;row()),'OCDS Extension Schemas 1.1.5'!$B:$D,2,FALSE))</f>
        <v>Organization ID</v>
      </c>
      <c r="E13"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3" s="137" t="s">
        <v>437</v>
      </c>
      <c r="G13" s="142" t="s">
        <v>297</v>
      </c>
      <c r="H13" s="97" t="s">
        <v>302</v>
      </c>
      <c r="I13" s="139"/>
      <c r="J13" s="139"/>
    </row>
    <row r="14">
      <c r="A14" s="125" t="s">
        <v>432</v>
      </c>
      <c r="B14" s="125">
        <v>0.0</v>
      </c>
      <c r="C14" s="144" t="s">
        <v>608</v>
      </c>
      <c r="D14" s="146" t="str">
        <f>IF(OR(ISERROR(SEARCH("extension",INDIRECT("$A"&amp;row()))),NOT(ISERROR(SEARCH("parties",INDIRECT("$C"&amp;row()))))),VLOOKUP(INDIRECT("$C"&amp;row()),'OCDS Schema 1.1.5'!$B:$D,2,FALSE), VLOOKUP(INDIRECT("$C"&amp;row()),'OCDS Extension Schemas 1.1.5'!$B:$D,2,FALSE))</f>
        <v>Items to be procured</v>
      </c>
      <c r="E14" s="146" t="str">
        <f>IF(OR(ISERROR(SEARCH("extension",INDIRECT("$A"&amp;row()))),NOT(ISERROR(SEARCH("parties",INDIRECT("$C"&amp;row()))))),VLOOKUP(INDIRECT("$C"&amp;row()),'OCDS Schema 1.1.5'!$B:$D,3,FALSE), VLOOKUP(INDIRECT("$C"&amp;row()),'OCDS Extension Schemas 1.1.5'!$B:$D,3,FALSE))</f>
        <v>The goods and services to be purchased, broken into line items wherever possible. Items should not be duplicated, but the quantity specified instead.</v>
      </c>
      <c r="I14" s="129"/>
    </row>
    <row r="15">
      <c r="A15" s="125" t="s">
        <v>419</v>
      </c>
      <c r="B15" s="125">
        <v>0.0</v>
      </c>
      <c r="C15" s="134" t="s">
        <v>609</v>
      </c>
      <c r="D15" s="164" t="str">
        <f>IF(OR(ISERROR(SEARCH("extension",INDIRECT("$A"&amp;row()))),NOT(ISERROR(SEARCH("parties",INDIRECT("$C"&amp;row()))))),VLOOKUP(INDIRECT("$C"&amp;row()),'OCDS Schema 1.1.5'!$B:$D,2,FALSE), VLOOKUP(INDIRECT("$C"&amp;row()),'OCDS Extension Schemas 1.1.5'!$B:$D,2,FALSE))</f>
        <v>ID</v>
      </c>
      <c r="E15" s="164"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5" s="137"/>
      <c r="G15" s="138" t="str">
        <f>IFERROR(VLOOKUP(INDIRECT("F"&amp;row()),'2. Data Elements'!$A:$F,6,FALSE),"")</f>
        <v/>
      </c>
      <c r="H15" s="100"/>
      <c r="I15" s="129"/>
    </row>
    <row r="16">
      <c r="A16" s="125" t="s">
        <v>408</v>
      </c>
      <c r="B16" s="125">
        <v>0.0</v>
      </c>
      <c r="C16" s="147" t="s">
        <v>610</v>
      </c>
      <c r="D16" s="164" t="str">
        <f>IF(OR(ISERROR(SEARCH("extension",INDIRECT("$A"&amp;row()))),NOT(ISERROR(SEARCH("parties",INDIRECT("$C"&amp;row()))))),VLOOKUP(INDIRECT("$C"&amp;row()),'OCDS Schema 1.1.5'!$B:$D,2,FALSE), VLOOKUP(INDIRECT("$C"&amp;row()),'OCDS Extension Schemas 1.1.5'!$B:$D,2,FALSE))</f>
        <v>Description</v>
      </c>
      <c r="E16" s="164" t="str">
        <f>IF(OR(ISERROR(SEARCH("extension",INDIRECT("$A"&amp;row()))),NOT(ISERROR(SEARCH("parties",INDIRECT("$C"&amp;row()))))),VLOOKUP(INDIRECT("$C"&amp;row()),'OCDS Schema 1.1.5'!$B:$D,3,FALSE), VLOOKUP(INDIRECT("$C"&amp;row()),'OCDS Extension Schemas 1.1.5'!$B:$D,3,FALSE))</f>
        <v>A description of the goods, services to be provided.</v>
      </c>
      <c r="F16" s="140"/>
      <c r="G16" s="138" t="str">
        <f>IFERROR(VLOOKUP(INDIRECT("F"&amp;row()),'2. Data Elements'!$A:$F,6,FALSE),"")</f>
        <v/>
      </c>
      <c r="H16" s="100"/>
      <c r="I16" s="129"/>
    </row>
    <row r="17">
      <c r="A17" s="125" t="s">
        <v>432</v>
      </c>
      <c r="B17" s="125">
        <v>0.0</v>
      </c>
      <c r="C17" s="144" t="s">
        <v>611</v>
      </c>
      <c r="D17" s="146" t="str">
        <f>IF(OR(ISERROR(SEARCH("extension",INDIRECT("$A"&amp;row()))),NOT(ISERROR(SEARCH("parties",INDIRECT("$C"&amp;row()))))),VLOOKUP(INDIRECT("$C"&amp;row()),'OCDS Schema 1.1.5'!$B:$D,2,FALSE), VLOOKUP(INDIRECT("$C"&amp;row()),'OCDS Extension Schemas 1.1.5'!$B:$D,2,FALSE))</f>
        <v>Classification</v>
      </c>
      <c r="E17" s="146" t="str">
        <f>IF(OR(ISERROR(SEARCH("extension",INDIRECT("$A"&amp;row()))),NOT(ISERROR(SEARCH("parties",INDIRECT("$C"&amp;row()))))),VLOOKUP(INDIRECT("$C"&amp;row()),'OCDS Schema 1.1.5'!$B:$D,3,FALSE), VLOOKUP(INDIRECT("$C"&amp;row()),'OCDS Extension Schemas 1.1.5'!$B:$D,3,FALSE))</f>
        <v>The primary classification for the item.</v>
      </c>
      <c r="I17" s="129"/>
    </row>
    <row r="18">
      <c r="A18" s="125" t="s">
        <v>408</v>
      </c>
      <c r="B18" s="125">
        <v>0.0</v>
      </c>
      <c r="C18" s="147" t="s">
        <v>612</v>
      </c>
      <c r="D18" s="164" t="str">
        <f>IF(OR(ISERROR(SEARCH("extension",INDIRECT("$A"&amp;row()))),NOT(ISERROR(SEARCH("parties",INDIRECT("$C"&amp;row()))))),VLOOKUP(INDIRECT("$C"&amp;row()),'OCDS Schema 1.1.5'!$B:$D,2,FALSE), VLOOKUP(INDIRECT("$C"&amp;row()),'OCDS Extension Schemas 1.1.5'!$B:$D,2,FALSE))</f>
        <v>Scheme</v>
      </c>
      <c r="E18"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8" s="140"/>
      <c r="G18" s="138" t="str">
        <f>IFERROR(VLOOKUP(INDIRECT("F"&amp;row()),'2. Data Elements'!$A:$F,6,FALSE),"")</f>
        <v/>
      </c>
      <c r="H18" s="100"/>
      <c r="I18" s="129"/>
    </row>
    <row r="19">
      <c r="A19" s="125" t="s">
        <v>408</v>
      </c>
      <c r="B19" s="125">
        <v>0.0</v>
      </c>
      <c r="C19" s="147" t="s">
        <v>613</v>
      </c>
      <c r="D19" s="164" t="str">
        <f>IF(OR(ISERROR(SEARCH("extension",INDIRECT("$A"&amp;row()))),NOT(ISERROR(SEARCH("parties",INDIRECT("$C"&amp;row()))))),VLOOKUP(INDIRECT("$C"&amp;row()),'OCDS Schema 1.1.5'!$B:$D,2,FALSE), VLOOKUP(INDIRECT("$C"&amp;row()),'OCDS Extension Schemas 1.1.5'!$B:$D,2,FALSE))</f>
        <v>ID</v>
      </c>
      <c r="E19" s="164" t="str">
        <f>IF(OR(ISERROR(SEARCH("extension",INDIRECT("$A"&amp;row()))),NOT(ISERROR(SEARCH("parties",INDIRECT("$C"&amp;row()))))),VLOOKUP(INDIRECT("$C"&amp;row()),'OCDS Schema 1.1.5'!$B:$D,3,FALSE), VLOOKUP(INDIRECT("$C"&amp;row()),'OCDS Extension Schemas 1.1.5'!$B:$D,3,FALSE))</f>
        <v>The classification code taken from the scheme.</v>
      </c>
      <c r="F19" s="140"/>
      <c r="G19" s="138" t="str">
        <f>IFERROR(VLOOKUP(INDIRECT("F"&amp;row()),'2. Data Elements'!$A:$F,6,FALSE),"")</f>
        <v/>
      </c>
      <c r="H19" s="100"/>
      <c r="I19" s="129"/>
    </row>
    <row r="20">
      <c r="A20" s="125" t="s">
        <v>408</v>
      </c>
      <c r="B20" s="125">
        <v>0.0</v>
      </c>
      <c r="C20" s="147" t="s">
        <v>614</v>
      </c>
      <c r="D20" s="164" t="str">
        <f>IF(OR(ISERROR(SEARCH("extension",INDIRECT("$A"&amp;row()))),NOT(ISERROR(SEARCH("parties",INDIRECT("$C"&amp;row()))))),VLOOKUP(INDIRECT("$C"&amp;row()),'OCDS Schema 1.1.5'!$B:$D,2,FALSE), VLOOKUP(INDIRECT("$C"&amp;row()),'OCDS Extension Schemas 1.1.5'!$B:$D,2,FALSE))</f>
        <v>Description</v>
      </c>
      <c r="E20" s="164" t="str">
        <f>IF(OR(ISERROR(SEARCH("extension",INDIRECT("$A"&amp;row()))),NOT(ISERROR(SEARCH("parties",INDIRECT("$C"&amp;row()))))),VLOOKUP(INDIRECT("$C"&amp;row()),'OCDS Schema 1.1.5'!$B:$D,3,FALSE), VLOOKUP(INDIRECT("$C"&amp;row()),'OCDS Extension Schemas 1.1.5'!$B:$D,3,FALSE))</f>
        <v>A textual description or title for the classification code.</v>
      </c>
      <c r="F20" s="140"/>
      <c r="G20" s="138" t="str">
        <f>IFERROR(VLOOKUP(INDIRECT("F"&amp;row()),'2. Data Elements'!$A:$F,6,FALSE),"")</f>
        <v/>
      </c>
      <c r="H20" s="100"/>
      <c r="I20" s="129"/>
    </row>
    <row r="21">
      <c r="A21" s="125" t="s">
        <v>408</v>
      </c>
      <c r="B21" s="125">
        <v>0.0</v>
      </c>
      <c r="C21" s="147" t="s">
        <v>615</v>
      </c>
      <c r="D21" s="164" t="str">
        <f>IF(OR(ISERROR(SEARCH("extension",INDIRECT("$A"&amp;row()))),NOT(ISERROR(SEARCH("parties",INDIRECT("$C"&amp;row()))))),VLOOKUP(INDIRECT("$C"&amp;row()),'OCDS Schema 1.1.5'!$B:$D,2,FALSE), VLOOKUP(INDIRECT("$C"&amp;row()),'OCDS Extension Schemas 1.1.5'!$B:$D,2,FALSE))</f>
        <v>URI</v>
      </c>
      <c r="E21" s="164" t="str">
        <f>IF(OR(ISERROR(SEARCH("extension",INDIRECT("$A"&amp;row()))),NOT(ISERROR(SEARCH("parties",INDIRECT("$C"&amp;row()))))),VLOOKUP(INDIRECT("$C"&amp;row()),'OCDS Schema 1.1.5'!$B:$D,3,FALSE), VLOOKUP(INDIRECT("$C"&amp;row()),'OCDS Extension Schemas 1.1.5'!$B:$D,3,FALSE))</f>
        <v>A URI to uniquely identify the classification code.</v>
      </c>
      <c r="F21" s="140"/>
      <c r="G21" s="138" t="str">
        <f>IFERROR(VLOOKUP(INDIRECT("F"&amp;row()),'2. Data Elements'!$A:$F,6,FALSE),"")</f>
        <v/>
      </c>
      <c r="H21" s="100"/>
      <c r="I21" s="129"/>
    </row>
    <row r="22">
      <c r="A22" s="125" t="s">
        <v>432</v>
      </c>
      <c r="B22" s="125">
        <v>0.0</v>
      </c>
      <c r="C22" s="144" t="s">
        <v>616</v>
      </c>
      <c r="D22" s="146" t="str">
        <f>IF(OR(ISERROR(SEARCH("extension",INDIRECT("$A"&amp;row()))),NOT(ISERROR(SEARCH("parties",INDIRECT("$C"&amp;row()))))),VLOOKUP(INDIRECT("$C"&amp;row()),'OCDS Schema 1.1.5'!$B:$D,2,FALSE), VLOOKUP(INDIRECT("$C"&amp;row()),'OCDS Extension Schemas 1.1.5'!$B:$D,2,FALSE))</f>
        <v>Additional classifications</v>
      </c>
      <c r="E22" s="146" t="str">
        <f>IF(OR(ISERROR(SEARCH("extension",INDIRECT("$A"&amp;row()))),NOT(ISERROR(SEARCH("parties",INDIRECT("$C"&amp;row()))))),VLOOKUP(INDIRECT("$C"&amp;row()),'OCDS Schema 1.1.5'!$B:$D,3,FALSE), VLOOKUP(INDIRECT("$C"&amp;row()),'OCDS Extension Schemas 1.1.5'!$B:$D,3,FALSE))</f>
        <v>An array of additional classifications for the item.</v>
      </c>
      <c r="I22" s="129"/>
    </row>
    <row r="23">
      <c r="A23" s="125" t="s">
        <v>408</v>
      </c>
      <c r="B23" s="125">
        <v>0.0</v>
      </c>
      <c r="C23" s="147" t="s">
        <v>617</v>
      </c>
      <c r="D23" s="164" t="str">
        <f>IF(OR(ISERROR(SEARCH("extension",INDIRECT("$A"&amp;row()))),NOT(ISERROR(SEARCH("parties",INDIRECT("$C"&amp;row()))))),VLOOKUP(INDIRECT("$C"&amp;row()),'OCDS Schema 1.1.5'!$B:$D,2,FALSE), VLOOKUP(INDIRECT("$C"&amp;row()),'OCDS Extension Schemas 1.1.5'!$B:$D,2,FALSE))</f>
        <v>Scheme</v>
      </c>
      <c r="E23"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3" s="140"/>
      <c r="G23" s="138" t="str">
        <f>IFERROR(VLOOKUP(INDIRECT("F"&amp;row()),'2. Data Elements'!$A:$F,6,FALSE),"")</f>
        <v/>
      </c>
      <c r="H23" s="100"/>
      <c r="I23" s="129"/>
    </row>
    <row r="24">
      <c r="A24" s="125" t="s">
        <v>408</v>
      </c>
      <c r="B24" s="125">
        <v>0.0</v>
      </c>
      <c r="C24" s="147" t="s">
        <v>618</v>
      </c>
      <c r="D24" s="164" t="str">
        <f>IF(OR(ISERROR(SEARCH("extension",INDIRECT("$A"&amp;row()))),NOT(ISERROR(SEARCH("parties",INDIRECT("$C"&amp;row()))))),VLOOKUP(INDIRECT("$C"&amp;row()),'OCDS Schema 1.1.5'!$B:$D,2,FALSE), VLOOKUP(INDIRECT("$C"&amp;row()),'OCDS Extension Schemas 1.1.5'!$B:$D,2,FALSE))</f>
        <v>ID</v>
      </c>
      <c r="E24" s="164" t="str">
        <f>IF(OR(ISERROR(SEARCH("extension",INDIRECT("$A"&amp;row()))),NOT(ISERROR(SEARCH("parties",INDIRECT("$C"&amp;row()))))),VLOOKUP(INDIRECT("$C"&amp;row()),'OCDS Schema 1.1.5'!$B:$D,3,FALSE), VLOOKUP(INDIRECT("$C"&amp;row()),'OCDS Extension Schemas 1.1.5'!$B:$D,3,FALSE))</f>
        <v>The classification code taken from the scheme.</v>
      </c>
      <c r="F24" s="140"/>
      <c r="G24" s="138" t="str">
        <f>IFERROR(VLOOKUP(INDIRECT("F"&amp;row()),'2. Data Elements'!$A:$F,6,FALSE),"")</f>
        <v/>
      </c>
      <c r="H24" s="100"/>
      <c r="I24" s="129"/>
    </row>
    <row r="25">
      <c r="A25" s="125" t="s">
        <v>408</v>
      </c>
      <c r="B25" s="125">
        <v>0.0</v>
      </c>
      <c r="C25" s="147" t="s">
        <v>619</v>
      </c>
      <c r="D25" s="164" t="str">
        <f>IF(OR(ISERROR(SEARCH("extension",INDIRECT("$A"&amp;row()))),NOT(ISERROR(SEARCH("parties",INDIRECT("$C"&amp;row()))))),VLOOKUP(INDIRECT("$C"&amp;row()),'OCDS Schema 1.1.5'!$B:$D,2,FALSE), VLOOKUP(INDIRECT("$C"&amp;row()),'OCDS Extension Schemas 1.1.5'!$B:$D,2,FALSE))</f>
        <v>Description</v>
      </c>
      <c r="E25" s="164" t="str">
        <f>IF(OR(ISERROR(SEARCH("extension",INDIRECT("$A"&amp;row()))),NOT(ISERROR(SEARCH("parties",INDIRECT("$C"&amp;row()))))),VLOOKUP(INDIRECT("$C"&amp;row()),'OCDS Schema 1.1.5'!$B:$D,3,FALSE), VLOOKUP(INDIRECT("$C"&amp;row()),'OCDS Extension Schemas 1.1.5'!$B:$D,3,FALSE))</f>
        <v>A textual description or title for the classification code.</v>
      </c>
      <c r="F25" s="140"/>
      <c r="G25" s="138" t="str">
        <f>IFERROR(VLOOKUP(INDIRECT("F"&amp;row()),'2. Data Elements'!$A:$F,6,FALSE),"")</f>
        <v/>
      </c>
      <c r="H25" s="100"/>
      <c r="I25" s="129"/>
    </row>
    <row r="26">
      <c r="A26" s="125" t="s">
        <v>408</v>
      </c>
      <c r="B26" s="125">
        <v>0.0</v>
      </c>
      <c r="C26" s="147" t="s">
        <v>620</v>
      </c>
      <c r="D26" s="164" t="str">
        <f>IF(OR(ISERROR(SEARCH("extension",INDIRECT("$A"&amp;row()))),NOT(ISERROR(SEARCH("parties",INDIRECT("$C"&amp;row()))))),VLOOKUP(INDIRECT("$C"&amp;row()),'OCDS Schema 1.1.5'!$B:$D,2,FALSE), VLOOKUP(INDIRECT("$C"&amp;row()),'OCDS Extension Schemas 1.1.5'!$B:$D,2,FALSE))</f>
        <v>URI</v>
      </c>
      <c r="E26" s="164" t="str">
        <f>IF(OR(ISERROR(SEARCH("extension",INDIRECT("$A"&amp;row()))),NOT(ISERROR(SEARCH("parties",INDIRECT("$C"&amp;row()))))),VLOOKUP(INDIRECT("$C"&amp;row()),'OCDS Schema 1.1.5'!$B:$D,3,FALSE), VLOOKUP(INDIRECT("$C"&amp;row()),'OCDS Extension Schemas 1.1.5'!$B:$D,3,FALSE))</f>
        <v>A URI to uniquely identify the classification code.</v>
      </c>
      <c r="F26" s="140"/>
      <c r="G26" s="138" t="str">
        <f>IFERROR(VLOOKUP(INDIRECT("F"&amp;row()),'2. Data Elements'!$A:$F,6,FALSE),"")</f>
        <v/>
      </c>
      <c r="H26" s="100"/>
      <c r="I26" s="129"/>
    </row>
    <row r="27">
      <c r="A27" s="125" t="s">
        <v>408</v>
      </c>
      <c r="B27" s="125">
        <v>0.0</v>
      </c>
      <c r="C27" s="147" t="s">
        <v>621</v>
      </c>
      <c r="D27" s="164" t="str">
        <f>IF(OR(ISERROR(SEARCH("extension",INDIRECT("$A"&amp;row()))),NOT(ISERROR(SEARCH("parties",INDIRECT("$C"&amp;row()))))),VLOOKUP(INDIRECT("$C"&amp;row()),'OCDS Schema 1.1.5'!$B:$D,2,FALSE), VLOOKUP(INDIRECT("$C"&amp;row()),'OCDS Extension Schemas 1.1.5'!$B:$D,2,FALSE))</f>
        <v>Quantity</v>
      </c>
      <c r="E27" s="164" t="str">
        <f>IF(OR(ISERROR(SEARCH("extension",INDIRECT("$A"&amp;row()))),NOT(ISERROR(SEARCH("parties",INDIRECT("$C"&amp;row()))))),VLOOKUP(INDIRECT("$C"&amp;row()),'OCDS Schema 1.1.5'!$B:$D,3,FALSE), VLOOKUP(INDIRECT("$C"&amp;row()),'OCDS Extension Schemas 1.1.5'!$B:$D,3,FALSE))</f>
        <v>The number of units to be provided.</v>
      </c>
      <c r="F27" s="140"/>
      <c r="G27" s="138" t="str">
        <f>IFERROR(VLOOKUP(INDIRECT("F"&amp;row()),'2. Data Elements'!$A:$F,6,FALSE),"")</f>
        <v/>
      </c>
      <c r="H27" s="100"/>
      <c r="I27" s="129"/>
    </row>
    <row r="28">
      <c r="A28" s="125" t="s">
        <v>432</v>
      </c>
      <c r="B28" s="125">
        <v>0.0</v>
      </c>
      <c r="C28" s="144" t="s">
        <v>622</v>
      </c>
      <c r="D28" s="146" t="str">
        <f>IF(OR(ISERROR(SEARCH("extension",INDIRECT("$A"&amp;row()))),NOT(ISERROR(SEARCH("parties",INDIRECT("$C"&amp;row()))))),VLOOKUP(INDIRECT("$C"&amp;row()),'OCDS Schema 1.1.5'!$B:$D,2,FALSE), VLOOKUP(INDIRECT("$C"&amp;row()),'OCDS Extension Schemas 1.1.5'!$B:$D,2,FALSE))</f>
        <v>Unit</v>
      </c>
      <c r="E28" s="146"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8" s="129"/>
    </row>
    <row r="29">
      <c r="A29" s="125" t="s">
        <v>408</v>
      </c>
      <c r="B29" s="125">
        <v>0.0</v>
      </c>
      <c r="C29" s="147" t="s">
        <v>623</v>
      </c>
      <c r="D29" s="164" t="str">
        <f>IF(OR(ISERROR(SEARCH("extension",INDIRECT("$A"&amp;row()))),NOT(ISERROR(SEARCH("parties",INDIRECT("$C"&amp;row()))))),VLOOKUP(INDIRECT("$C"&amp;row()),'OCDS Schema 1.1.5'!$B:$D,2,FALSE), VLOOKUP(INDIRECT("$C"&amp;row()),'OCDS Extension Schemas 1.1.5'!$B:$D,2,FALSE))</f>
        <v>Scheme</v>
      </c>
      <c r="E29" s="164"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29" s="140"/>
      <c r="G29" s="138" t="str">
        <f>IFERROR(VLOOKUP(INDIRECT("F"&amp;row()),'2. Data Elements'!$A:$F,6,FALSE),"")</f>
        <v/>
      </c>
      <c r="H29" s="100"/>
      <c r="I29" s="129"/>
    </row>
    <row r="30">
      <c r="A30" s="125" t="s">
        <v>408</v>
      </c>
      <c r="B30" s="125">
        <v>0.0</v>
      </c>
      <c r="C30" s="147" t="s">
        <v>624</v>
      </c>
      <c r="D30" s="164" t="str">
        <f>IF(OR(ISERROR(SEARCH("extension",INDIRECT("$A"&amp;row()))),NOT(ISERROR(SEARCH("parties",INDIRECT("$C"&amp;row()))))),VLOOKUP(INDIRECT("$C"&amp;row()),'OCDS Schema 1.1.5'!$B:$D,2,FALSE), VLOOKUP(INDIRECT("$C"&amp;row()),'OCDS Extension Schemas 1.1.5'!$B:$D,2,FALSE))</f>
        <v>ID</v>
      </c>
      <c r="E30" s="164"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0" s="140"/>
      <c r="G30" s="138" t="str">
        <f>IFERROR(VLOOKUP(INDIRECT("F"&amp;row()),'2. Data Elements'!$A:$F,6,FALSE),"")</f>
        <v/>
      </c>
      <c r="H30" s="100"/>
      <c r="I30" s="129"/>
    </row>
    <row r="31">
      <c r="A31" s="125" t="s">
        <v>408</v>
      </c>
      <c r="B31" s="125">
        <v>0.0</v>
      </c>
      <c r="C31" s="147" t="s">
        <v>625</v>
      </c>
      <c r="D31" s="164" t="str">
        <f>IF(OR(ISERROR(SEARCH("extension",INDIRECT("$A"&amp;row()))),NOT(ISERROR(SEARCH("parties",INDIRECT("$C"&amp;row()))))),VLOOKUP(INDIRECT("$C"&amp;row()),'OCDS Schema 1.1.5'!$B:$D,2,FALSE), VLOOKUP(INDIRECT("$C"&amp;row()),'OCDS Extension Schemas 1.1.5'!$B:$D,2,FALSE))</f>
        <v>Name</v>
      </c>
      <c r="E31" s="164" t="str">
        <f>IF(OR(ISERROR(SEARCH("extension",INDIRECT("$A"&amp;row()))),NOT(ISERROR(SEARCH("parties",INDIRECT("$C"&amp;row()))))),VLOOKUP(INDIRECT("$C"&amp;row()),'OCDS Schema 1.1.5'!$B:$D,3,FALSE), VLOOKUP(INDIRECT("$C"&amp;row()),'OCDS Extension Schemas 1.1.5'!$B:$D,3,FALSE))</f>
        <v>Name of the unit.</v>
      </c>
      <c r="F31" s="140"/>
      <c r="G31" s="138" t="str">
        <f>IFERROR(VLOOKUP(INDIRECT("F"&amp;row()),'2. Data Elements'!$A:$F,6,FALSE),"")</f>
        <v/>
      </c>
      <c r="H31" s="100"/>
      <c r="I31" s="129"/>
    </row>
    <row r="32">
      <c r="A32" s="125" t="s">
        <v>432</v>
      </c>
      <c r="B32" s="125">
        <v>0.0</v>
      </c>
      <c r="C32" s="144" t="s">
        <v>626</v>
      </c>
      <c r="D32" s="146" t="str">
        <f>IF(OR(ISERROR(SEARCH("extension",INDIRECT("$A"&amp;row()))),NOT(ISERROR(SEARCH("parties",INDIRECT("$C"&amp;row()))))),VLOOKUP(INDIRECT("$C"&amp;row()),'OCDS Schema 1.1.5'!$B:$D,2,FALSE), VLOOKUP(INDIRECT("$C"&amp;row()),'OCDS Extension Schemas 1.1.5'!$B:$D,2,FALSE))</f>
        <v>Value</v>
      </c>
      <c r="E32" s="146" t="str">
        <f>IF(OR(ISERROR(SEARCH("extension",INDIRECT("$A"&amp;row()))),NOT(ISERROR(SEARCH("parties",INDIRECT("$C"&amp;row()))))),VLOOKUP(INDIRECT("$C"&amp;row()),'OCDS Schema 1.1.5'!$B:$D,3,FALSE), VLOOKUP(INDIRECT("$C"&amp;row()),'OCDS Extension Schemas 1.1.5'!$B:$D,3,FALSE))</f>
        <v>The monetary value of a single unit.</v>
      </c>
      <c r="I32" s="129"/>
    </row>
    <row r="33">
      <c r="A33" s="125" t="s">
        <v>408</v>
      </c>
      <c r="B33" s="125">
        <v>0.0</v>
      </c>
      <c r="C33" s="147" t="s">
        <v>627</v>
      </c>
      <c r="D33" s="164" t="str">
        <f>IF(OR(ISERROR(SEARCH("extension",INDIRECT("$A"&amp;row()))),NOT(ISERROR(SEARCH("parties",INDIRECT("$C"&amp;row()))))),VLOOKUP(INDIRECT("$C"&amp;row()),'OCDS Schema 1.1.5'!$B:$D,2,FALSE), VLOOKUP(INDIRECT("$C"&amp;row()),'OCDS Extension Schemas 1.1.5'!$B:$D,2,FALSE))</f>
        <v>Amount</v>
      </c>
      <c r="E33" s="164" t="str">
        <f>IF(OR(ISERROR(SEARCH("extension",INDIRECT("$A"&amp;row()))),NOT(ISERROR(SEARCH("parties",INDIRECT("$C"&amp;row()))))),VLOOKUP(INDIRECT("$C"&amp;row()),'OCDS Schema 1.1.5'!$B:$D,3,FALSE), VLOOKUP(INDIRECT("$C"&amp;row()),'OCDS Extension Schemas 1.1.5'!$B:$D,3,FALSE))</f>
        <v>Amount as a number.</v>
      </c>
      <c r="F33" s="140"/>
      <c r="G33" s="138" t="str">
        <f>IFERROR(VLOOKUP(INDIRECT("F"&amp;row()),'2. Data Elements'!$A:$F,6,FALSE),"")</f>
        <v/>
      </c>
      <c r="H33" s="100"/>
      <c r="I33" s="129"/>
    </row>
    <row r="34">
      <c r="A34" s="125" t="s">
        <v>408</v>
      </c>
      <c r="B34" s="125">
        <v>0.0</v>
      </c>
      <c r="C34" s="147" t="s">
        <v>628</v>
      </c>
      <c r="D34" s="164" t="str">
        <f>IF(OR(ISERROR(SEARCH("extension",INDIRECT("$A"&amp;row()))),NOT(ISERROR(SEARCH("parties",INDIRECT("$C"&amp;row()))))),VLOOKUP(INDIRECT("$C"&amp;row()),'OCDS Schema 1.1.5'!$B:$D,2,FALSE), VLOOKUP(INDIRECT("$C"&amp;row()),'OCDS Extension Schemas 1.1.5'!$B:$D,2,FALSE))</f>
        <v>Currency</v>
      </c>
      <c r="E34" s="164" t="str">
        <f>IF(OR(ISERROR(SEARCH("extension",INDIRECT("$A"&amp;row()))),NOT(ISERROR(SEARCH("parties",INDIRECT("$C"&amp;row()))))),VLOOKUP(INDIRECT("$C"&amp;row()),'OCDS Schema 1.1.5'!$B:$D,3,FALSE), VLOOKUP(INDIRECT("$C"&amp;row()),'OCDS Extension Schemas 1.1.5'!$B:$D,3,FALSE))</f>
        <v>The currency of the amount, from the closed currency codelist.</v>
      </c>
      <c r="F34" s="140"/>
      <c r="G34" s="138" t="str">
        <f>IFERROR(VLOOKUP(INDIRECT("F"&amp;row()),'2. Data Elements'!$A:$F,6,FALSE),"")</f>
        <v/>
      </c>
      <c r="H34" s="100"/>
      <c r="I34" s="129"/>
    </row>
    <row r="35">
      <c r="A35" s="125" t="s">
        <v>408</v>
      </c>
      <c r="B35" s="125">
        <v>0.0</v>
      </c>
      <c r="C35" s="147" t="s">
        <v>629</v>
      </c>
      <c r="D35" s="164" t="str">
        <f>IF(OR(ISERROR(SEARCH("extension",INDIRECT("$A"&amp;row()))),NOT(ISERROR(SEARCH("parties",INDIRECT("$C"&amp;row()))))),VLOOKUP(INDIRECT("$C"&amp;row()),'OCDS Schema 1.1.5'!$B:$D,2,FALSE), VLOOKUP(INDIRECT("$C"&amp;row()),'OCDS Extension Schemas 1.1.5'!$B:$D,2,FALSE))</f>
        <v>URI</v>
      </c>
      <c r="E35" s="164" t="str">
        <f>IF(OR(ISERROR(SEARCH("extension",INDIRECT("$A"&amp;row()))),NOT(ISERROR(SEARCH("parties",INDIRECT("$C"&amp;row()))))),VLOOKUP(INDIRECT("$C"&amp;row()),'OCDS Schema 1.1.5'!$B:$D,3,FALSE), VLOOKUP(INDIRECT("$C"&amp;row()),'OCDS Extension Schemas 1.1.5'!$B:$D,3,FALSE))</f>
        <v>The machine-readable URI for the unit of measure, provided by the scheme.</v>
      </c>
      <c r="F35" s="140"/>
      <c r="G35" s="138" t="str">
        <f>IFERROR(VLOOKUP(INDIRECT("F"&amp;row()),'2. Data Elements'!$A:$F,6,FALSE),"")</f>
        <v/>
      </c>
      <c r="H35" s="100"/>
      <c r="I35" s="129"/>
    </row>
    <row r="36">
      <c r="A36" s="125" t="s">
        <v>432</v>
      </c>
      <c r="B36" s="125">
        <v>0.0</v>
      </c>
      <c r="C36" s="144" t="s">
        <v>630</v>
      </c>
      <c r="D36" s="146" t="str">
        <f>IF(OR(ISERROR(SEARCH("extension",INDIRECT("$A"&amp;row()))),NOT(ISERROR(SEARCH("parties",INDIRECT("$C"&amp;row()))))),VLOOKUP(INDIRECT("$C"&amp;row()),'OCDS Schema 1.1.5'!$B:$D,2,FALSE), VLOOKUP(INDIRECT("$C"&amp;row()),'OCDS Extension Schemas 1.1.5'!$B:$D,2,FALSE))</f>
        <v>Value</v>
      </c>
      <c r="E36" s="146" t="str">
        <f>IF(OR(ISERROR(SEARCH("extension",INDIRECT("$A"&amp;row()))),NOT(ISERROR(SEARCH("parties",INDIRECT("$C"&amp;row()))))),VLOOKUP(INDIRECT("$C"&amp;row()),'OCDS Schema 1.1.5'!$B:$D,3,FALSE), VLOOKUP(INDIRECT("$C"&amp;row()),'OCDS Extension Schemas 1.1.5'!$B:$D,3,FALSE))</f>
        <v>The total upper estimated value of the procurement. A negative value indicates that the contracting process may involve payments from the supplier to the buyer (commonly used in concession contracts).</v>
      </c>
      <c r="I36" s="129"/>
    </row>
    <row r="37">
      <c r="A37" s="125" t="s">
        <v>408</v>
      </c>
      <c r="B37" s="125">
        <v>0.0</v>
      </c>
      <c r="C37" s="147" t="s">
        <v>631</v>
      </c>
      <c r="D37" s="164" t="str">
        <f>IF(OR(ISERROR(SEARCH("extension",INDIRECT("$A"&amp;row()))),NOT(ISERROR(SEARCH("parties",INDIRECT("$C"&amp;row()))))),VLOOKUP(INDIRECT("$C"&amp;row()),'OCDS Schema 1.1.5'!$B:$D,2,FALSE), VLOOKUP(INDIRECT("$C"&amp;row()),'OCDS Extension Schemas 1.1.5'!$B:$D,2,FALSE))</f>
        <v>Amount</v>
      </c>
      <c r="E37" s="164" t="str">
        <f>IF(OR(ISERROR(SEARCH("extension",INDIRECT("$A"&amp;row()))),NOT(ISERROR(SEARCH("parties",INDIRECT("$C"&amp;row()))))),VLOOKUP(INDIRECT("$C"&amp;row()),'OCDS Schema 1.1.5'!$B:$D,3,FALSE), VLOOKUP(INDIRECT("$C"&amp;row()),'OCDS Extension Schemas 1.1.5'!$B:$D,3,FALSE))</f>
        <v>Amount as a number.</v>
      </c>
      <c r="F37" s="137" t="s">
        <v>632</v>
      </c>
      <c r="G37" s="138" t="str">
        <f>IFERROR(VLOOKUP(INDIRECT("F"&amp;row()),'2. Data Elements'!$A:$F,6,FALSE),"")</f>
        <v>100000.00</v>
      </c>
      <c r="H37" s="97" t="s">
        <v>633</v>
      </c>
      <c r="I37" s="139"/>
      <c r="J37" s="139"/>
    </row>
    <row r="38">
      <c r="A38" s="125" t="s">
        <v>408</v>
      </c>
      <c r="B38" s="125">
        <v>0.0</v>
      </c>
      <c r="C38" s="147" t="s">
        <v>634</v>
      </c>
      <c r="D38" s="164" t="str">
        <f>IF(OR(ISERROR(SEARCH("extension",INDIRECT("$A"&amp;row()))),NOT(ISERROR(SEARCH("parties",INDIRECT("$C"&amp;row()))))),VLOOKUP(INDIRECT("$C"&amp;row()),'OCDS Schema 1.1.5'!$B:$D,2,FALSE), VLOOKUP(INDIRECT("$C"&amp;row()),'OCDS Extension Schemas 1.1.5'!$B:$D,2,FALSE))</f>
        <v>Currency</v>
      </c>
      <c r="E38" s="164" t="str">
        <f>IF(OR(ISERROR(SEARCH("extension",INDIRECT("$A"&amp;row()))),NOT(ISERROR(SEARCH("parties",INDIRECT("$C"&amp;row()))))),VLOOKUP(INDIRECT("$C"&amp;row()),'OCDS Schema 1.1.5'!$B:$D,3,FALSE), VLOOKUP(INDIRECT("$C"&amp;row()),'OCDS Extension Schemas 1.1.5'!$B:$D,3,FALSE))</f>
        <v>The currency of the amount, from the closed currency codelist.</v>
      </c>
      <c r="F38" s="137" t="s">
        <v>635</v>
      </c>
      <c r="G38" s="142" t="s">
        <v>226</v>
      </c>
      <c r="H38" s="143" t="s">
        <v>431</v>
      </c>
      <c r="I38" s="139"/>
      <c r="J38" s="139"/>
    </row>
    <row r="39">
      <c r="A39" s="125" t="s">
        <v>432</v>
      </c>
      <c r="B39" s="125">
        <v>0.0</v>
      </c>
      <c r="C39" s="144" t="s">
        <v>636</v>
      </c>
      <c r="D39" s="146" t="str">
        <f>IF(OR(ISERROR(SEARCH("extension",INDIRECT("$A"&amp;row()))),NOT(ISERROR(SEARCH("parties",INDIRECT("$C"&amp;row()))))),VLOOKUP(INDIRECT("$C"&amp;row()),'OCDS Schema 1.1.5'!$B:$D,2,FALSE), VLOOKUP(INDIRECT("$C"&amp;row()),'OCDS Extension Schemas 1.1.5'!$B:$D,2,FALSE))</f>
        <v>Minimum value</v>
      </c>
      <c r="E39" s="146" t="str">
        <f>IF(OR(ISERROR(SEARCH("extension",INDIRECT("$A"&amp;row()))),NOT(ISERROR(SEARCH("parties",INDIRECT("$C"&amp;row()))))),VLOOKUP(INDIRECT("$C"&amp;row()),'OCDS Schema 1.1.5'!$B:$D,3,FALSE), VLOOKUP(INDIRECT("$C"&amp;row()),'OCDS Extension Schemas 1.1.5'!$B:$D,3,FALSE))</f>
        <v>The minimum estimated value of the procurement.  A negative value indicates that the contracting process may involve payments from the supplier to the buyer (commonly used in concession contracts).</v>
      </c>
      <c r="I39" s="129"/>
    </row>
    <row r="40">
      <c r="A40" s="125" t="s">
        <v>408</v>
      </c>
      <c r="B40" s="125">
        <v>0.0</v>
      </c>
      <c r="C40" s="147" t="s">
        <v>637</v>
      </c>
      <c r="D40" s="164" t="str">
        <f>IF(OR(ISERROR(SEARCH("extension",INDIRECT("$A"&amp;row()))),NOT(ISERROR(SEARCH("parties",INDIRECT("$C"&amp;row()))))),VLOOKUP(INDIRECT("$C"&amp;row()),'OCDS Schema 1.1.5'!$B:$D,2,FALSE), VLOOKUP(INDIRECT("$C"&amp;row()),'OCDS Extension Schemas 1.1.5'!$B:$D,2,FALSE))</f>
        <v>Amount</v>
      </c>
      <c r="E40" s="164" t="str">
        <f>IF(OR(ISERROR(SEARCH("extension",INDIRECT("$A"&amp;row()))),NOT(ISERROR(SEARCH("parties",INDIRECT("$C"&amp;row()))))),VLOOKUP(INDIRECT("$C"&amp;row()),'OCDS Schema 1.1.5'!$B:$D,3,FALSE), VLOOKUP(INDIRECT("$C"&amp;row()),'OCDS Extension Schemas 1.1.5'!$B:$D,3,FALSE))</f>
        <v>Amount as a number.</v>
      </c>
      <c r="F40" s="140"/>
      <c r="G40" s="138" t="str">
        <f>IFERROR(VLOOKUP(INDIRECT("F"&amp;row()),'2. Data Elements'!$A:$F,6,FALSE),"")</f>
        <v/>
      </c>
      <c r="H40" s="100"/>
      <c r="I40" s="129"/>
    </row>
    <row r="41">
      <c r="A41" s="125" t="s">
        <v>408</v>
      </c>
      <c r="B41" s="125">
        <v>0.0</v>
      </c>
      <c r="C41" s="147" t="s">
        <v>638</v>
      </c>
      <c r="D41" s="164" t="str">
        <f>IF(OR(ISERROR(SEARCH("extension",INDIRECT("$A"&amp;row()))),NOT(ISERROR(SEARCH("parties",INDIRECT("$C"&amp;row()))))),VLOOKUP(INDIRECT("$C"&amp;row()),'OCDS Schema 1.1.5'!$B:$D,2,FALSE), VLOOKUP(INDIRECT("$C"&amp;row()),'OCDS Extension Schemas 1.1.5'!$B:$D,2,FALSE))</f>
        <v>Currency</v>
      </c>
      <c r="E41" s="164" t="str">
        <f>IF(OR(ISERROR(SEARCH("extension",INDIRECT("$A"&amp;row()))),NOT(ISERROR(SEARCH("parties",INDIRECT("$C"&amp;row()))))),VLOOKUP(INDIRECT("$C"&amp;row()),'OCDS Schema 1.1.5'!$B:$D,3,FALSE), VLOOKUP(INDIRECT("$C"&amp;row()),'OCDS Extension Schemas 1.1.5'!$B:$D,3,FALSE))</f>
        <v>The currency of the amount, from the closed currency codelist.</v>
      </c>
      <c r="F41" s="140"/>
      <c r="G41" s="138" t="str">
        <f>IFERROR(VLOOKUP(INDIRECT("F"&amp;row()),'2. Data Elements'!$A:$F,6,FALSE),"")</f>
        <v/>
      </c>
      <c r="H41" s="100"/>
      <c r="I41" s="129"/>
    </row>
    <row r="42">
      <c r="A42" s="125" t="s">
        <v>408</v>
      </c>
      <c r="B42" s="125">
        <v>0.0</v>
      </c>
      <c r="C42" s="147" t="s">
        <v>639</v>
      </c>
      <c r="D42" s="164" t="str">
        <f>IF(OR(ISERROR(SEARCH("extension",INDIRECT("$A"&amp;row()))),NOT(ISERROR(SEARCH("parties",INDIRECT("$C"&amp;row()))))),VLOOKUP(INDIRECT("$C"&amp;row()),'OCDS Schema 1.1.5'!$B:$D,2,FALSE), VLOOKUP(INDIRECT("$C"&amp;row()),'OCDS Extension Schemas 1.1.5'!$B:$D,2,FALSE))</f>
        <v>Procurement method</v>
      </c>
      <c r="E42" s="164" t="str">
        <f>IF(OR(ISERROR(SEARCH("extension",INDIRECT("$A"&amp;row()))),NOT(ISERROR(SEARCH("parties",INDIRECT("$C"&amp;row()))))),VLOOKUP(INDIRECT("$C"&amp;row()),'OCDS Schema 1.1.5'!$B:$D,3,FALSE), VLOOKUP(INDIRECT("$C"&amp;row()),'OCDS Extension Schemas 1.1.5'!$B:$D,3,FALSE))</f>
        <v>The procurement method, from the closed method codelist.</v>
      </c>
      <c r="F42" s="137" t="s">
        <v>640</v>
      </c>
      <c r="G42" s="138" t="str">
        <f>IFERROR(VLOOKUP(INDIRECT("F"&amp;row()),'2. Data Elements'!$A:$F,6,FALSE),"")</f>
        <v>limited</v>
      </c>
      <c r="H42" s="175" t="s">
        <v>641</v>
      </c>
      <c r="I42" s="139"/>
      <c r="J42" s="139"/>
    </row>
    <row r="43">
      <c r="A43" s="125" t="s">
        <v>408</v>
      </c>
      <c r="B43" s="125">
        <v>0.0</v>
      </c>
      <c r="C43" s="147" t="s">
        <v>642</v>
      </c>
      <c r="D43" s="164" t="str">
        <f>IF(OR(ISERROR(SEARCH("extension",INDIRECT("$A"&amp;row()))),NOT(ISERROR(SEARCH("parties",INDIRECT("$C"&amp;row()))))),VLOOKUP(INDIRECT("$C"&amp;row()),'OCDS Schema 1.1.5'!$B:$D,2,FALSE), VLOOKUP(INDIRECT("$C"&amp;row()),'OCDS Extension Schemas 1.1.5'!$B:$D,2,FALSE))</f>
        <v>Procurement method details</v>
      </c>
      <c r="E43" s="164" t="str">
        <f>IF(OR(ISERROR(SEARCH("extension",INDIRECT("$A"&amp;row()))),NOT(ISERROR(SEARCH("parties",INDIRECT("$C"&amp;row()))))),VLOOKUP(INDIRECT("$C"&amp;row()),'OCDS Schema 1.1.5'!$B:$D,3,FALSE), VLOOKUP(INDIRECT("$C"&amp;row()),'OCDS Extension Schemas 1.1.5'!$B:$D,3,FALSE))</f>
        <v>Additional detail on the procurement method used. This field can be used to provide the local name of the particular procurement method used.</v>
      </c>
      <c r="F43" s="140"/>
      <c r="G43" s="138" t="str">
        <f>IFERROR(VLOOKUP(INDIRECT("F"&amp;row()),'2. Data Elements'!$A:$F,6,FALSE),"")</f>
        <v/>
      </c>
      <c r="H43" s="100"/>
      <c r="I43" s="129"/>
    </row>
    <row r="44">
      <c r="A44" s="125" t="s">
        <v>408</v>
      </c>
      <c r="B44" s="125">
        <v>0.0</v>
      </c>
      <c r="C44" s="147" t="s">
        <v>643</v>
      </c>
      <c r="D44" s="164" t="str">
        <f>IF(OR(ISERROR(SEARCH("extension",INDIRECT("$A"&amp;row()))),NOT(ISERROR(SEARCH("parties",INDIRECT("$C"&amp;row()))))),VLOOKUP(INDIRECT("$C"&amp;row()),'OCDS Schema 1.1.5'!$B:$D,2,FALSE), VLOOKUP(INDIRECT("$C"&amp;row()),'OCDS Extension Schemas 1.1.5'!$B:$D,2,FALSE))</f>
        <v>Procurement method rationale</v>
      </c>
      <c r="E44" s="164" t="str">
        <f>IF(OR(ISERROR(SEARCH("extension",INDIRECT("$A"&amp;row()))),NOT(ISERROR(SEARCH("parties",INDIRECT("$C"&amp;row()))))),VLOOKUP(INDIRECT("$C"&amp;row()),'OCDS Schema 1.1.5'!$B:$D,3,FALSE), VLOOKUP(INDIRECT("$C"&amp;row()),'OCDS Extension Schemas 1.1.5'!$B:$D,3,FALSE))</f>
        <v>Rationale for the chosen procurement method. This is especially important to provide a justification in the case of limited tenders or direct awards.</v>
      </c>
      <c r="F44" s="140"/>
      <c r="G44" s="138" t="str">
        <f>IFERROR(VLOOKUP(INDIRECT("F"&amp;row()),'2. Data Elements'!$A:$F,6,FALSE),"")</f>
        <v/>
      </c>
      <c r="H44" s="100"/>
      <c r="I44" s="129"/>
    </row>
    <row r="45">
      <c r="A45" s="125" t="s">
        <v>408</v>
      </c>
      <c r="B45" s="125">
        <v>0.0</v>
      </c>
      <c r="C45" s="147" t="s">
        <v>644</v>
      </c>
      <c r="D45" s="164" t="str">
        <f>IF(OR(ISERROR(SEARCH("extension",INDIRECT("$A"&amp;row()))),NOT(ISERROR(SEARCH("parties",INDIRECT("$C"&amp;row()))))),VLOOKUP(INDIRECT("$C"&amp;row()),'OCDS Schema 1.1.5'!$B:$D,2,FALSE), VLOOKUP(INDIRECT("$C"&amp;row()),'OCDS Extension Schemas 1.1.5'!$B:$D,2,FALSE))</f>
        <v>Main procurement category</v>
      </c>
      <c r="E45" s="164" t="str">
        <f>IF(OR(ISERROR(SEARCH("extension",INDIRECT("$A"&amp;row()))),NOT(ISERROR(SEARCH("parties",INDIRECT("$C"&amp;row()))))),VLOOKUP(INDIRECT("$C"&amp;row()),'OCDS Schema 1.1.5'!$B:$D,3,FALSE), VLOOKUP(INDIRECT("$C"&amp;row()),'OCDS Extension Schemas 1.1.5'!$B:$D,3,FALSE))</f>
        <v>The primary category describing the main object of this contracting process, from the closed procurementCategory codelist.</v>
      </c>
      <c r="F45" s="137" t="s">
        <v>645</v>
      </c>
      <c r="G45" s="138" t="str">
        <f>IFERROR(VLOOKUP(INDIRECT("F"&amp;row()),'2. Data Elements'!$A:$F,6,FALSE),"")</f>
        <v>services</v>
      </c>
      <c r="H45" s="175" t="s">
        <v>646</v>
      </c>
      <c r="I45" s="139"/>
      <c r="J45" s="139"/>
    </row>
    <row r="46">
      <c r="A46" s="125" t="s">
        <v>408</v>
      </c>
      <c r="B46" s="125">
        <v>0.0</v>
      </c>
      <c r="C46" s="147" t="s">
        <v>647</v>
      </c>
      <c r="D46" s="164" t="str">
        <f>IF(OR(ISERROR(SEARCH("extension",INDIRECT("$A"&amp;row()))),NOT(ISERROR(SEARCH("parties",INDIRECT("$C"&amp;row()))))),VLOOKUP(INDIRECT("$C"&amp;row()),'OCDS Schema 1.1.5'!$B:$D,2,FALSE), VLOOKUP(INDIRECT("$C"&amp;row()),'OCDS Extension Schemas 1.1.5'!$B:$D,2,FALSE))</f>
        <v>Additional procurement categories</v>
      </c>
      <c r="E46" s="164" t="str">
        <f>IF(OR(ISERROR(SEARCH("extension",INDIRECT("$A"&amp;row()))),NOT(ISERROR(SEARCH("parties",INDIRECT("$C"&amp;row()))))),VLOOKUP(INDIRECT("$C"&amp;row()),'OCDS Schema 1.1.5'!$B:$D,3,FALSE), VLOOKUP(INDIRECT("$C"&amp;row()),'OCDS Extension Schemas 1.1.5'!$B:$D,3,FALSE))</f>
        <v>Any additional categories describing the objects of this contracting process, using the open extendedProcurementCategory codelist.</v>
      </c>
      <c r="F46" s="140"/>
      <c r="G46" s="138" t="str">
        <f>IFERROR(VLOOKUP(INDIRECT("F"&amp;row()),'2. Data Elements'!$A:$F,6,FALSE),"")</f>
        <v/>
      </c>
      <c r="H46" s="100"/>
      <c r="I46" s="129"/>
    </row>
    <row r="47">
      <c r="A47" s="125" t="s">
        <v>408</v>
      </c>
      <c r="B47" s="125">
        <v>0.0</v>
      </c>
      <c r="C47" s="147" t="s">
        <v>648</v>
      </c>
      <c r="D47" s="164" t="str">
        <f>IF(OR(ISERROR(SEARCH("extension",INDIRECT("$A"&amp;row()))),NOT(ISERROR(SEARCH("parties",INDIRECT("$C"&amp;row()))))),VLOOKUP(INDIRECT("$C"&amp;row()),'OCDS Schema 1.1.5'!$B:$D,2,FALSE), VLOOKUP(INDIRECT("$C"&amp;row()),'OCDS Extension Schemas 1.1.5'!$B:$D,2,FALSE))</f>
        <v>Award criteria</v>
      </c>
      <c r="E47" s="164" t="str">
        <f>IF(OR(ISERROR(SEARCH("extension",INDIRECT("$A"&amp;row()))),NOT(ISERROR(SEARCH("parties",INDIRECT("$C"&amp;row()))))),VLOOKUP(INDIRECT("$C"&amp;row()),'OCDS Schema 1.1.5'!$B:$D,3,FALSE), VLOOKUP(INDIRECT("$C"&amp;row()),'OCDS Extension Schemas 1.1.5'!$B:$D,3,FALSE))</f>
        <v>The award criteria for the procurement, using the open awardCriteria codelist.</v>
      </c>
      <c r="F47" s="137" t="s">
        <v>649</v>
      </c>
      <c r="G47" s="138" t="str">
        <f>IFERROR(VLOOKUP(INDIRECT("F"&amp;row()),'2. Data Elements'!$A:$F,6,FALSE),"")</f>
        <v>costOnly</v>
      </c>
      <c r="H47" s="97" t="s">
        <v>650</v>
      </c>
      <c r="I47" s="139"/>
      <c r="J47" s="139"/>
    </row>
    <row r="48">
      <c r="A48" s="125" t="s">
        <v>408</v>
      </c>
      <c r="B48" s="125">
        <v>0.0</v>
      </c>
      <c r="C48" s="147" t="s">
        <v>651</v>
      </c>
      <c r="D48" s="164" t="str">
        <f>IF(OR(ISERROR(SEARCH("extension",INDIRECT("$A"&amp;row()))),NOT(ISERROR(SEARCH("parties",INDIRECT("$C"&amp;row()))))),VLOOKUP(INDIRECT("$C"&amp;row()),'OCDS Schema 1.1.5'!$B:$D,2,FALSE), VLOOKUP(INDIRECT("$C"&amp;row()),'OCDS Extension Schemas 1.1.5'!$B:$D,2,FALSE))</f>
        <v>Award criteria details</v>
      </c>
      <c r="E48" s="164" t="str">
        <f>IF(OR(ISERROR(SEARCH("extension",INDIRECT("$A"&amp;row()))),NOT(ISERROR(SEARCH("parties",INDIRECT("$C"&amp;row()))))),VLOOKUP(INDIRECT("$C"&amp;row()),'OCDS Schema 1.1.5'!$B:$D,3,FALSE), VLOOKUP(INDIRECT("$C"&amp;row()),'OCDS Extension Schemas 1.1.5'!$B:$D,3,FALSE))</f>
        <v>Any detailed or further information on the award or selection criteria.</v>
      </c>
      <c r="F48" s="140"/>
      <c r="G48" s="138" t="str">
        <f>IFERROR(VLOOKUP(INDIRECT("F"&amp;row()),'2. Data Elements'!$A:$F,6,FALSE),"")</f>
        <v/>
      </c>
      <c r="H48" s="176" t="s">
        <v>652</v>
      </c>
      <c r="I48" s="129"/>
    </row>
    <row r="49">
      <c r="A49" s="125" t="s">
        <v>408</v>
      </c>
      <c r="B49" s="125">
        <v>0.0</v>
      </c>
      <c r="C49" s="147" t="s">
        <v>653</v>
      </c>
      <c r="D49" s="164" t="str">
        <f>IF(OR(ISERROR(SEARCH("extension",INDIRECT("$A"&amp;row()))),NOT(ISERROR(SEARCH("parties",INDIRECT("$C"&amp;row()))))),VLOOKUP(INDIRECT("$C"&amp;row()),'OCDS Schema 1.1.5'!$B:$D,2,FALSE), VLOOKUP(INDIRECT("$C"&amp;row()),'OCDS Extension Schemas 1.1.5'!$B:$D,2,FALSE))</f>
        <v>Submission method</v>
      </c>
      <c r="E49" s="164" t="str">
        <f>IF(OR(ISERROR(SEARCH("extension",INDIRECT("$A"&amp;row()))),NOT(ISERROR(SEARCH("parties",INDIRECT("$C"&amp;row()))))),VLOOKUP(INDIRECT("$C"&amp;row()),'OCDS Schema 1.1.5'!$B:$D,3,FALSE), VLOOKUP(INDIRECT("$C"&amp;row()),'OCDS Extension Schemas 1.1.5'!$B:$D,3,FALSE))</f>
        <v>The methods by which bids are submitted, using the open submissionMethod codelist.</v>
      </c>
      <c r="F49" s="137" t="s">
        <v>654</v>
      </c>
      <c r="G49" s="138" t="str">
        <f>IFERROR(VLOOKUP(INDIRECT("F"&amp;row()),'2. Data Elements'!$A:$F,6,FALSE),"")</f>
        <v>written</v>
      </c>
      <c r="H49" s="97" t="s">
        <v>655</v>
      </c>
      <c r="I49" s="139"/>
      <c r="J49" s="139"/>
    </row>
    <row r="50">
      <c r="A50" s="125" t="s">
        <v>408</v>
      </c>
      <c r="B50" s="125">
        <v>0.0</v>
      </c>
      <c r="C50" s="147" t="s">
        <v>656</v>
      </c>
      <c r="D50" s="164" t="str">
        <f>IF(OR(ISERROR(SEARCH("extension",INDIRECT("$A"&amp;row()))),NOT(ISERROR(SEARCH("parties",INDIRECT("$C"&amp;row()))))),VLOOKUP(INDIRECT("$C"&amp;row()),'OCDS Schema 1.1.5'!$B:$D,2,FALSE), VLOOKUP(INDIRECT("$C"&amp;row()),'OCDS Extension Schemas 1.1.5'!$B:$D,2,FALSE))</f>
        <v>Submission method details</v>
      </c>
      <c r="E50" s="164" t="str">
        <f>IF(OR(ISERROR(SEARCH("extension",INDIRECT("$A"&amp;row()))),NOT(ISERROR(SEARCH("parties",INDIRECT("$C"&amp;row()))))),VLOOKUP(INDIRECT("$C"&amp;row()),'OCDS Schema 1.1.5'!$B:$D,3,FALSE), VLOOKUP(INDIRECT("$C"&amp;row()),'OCDS Extension Schemas 1.1.5'!$B:$D,3,FALSE))</f>
        <v>Any detailed or further information on the submission method. This can include the address, e-mail address or online service to which bids are submitted, and any special requirements to be followed for submissions.</v>
      </c>
      <c r="F50" s="140"/>
      <c r="G50" s="138" t="str">
        <f>IFERROR(VLOOKUP(INDIRECT("F"&amp;row()),'2. Data Elements'!$A:$F,6,FALSE),"")</f>
        <v/>
      </c>
      <c r="H50" s="100"/>
      <c r="I50" s="129"/>
    </row>
    <row r="51">
      <c r="A51" s="125" t="s">
        <v>432</v>
      </c>
      <c r="B51" s="125">
        <v>0.0</v>
      </c>
      <c r="C51" s="144" t="s">
        <v>657</v>
      </c>
      <c r="D51" s="146" t="str">
        <f>IF(OR(ISERROR(SEARCH("extension",INDIRECT("$A"&amp;row()))),NOT(ISERROR(SEARCH("parties",INDIRECT("$C"&amp;row()))))),VLOOKUP(INDIRECT("$C"&amp;row()),'OCDS Schema 1.1.5'!$B:$D,2,FALSE), VLOOKUP(INDIRECT("$C"&amp;row()),'OCDS Extension Schemas 1.1.5'!$B:$D,2,FALSE))</f>
        <v>Tender period</v>
      </c>
      <c r="E51" s="146" t="str">
        <f>IF(OR(ISERROR(SEARCH("extension",INDIRECT("$A"&amp;row()))),NOT(ISERROR(SEARCH("parties",INDIRECT("$C"&amp;row()))))),VLOOKUP(INDIRECT("$C"&amp;row()),'OCDS Schema 1.1.5'!$B:$D,3,FALSE), VLOOKUP(INDIRECT("$C"&amp;row()),'OCDS Extension Schemas 1.1.5'!$B:$D,3,FALSE))</f>
        <v>The period when the tender is open for submissions. The end date is the closing date for tender submissions.</v>
      </c>
      <c r="I51" s="129"/>
    </row>
    <row r="52">
      <c r="A52" s="125" t="s">
        <v>408</v>
      </c>
      <c r="B52" s="125">
        <v>0.0</v>
      </c>
      <c r="C52" s="147" t="s">
        <v>658</v>
      </c>
      <c r="D52" s="164" t="str">
        <f>IF(OR(ISERROR(SEARCH("extension",INDIRECT("$A"&amp;row()))),NOT(ISERROR(SEARCH("parties",INDIRECT("$C"&amp;row()))))),VLOOKUP(INDIRECT("$C"&amp;row()),'OCDS Schema 1.1.5'!$B:$D,2,FALSE), VLOOKUP(INDIRECT("$C"&amp;row()),'OCDS Extension Schemas 1.1.5'!$B:$D,2,FALSE))</f>
        <v>Start date</v>
      </c>
      <c r="E52"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52" s="137" t="s">
        <v>659</v>
      </c>
      <c r="G52" s="138" t="str">
        <f>IFERROR(VLOOKUP(INDIRECT("F"&amp;row()),'2. Data Elements'!$A:$F,6,FALSE),"")</f>
        <v>4/19/2021 14:38:55</v>
      </c>
      <c r="H52" s="104" t="s">
        <v>660</v>
      </c>
      <c r="I52" s="139"/>
      <c r="J52" s="139"/>
    </row>
    <row r="53">
      <c r="A53" s="125" t="s">
        <v>408</v>
      </c>
      <c r="B53" s="125">
        <v>0.0</v>
      </c>
      <c r="C53" s="147" t="s">
        <v>661</v>
      </c>
      <c r="D53" s="164" t="str">
        <f>IF(OR(ISERROR(SEARCH("extension",INDIRECT("$A"&amp;row()))),NOT(ISERROR(SEARCH("parties",INDIRECT("$C"&amp;row()))))),VLOOKUP(INDIRECT("$C"&amp;row()),'OCDS Schema 1.1.5'!$B:$D,2,FALSE), VLOOKUP(INDIRECT("$C"&amp;row()),'OCDS Extension Schemas 1.1.5'!$B:$D,2,FALSE))</f>
        <v>End date</v>
      </c>
      <c r="E53" s="164" t="str">
        <f>IF(OR(ISERROR(SEARCH("extension",INDIRECT("$A"&amp;row()))),NOT(ISERROR(SEARCH("parties",INDIRECT("$C"&amp;row()))))),VLOOKUP(INDIRECT("$C"&amp;row()),'OCDS Schema 1.1.5'!$B:$D,3,FALSE), VLOOKUP(INDIRECT("$C"&amp;row()),'OCDS Extension Schemas 1.1.5'!$B:$D,3,FALSE))</f>
        <v>The end date for the period. When known, a precise end date must be provided.</v>
      </c>
      <c r="F53" s="137" t="s">
        <v>662</v>
      </c>
      <c r="G53" s="138" t="str">
        <f>IFERROR(VLOOKUP(INDIRECT("F"&amp;row()),'2. Data Elements'!$A:$F,6,FALSE),"")</f>
        <v>5/13/2021 11:53:17</v>
      </c>
      <c r="H53" s="104" t="s">
        <v>663</v>
      </c>
      <c r="I53" s="139"/>
      <c r="J53" s="139"/>
    </row>
    <row r="54">
      <c r="A54" s="125" t="s">
        <v>408</v>
      </c>
      <c r="B54" s="125">
        <v>0.0</v>
      </c>
      <c r="C54" s="147" t="s">
        <v>664</v>
      </c>
      <c r="D54" s="164" t="str">
        <f>IF(OR(ISERROR(SEARCH("extension",INDIRECT("$A"&amp;row()))),NOT(ISERROR(SEARCH("parties",INDIRECT("$C"&amp;row()))))),VLOOKUP(INDIRECT("$C"&amp;row()),'OCDS Schema 1.1.5'!$B:$D,2,FALSE), VLOOKUP(INDIRECT("$C"&amp;row()),'OCDS Extension Schemas 1.1.5'!$B:$D,2,FALSE))</f>
        <v>Maximum extent</v>
      </c>
      <c r="E54"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4" s="140"/>
      <c r="G54" s="138" t="str">
        <f>IFERROR(VLOOKUP(INDIRECT("F"&amp;row()),'2. Data Elements'!$A:$F,6,FALSE),"")</f>
        <v/>
      </c>
      <c r="H54" s="100"/>
      <c r="I54" s="129"/>
    </row>
    <row r="55">
      <c r="A55" s="125" t="s">
        <v>408</v>
      </c>
      <c r="B55" s="125">
        <v>0.0</v>
      </c>
      <c r="C55" s="147" t="s">
        <v>665</v>
      </c>
      <c r="D55" s="164" t="str">
        <f>IF(OR(ISERROR(SEARCH("extension",INDIRECT("$A"&amp;row()))),NOT(ISERROR(SEARCH("parties",INDIRECT("$C"&amp;row()))))),VLOOKUP(INDIRECT("$C"&amp;row()),'OCDS Schema 1.1.5'!$B:$D,2,FALSE), VLOOKUP(INDIRECT("$C"&amp;row()),'OCDS Extension Schemas 1.1.5'!$B:$D,2,FALSE))</f>
        <v>Duration (days)</v>
      </c>
      <c r="E55"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55" s="140"/>
      <c r="G55" s="138" t="str">
        <f>IFERROR(VLOOKUP(INDIRECT("F"&amp;row()),'2. Data Elements'!$A:$F,6,FALSE),"")</f>
        <v/>
      </c>
      <c r="H55" s="100"/>
      <c r="I55" s="129"/>
    </row>
    <row r="56">
      <c r="A56" s="125" t="s">
        <v>432</v>
      </c>
      <c r="B56" s="125">
        <v>0.0</v>
      </c>
      <c r="C56" s="144" t="s">
        <v>666</v>
      </c>
      <c r="D56" s="146" t="str">
        <f>IF(OR(ISERROR(SEARCH("extension",INDIRECT("$A"&amp;row()))),NOT(ISERROR(SEARCH("parties",INDIRECT("$C"&amp;row()))))),VLOOKUP(INDIRECT("$C"&amp;row()),'OCDS Schema 1.1.5'!$B:$D,2,FALSE), VLOOKUP(INDIRECT("$C"&amp;row()),'OCDS Extension Schemas 1.1.5'!$B:$D,2,FALSE))</f>
        <v>Enquiry period</v>
      </c>
      <c r="E56" s="146" t="str">
        <f>IF(OR(ISERROR(SEARCH("extension",INDIRECT("$A"&amp;row()))),NOT(ISERROR(SEARCH("parties",INDIRECT("$C"&amp;row()))))),VLOOKUP(INDIRECT("$C"&amp;row()),'OCDS Schema 1.1.5'!$B:$D,3,FALSE), VLOOKUP(INDIRECT("$C"&amp;row()),'OCDS Extension Schemas 1.1.5'!$B:$D,3,FALSE))</f>
        <v>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v>
      </c>
      <c r="I56" s="129"/>
    </row>
    <row r="57">
      <c r="A57" s="125" t="s">
        <v>408</v>
      </c>
      <c r="B57" s="125">
        <v>0.0</v>
      </c>
      <c r="C57" s="147" t="s">
        <v>667</v>
      </c>
      <c r="D57" s="164" t="str">
        <f>IF(OR(ISERROR(SEARCH("extension",INDIRECT("$A"&amp;row()))),NOT(ISERROR(SEARCH("parties",INDIRECT("$C"&amp;row()))))),VLOOKUP(INDIRECT("$C"&amp;row()),'OCDS Schema 1.1.5'!$B:$D,2,FALSE), VLOOKUP(INDIRECT("$C"&amp;row()),'OCDS Extension Schemas 1.1.5'!$B:$D,2,FALSE))</f>
        <v>Start date</v>
      </c>
      <c r="E57"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57" s="140"/>
      <c r="G57" s="138" t="str">
        <f>IFERROR(VLOOKUP(INDIRECT("F"&amp;row()),'2. Data Elements'!$A:$F,6,FALSE),"")</f>
        <v/>
      </c>
      <c r="H57" s="177" t="s">
        <v>668</v>
      </c>
      <c r="I57" s="129"/>
      <c r="J57" s="139"/>
    </row>
    <row r="58">
      <c r="A58" s="125" t="s">
        <v>408</v>
      </c>
      <c r="B58" s="125">
        <v>0.0</v>
      </c>
      <c r="C58" s="147" t="s">
        <v>669</v>
      </c>
      <c r="D58" s="164" t="str">
        <f>IF(OR(ISERROR(SEARCH("extension",INDIRECT("$A"&amp;row()))),NOT(ISERROR(SEARCH("parties",INDIRECT("$C"&amp;row()))))),VLOOKUP(INDIRECT("$C"&amp;row()),'OCDS Schema 1.1.5'!$B:$D,2,FALSE), VLOOKUP(INDIRECT("$C"&amp;row()),'OCDS Extension Schemas 1.1.5'!$B:$D,2,FALSE))</f>
        <v>End date</v>
      </c>
      <c r="E58" s="164" t="str">
        <f>IF(OR(ISERROR(SEARCH("extension",INDIRECT("$A"&amp;row()))),NOT(ISERROR(SEARCH("parties",INDIRECT("$C"&amp;row()))))),VLOOKUP(INDIRECT("$C"&amp;row()),'OCDS Schema 1.1.5'!$B:$D,3,FALSE), VLOOKUP(INDIRECT("$C"&amp;row()),'OCDS Extension Schemas 1.1.5'!$B:$D,3,FALSE))</f>
        <v>The end date for the period. When known, a precise end date must be provided.</v>
      </c>
      <c r="F58" s="137" t="s">
        <v>662</v>
      </c>
      <c r="G58" s="138" t="str">
        <f>IFERROR(VLOOKUP(INDIRECT("F"&amp;row()),'2. Data Elements'!$A:$F,6,FALSE),"")</f>
        <v>5/13/2021 11:53:17</v>
      </c>
      <c r="H58" s="89" t="s">
        <v>670</v>
      </c>
      <c r="I58" s="139"/>
      <c r="J58" s="139"/>
    </row>
    <row r="59">
      <c r="A59" s="125" t="s">
        <v>408</v>
      </c>
      <c r="B59" s="125">
        <v>0.0</v>
      </c>
      <c r="C59" s="147" t="s">
        <v>671</v>
      </c>
      <c r="D59" s="164" t="str">
        <f>IF(OR(ISERROR(SEARCH("extension",INDIRECT("$A"&amp;row()))),NOT(ISERROR(SEARCH("parties",INDIRECT("$C"&amp;row()))))),VLOOKUP(INDIRECT("$C"&amp;row()),'OCDS Schema 1.1.5'!$B:$D,2,FALSE), VLOOKUP(INDIRECT("$C"&amp;row()),'OCDS Extension Schemas 1.1.5'!$B:$D,2,FALSE))</f>
        <v>Maximum extent</v>
      </c>
      <c r="E59"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59" s="140"/>
      <c r="G59" s="138" t="str">
        <f>IFERROR(VLOOKUP(INDIRECT("F"&amp;row()),'2. Data Elements'!$A:$F,6,FALSE),"")</f>
        <v/>
      </c>
      <c r="H59" s="100"/>
      <c r="I59" s="129"/>
    </row>
    <row r="60">
      <c r="A60" s="125" t="s">
        <v>408</v>
      </c>
      <c r="B60" s="125">
        <v>0.0</v>
      </c>
      <c r="C60" s="147" t="s">
        <v>672</v>
      </c>
      <c r="D60" s="164" t="str">
        <f>IF(OR(ISERROR(SEARCH("extension",INDIRECT("$A"&amp;row()))),NOT(ISERROR(SEARCH("parties",INDIRECT("$C"&amp;row()))))),VLOOKUP(INDIRECT("$C"&amp;row()),'OCDS Schema 1.1.5'!$B:$D,2,FALSE), VLOOKUP(INDIRECT("$C"&amp;row()),'OCDS Extension Schemas 1.1.5'!$B:$D,2,FALSE))</f>
        <v>Duration (days)</v>
      </c>
      <c r="E60"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0" s="140"/>
      <c r="G60" s="138" t="str">
        <f>IFERROR(VLOOKUP(INDIRECT("F"&amp;row()),'2. Data Elements'!$A:$F,6,FALSE),"")</f>
        <v/>
      </c>
      <c r="H60" s="100"/>
      <c r="I60" s="129"/>
    </row>
    <row r="61">
      <c r="A61" s="125" t="s">
        <v>408</v>
      </c>
      <c r="B61" s="125">
        <v>0.0</v>
      </c>
      <c r="C61" s="147" t="s">
        <v>673</v>
      </c>
      <c r="D61" s="164" t="str">
        <f>IF(OR(ISERROR(SEARCH("extension",INDIRECT("$A"&amp;row()))),NOT(ISERROR(SEARCH("parties",INDIRECT("$C"&amp;row()))))),VLOOKUP(INDIRECT("$C"&amp;row()),'OCDS Schema 1.1.5'!$B:$D,2,FALSE), VLOOKUP(INDIRECT("$C"&amp;row()),'OCDS Extension Schemas 1.1.5'!$B:$D,2,FALSE))</f>
        <v>Has enquiries?</v>
      </c>
      <c r="E61" s="164" t="str">
        <f>IF(OR(ISERROR(SEARCH("extension",INDIRECT("$A"&amp;row()))),NOT(ISERROR(SEARCH("parties",INDIRECT("$C"&amp;row()))))),VLOOKUP(INDIRECT("$C"&amp;row()),'OCDS Schema 1.1.5'!$B:$D,3,FALSE), VLOOKUP(INDIRECT("$C"&amp;row()),'OCDS Extension Schemas 1.1.5'!$B:$D,3,FALSE))</f>
        <v>A true/false field to indicate whether any enquiries were received during the tender process. Structured information on enquiries that were received, and responses to them, can be provided using the enquiries extension.</v>
      </c>
      <c r="F61" s="140"/>
      <c r="G61" s="138" t="str">
        <f>IFERROR(VLOOKUP(INDIRECT("F"&amp;row()),'2. Data Elements'!$A:$F,6,FALSE),"")</f>
        <v/>
      </c>
      <c r="H61" s="100"/>
      <c r="I61" s="129"/>
    </row>
    <row r="62">
      <c r="A62" s="125" t="s">
        <v>408</v>
      </c>
      <c r="B62" s="125">
        <v>0.0</v>
      </c>
      <c r="C62" s="147" t="s">
        <v>674</v>
      </c>
      <c r="D62" s="164" t="str">
        <f>IF(OR(ISERROR(SEARCH("extension",INDIRECT("$A"&amp;row()))),NOT(ISERROR(SEARCH("parties",INDIRECT("$C"&amp;row()))))),VLOOKUP(INDIRECT("$C"&amp;row()),'OCDS Schema 1.1.5'!$B:$D,2,FALSE), VLOOKUP(INDIRECT("$C"&amp;row()),'OCDS Extension Schemas 1.1.5'!$B:$D,2,FALSE))</f>
        <v>Eligibility criteria</v>
      </c>
      <c r="E62" s="164" t="str">
        <f>IF(OR(ISERROR(SEARCH("extension",INDIRECT("$A"&amp;row()))),NOT(ISERROR(SEARCH("parties",INDIRECT("$C"&amp;row()))))),VLOOKUP(INDIRECT("$C"&amp;row()),'OCDS Schema 1.1.5'!$B:$D,3,FALSE), VLOOKUP(INDIRECT("$C"&amp;row()),'OCDS Extension Schemas 1.1.5'!$B:$D,3,FALSE))</f>
        <v>A description of any eligibility criteria for potential suppliers.</v>
      </c>
      <c r="F62" s="140"/>
      <c r="G62" s="138" t="str">
        <f>IFERROR(VLOOKUP(INDIRECT("F"&amp;row()),'2. Data Elements'!$A:$F,6,FALSE),"")</f>
        <v/>
      </c>
      <c r="H62" s="178" t="s">
        <v>675</v>
      </c>
      <c r="I62" s="129"/>
    </row>
    <row r="63">
      <c r="A63" s="125" t="s">
        <v>432</v>
      </c>
      <c r="B63" s="125">
        <v>0.0</v>
      </c>
      <c r="C63" s="144" t="s">
        <v>676</v>
      </c>
      <c r="D63" s="146" t="str">
        <f>IF(OR(ISERROR(SEARCH("extension",INDIRECT("$A"&amp;row()))),NOT(ISERROR(SEARCH("parties",INDIRECT("$C"&amp;row()))))),VLOOKUP(INDIRECT("$C"&amp;row()),'OCDS Schema 1.1.5'!$B:$D,2,FALSE), VLOOKUP(INDIRECT("$C"&amp;row()),'OCDS Extension Schemas 1.1.5'!$B:$D,2,FALSE))</f>
        <v>Evaluation and award period</v>
      </c>
      <c r="E63" s="146" t="str">
        <f>IF(OR(ISERROR(SEARCH("extension",INDIRECT("$A"&amp;row()))),NOT(ISERROR(SEARCH("parties",INDIRECT("$C"&amp;row()))))),VLOOKUP(INDIRECT("$C"&amp;row()),'OCDS Schema 1.1.5'!$B:$D,3,FALSE), VLOOKUP(INDIRECT("$C"&amp;row()),'OCDS Extension Schemas 1.1.5'!$B:$D,3,FALSE))</f>
        <v>The period for decision making regarding the contract award. The end date should be the date on which an award decision is due to be finalized. The start date may be used to indicate the start of an evaluation period.</v>
      </c>
      <c r="I63" s="129"/>
    </row>
    <row r="64">
      <c r="A64" s="125" t="s">
        <v>408</v>
      </c>
      <c r="B64" s="125">
        <v>0.0</v>
      </c>
      <c r="C64" s="147" t="s">
        <v>677</v>
      </c>
      <c r="D64" s="164" t="str">
        <f>IF(OR(ISERROR(SEARCH("extension",INDIRECT("$A"&amp;row()))),NOT(ISERROR(SEARCH("parties",INDIRECT("$C"&amp;row()))))),VLOOKUP(INDIRECT("$C"&amp;row()),'OCDS Schema 1.1.5'!$B:$D,2,FALSE), VLOOKUP(INDIRECT("$C"&amp;row()),'OCDS Extension Schemas 1.1.5'!$B:$D,2,FALSE))</f>
        <v>Start date</v>
      </c>
      <c r="E64"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64" s="137" t="s">
        <v>678</v>
      </c>
      <c r="G64" s="138" t="str">
        <f>IFERROR(VLOOKUP(INDIRECT("F"&amp;row()),'2. Data Elements'!$A:$F,6,FALSE),"")</f>
        <v>7/20/2021 9:40:00</v>
      </c>
      <c r="H64" s="89" t="s">
        <v>679</v>
      </c>
      <c r="I64" s="139"/>
      <c r="J64" s="139"/>
    </row>
    <row r="65">
      <c r="A65" s="125" t="s">
        <v>408</v>
      </c>
      <c r="B65" s="125">
        <v>0.0</v>
      </c>
      <c r="C65" s="147" t="s">
        <v>680</v>
      </c>
      <c r="D65" s="164" t="str">
        <f>IF(OR(ISERROR(SEARCH("extension",INDIRECT("$A"&amp;row()))),NOT(ISERROR(SEARCH("parties",INDIRECT("$C"&amp;row()))))),VLOOKUP(INDIRECT("$C"&amp;row()),'OCDS Schema 1.1.5'!$B:$D,2,FALSE), VLOOKUP(INDIRECT("$C"&amp;row()),'OCDS Extension Schemas 1.1.5'!$B:$D,2,FALSE))</f>
        <v>End date</v>
      </c>
      <c r="E65" s="164" t="str">
        <f>IF(OR(ISERROR(SEARCH("extension",INDIRECT("$A"&amp;row()))),NOT(ISERROR(SEARCH("parties",INDIRECT("$C"&amp;row()))))),VLOOKUP(INDIRECT("$C"&amp;row()),'OCDS Schema 1.1.5'!$B:$D,3,FALSE), VLOOKUP(INDIRECT("$C"&amp;row()),'OCDS Extension Schemas 1.1.5'!$B:$D,3,FALSE))</f>
        <v>The end date for the period. When known, a precise end date must be provided.</v>
      </c>
      <c r="F65" s="140"/>
      <c r="G65" s="138" t="str">
        <f>IFERROR(VLOOKUP(INDIRECT("F"&amp;row()),'2. Data Elements'!$A:$F,6,FALSE),"")</f>
        <v/>
      </c>
      <c r="H65" s="179" t="s">
        <v>681</v>
      </c>
      <c r="I65" s="129"/>
    </row>
    <row r="66">
      <c r="A66" s="125" t="s">
        <v>408</v>
      </c>
      <c r="B66" s="125">
        <v>0.0</v>
      </c>
      <c r="C66" s="147" t="s">
        <v>682</v>
      </c>
      <c r="D66" s="164" t="str">
        <f>IF(OR(ISERROR(SEARCH("extension",INDIRECT("$A"&amp;row()))),NOT(ISERROR(SEARCH("parties",INDIRECT("$C"&amp;row()))))),VLOOKUP(INDIRECT("$C"&amp;row()),'OCDS Schema 1.1.5'!$B:$D,2,FALSE), VLOOKUP(INDIRECT("$C"&amp;row()),'OCDS Extension Schemas 1.1.5'!$B:$D,2,FALSE))</f>
        <v>Maximum extent</v>
      </c>
      <c r="E66"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66" s="140"/>
      <c r="G66" s="138" t="str">
        <f>IFERROR(VLOOKUP(INDIRECT("F"&amp;row()),'2. Data Elements'!$A:$F,6,FALSE),"")</f>
        <v/>
      </c>
      <c r="H66" s="100"/>
      <c r="I66" s="129"/>
    </row>
    <row r="67">
      <c r="A67" s="125" t="s">
        <v>408</v>
      </c>
      <c r="B67" s="125">
        <v>0.0</v>
      </c>
      <c r="C67" s="147" t="s">
        <v>683</v>
      </c>
      <c r="D67" s="164" t="str">
        <f>IF(OR(ISERROR(SEARCH("extension",INDIRECT("$A"&amp;row()))),NOT(ISERROR(SEARCH("parties",INDIRECT("$C"&amp;row()))))),VLOOKUP(INDIRECT("$C"&amp;row()),'OCDS Schema 1.1.5'!$B:$D,2,FALSE), VLOOKUP(INDIRECT("$C"&amp;row()),'OCDS Extension Schemas 1.1.5'!$B:$D,2,FALSE))</f>
        <v>Duration (days)</v>
      </c>
      <c r="E67"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7" s="140"/>
      <c r="G67" s="138" t="str">
        <f>IFERROR(VLOOKUP(INDIRECT("F"&amp;row()),'2. Data Elements'!$A:$F,6,FALSE),"")</f>
        <v/>
      </c>
      <c r="H67" s="100"/>
      <c r="I67" s="129"/>
    </row>
    <row r="68">
      <c r="A68" s="125" t="s">
        <v>432</v>
      </c>
      <c r="B68" s="125">
        <v>0.0</v>
      </c>
      <c r="C68" s="144" t="s">
        <v>684</v>
      </c>
      <c r="D68" s="146" t="str">
        <f>IF(OR(ISERROR(SEARCH("extension",INDIRECT("$A"&amp;row()))),NOT(ISERROR(SEARCH("parties",INDIRECT("$C"&amp;row()))))),VLOOKUP(INDIRECT("$C"&amp;row()),'OCDS Schema 1.1.5'!$B:$D,2,FALSE), VLOOKUP(INDIRECT("$C"&amp;row()),'OCDS Extension Schemas 1.1.5'!$B:$D,2,FALSE))</f>
        <v>Contract period</v>
      </c>
      <c r="E68" s="146" t="str">
        <f>IF(OR(ISERROR(SEARCH("extension",INDIRECT("$A"&amp;row()))),NOT(ISERROR(SEARCH("parties",INDIRECT("$C"&amp;row()))))),VLOOKUP(INDIRECT("$C"&amp;row()),'OCDS Schema 1.1.5'!$B:$D,3,FALSE), VLOOKUP(INDIRECT("$C"&amp;row()),'OCDS Extension Schemas 1.1.5'!$B:$D,3,FALSE))</f>
        <v>The period over which the contract is estimated or required to be active. If the tender does not specify explicit dates, the duration field may be used.</v>
      </c>
      <c r="I68" s="129"/>
    </row>
    <row r="69">
      <c r="A69" s="125" t="s">
        <v>408</v>
      </c>
      <c r="B69" s="125">
        <v>0.0</v>
      </c>
      <c r="C69" s="147" t="s">
        <v>685</v>
      </c>
      <c r="D69" s="164" t="str">
        <f>IF(OR(ISERROR(SEARCH("extension",INDIRECT("$A"&amp;row()))),NOT(ISERROR(SEARCH("parties",INDIRECT("$C"&amp;row()))))),VLOOKUP(INDIRECT("$C"&amp;row()),'OCDS Schema 1.1.5'!$B:$D,2,FALSE), VLOOKUP(INDIRECT("$C"&amp;row()),'OCDS Extension Schemas 1.1.5'!$B:$D,2,FALSE))</f>
        <v>Start date</v>
      </c>
      <c r="E69"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69" s="140"/>
      <c r="G69" s="138" t="str">
        <f>IFERROR(VLOOKUP(INDIRECT("F"&amp;row()),'2. Data Elements'!$A:$F,6,FALSE),"")</f>
        <v/>
      </c>
      <c r="H69" s="89" t="s">
        <v>686</v>
      </c>
      <c r="I69" s="129"/>
    </row>
    <row r="70">
      <c r="A70" s="125" t="s">
        <v>408</v>
      </c>
      <c r="B70" s="125">
        <v>0.0</v>
      </c>
      <c r="C70" s="147" t="s">
        <v>687</v>
      </c>
      <c r="D70" s="164" t="str">
        <f>IF(OR(ISERROR(SEARCH("extension",INDIRECT("$A"&amp;row()))),NOT(ISERROR(SEARCH("parties",INDIRECT("$C"&amp;row()))))),VLOOKUP(INDIRECT("$C"&amp;row()),'OCDS Schema 1.1.5'!$B:$D,2,FALSE), VLOOKUP(INDIRECT("$C"&amp;row()),'OCDS Extension Schemas 1.1.5'!$B:$D,2,FALSE))</f>
        <v>End date</v>
      </c>
      <c r="E70" s="164" t="str">
        <f>IF(OR(ISERROR(SEARCH("extension",INDIRECT("$A"&amp;row()))),NOT(ISERROR(SEARCH("parties",INDIRECT("$C"&amp;row()))))),VLOOKUP(INDIRECT("$C"&amp;row()),'OCDS Schema 1.1.5'!$B:$D,3,FALSE), VLOOKUP(INDIRECT("$C"&amp;row()),'OCDS Extension Schemas 1.1.5'!$B:$D,3,FALSE))</f>
        <v>The end date for the period. When known, a precise end date must be provided.</v>
      </c>
      <c r="F70" s="140"/>
      <c r="G70" s="138" t="str">
        <f>IFERROR(VLOOKUP(INDIRECT("F"&amp;row()),'2. Data Elements'!$A:$F,6,FALSE),"")</f>
        <v/>
      </c>
      <c r="H70" s="89" t="s">
        <v>686</v>
      </c>
      <c r="I70" s="129"/>
    </row>
    <row r="71">
      <c r="A71" s="125" t="s">
        <v>408</v>
      </c>
      <c r="B71" s="125">
        <v>0.0</v>
      </c>
      <c r="C71" s="147" t="s">
        <v>688</v>
      </c>
      <c r="D71" s="164" t="str">
        <f>IF(OR(ISERROR(SEARCH("extension",INDIRECT("$A"&amp;row()))),NOT(ISERROR(SEARCH("parties",INDIRECT("$C"&amp;row()))))),VLOOKUP(INDIRECT("$C"&amp;row()),'OCDS Schema 1.1.5'!$B:$D,2,FALSE), VLOOKUP(INDIRECT("$C"&amp;row()),'OCDS Extension Schemas 1.1.5'!$B:$D,2,FALSE))</f>
        <v>Maximum extent</v>
      </c>
      <c r="E71"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71" s="140"/>
      <c r="G71" s="138" t="str">
        <f>IFERROR(VLOOKUP(INDIRECT("F"&amp;row()),'2. Data Elements'!$A:$F,6,FALSE),"")</f>
        <v/>
      </c>
      <c r="H71" s="95"/>
      <c r="I71" s="129"/>
    </row>
    <row r="72">
      <c r="A72" s="125" t="s">
        <v>408</v>
      </c>
      <c r="B72" s="125">
        <v>0.0</v>
      </c>
      <c r="C72" s="147" t="s">
        <v>689</v>
      </c>
      <c r="D72" s="164" t="str">
        <f>IF(OR(ISERROR(SEARCH("extension",INDIRECT("$A"&amp;row()))),NOT(ISERROR(SEARCH("parties",INDIRECT("$C"&amp;row()))))),VLOOKUP(INDIRECT("$C"&amp;row()),'OCDS Schema 1.1.5'!$B:$D,2,FALSE), VLOOKUP(INDIRECT("$C"&amp;row()),'OCDS Extension Schemas 1.1.5'!$B:$D,2,FALSE))</f>
        <v>Duration (days)</v>
      </c>
      <c r="E72"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72" s="140"/>
      <c r="G72" s="138" t="str">
        <f>IFERROR(VLOOKUP(INDIRECT("F"&amp;row()),'2. Data Elements'!$A:$F,6,FALSE),"")</f>
        <v/>
      </c>
      <c r="H72" s="95"/>
      <c r="I72" s="129"/>
    </row>
    <row r="73">
      <c r="A73" s="125" t="s">
        <v>408</v>
      </c>
      <c r="B73" s="125">
        <v>0.0</v>
      </c>
      <c r="C73" s="147" t="s">
        <v>690</v>
      </c>
      <c r="D73" s="164" t="str">
        <f>IF(OR(ISERROR(SEARCH("extension",INDIRECT("$A"&amp;row()))),NOT(ISERROR(SEARCH("parties",INDIRECT("$C"&amp;row()))))),VLOOKUP(INDIRECT("$C"&amp;row()),'OCDS Schema 1.1.5'!$B:$D,2,FALSE), VLOOKUP(INDIRECT("$C"&amp;row()),'OCDS Extension Schemas 1.1.5'!$B:$D,2,FALSE))</f>
        <v>Number of tenderers</v>
      </c>
      <c r="E73" s="164" t="str">
        <f>IF(OR(ISERROR(SEARCH("extension",INDIRECT("$A"&amp;row()))),NOT(ISERROR(SEARCH("parties",INDIRECT("$C"&amp;row()))))),VLOOKUP(INDIRECT("$C"&amp;row()),'OCDS Schema 1.1.5'!$B:$D,3,FALSE), VLOOKUP(INDIRECT("$C"&amp;row()),'OCDS Extension Schemas 1.1.5'!$B:$D,3,FALSE))</f>
        <v>The number of parties who submit a bid.</v>
      </c>
      <c r="F73" s="140"/>
      <c r="G73" s="138" t="str">
        <f>IFERROR(VLOOKUP(INDIRECT("F"&amp;row()),'2. Data Elements'!$A:$F,6,FALSE),"")</f>
        <v/>
      </c>
      <c r="H73" s="85" t="s">
        <v>691</v>
      </c>
      <c r="I73" s="129"/>
    </row>
    <row r="74">
      <c r="A74" s="125" t="s">
        <v>432</v>
      </c>
      <c r="B74" s="125">
        <v>0.0</v>
      </c>
      <c r="C74" s="144" t="s">
        <v>484</v>
      </c>
      <c r="D74" s="146" t="str">
        <f>IF(OR(ISERROR(SEARCH("extension",INDIRECT("$A"&amp;row()))),NOT(ISERROR(SEARCH("parties",INDIRECT("$C"&amp;row()))))),VLOOKUP(INDIRECT("$C"&amp;row()),'OCDS Schema 1.1.5'!$B:$D,2,FALSE), VLOOKUP(INDIRECT("$C"&amp;row()),'OCDS Extension Schemas 1.1.5'!$B:$D,2,FALSE))</f>
        <v>Tenderers</v>
      </c>
      <c r="E74" s="146" t="str">
        <f>IF(OR(ISERROR(SEARCH("extension",INDIRECT("$A"&amp;row()))),NOT(ISERROR(SEARCH("parties",INDIRECT("$C"&amp;row()))))),VLOOKUP(INDIRECT("$C"&amp;row()),'OCDS Schema 1.1.5'!$B:$D,3,FALSE), VLOOKUP(INDIRECT("$C"&amp;row()),'OCDS Extension Schemas 1.1.5'!$B:$D,3,FALSE))</f>
        <v>All parties who submit a bid on a tender. More detailed information on bids and the bidding organization can be provided using the bid extension.</v>
      </c>
      <c r="I74" s="129"/>
    </row>
    <row r="75">
      <c r="A75" s="125" t="s">
        <v>408</v>
      </c>
      <c r="B75" s="125">
        <v>0.0</v>
      </c>
      <c r="C75" s="147" t="s">
        <v>692</v>
      </c>
      <c r="D75" s="164" t="str">
        <f>IF(OR(ISERROR(SEARCH("extension",INDIRECT("$A"&amp;row()))),NOT(ISERROR(SEARCH("parties",INDIRECT("$C"&amp;row()))))),VLOOKUP(INDIRECT("$C"&amp;row()),'OCDS Schema 1.1.5'!$B:$D,2,FALSE), VLOOKUP(INDIRECT("$C"&amp;row()),'OCDS Extension Schemas 1.1.5'!$B:$D,2,FALSE))</f>
        <v>Organization name</v>
      </c>
      <c r="E75"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75" s="137" t="s">
        <v>485</v>
      </c>
      <c r="G75" s="138" t="str">
        <f>IFERROR(VLOOKUP(INDIRECT("F"&amp;row()),'2. Data Elements'!$A:$F,6,FALSE),"")</f>
        <v>Alliant Systems</v>
      </c>
      <c r="H75" s="85" t="s">
        <v>693</v>
      </c>
      <c r="I75" s="139"/>
      <c r="J75" s="139"/>
    </row>
    <row r="76">
      <c r="A76" s="125" t="s">
        <v>408</v>
      </c>
      <c r="B76" s="125">
        <v>0.0</v>
      </c>
      <c r="C76" s="147" t="s">
        <v>694</v>
      </c>
      <c r="D76" s="164" t="str">
        <f>IF(OR(ISERROR(SEARCH("extension",INDIRECT("$A"&amp;row()))),NOT(ISERROR(SEARCH("parties",INDIRECT("$C"&amp;row()))))),VLOOKUP(INDIRECT("$C"&amp;row()),'OCDS Schema 1.1.5'!$B:$D,2,FALSE), VLOOKUP(INDIRECT("$C"&amp;row()),'OCDS Extension Schemas 1.1.5'!$B:$D,2,FALSE))</f>
        <v>Organization ID</v>
      </c>
      <c r="E76"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76" s="137" t="s">
        <v>487</v>
      </c>
      <c r="G76" s="138" t="str">
        <f>IFERROR(VLOOKUP(INDIRECT("F"&amp;row()),'2. Data Elements'!$A:$F,6,FALSE),"")</f>
        <v>US_OR-PDX-BS-VNBR-M0205049</v>
      </c>
      <c r="H76" s="85" t="s">
        <v>695</v>
      </c>
      <c r="I76" s="139"/>
      <c r="J76" s="139"/>
    </row>
    <row r="77">
      <c r="A77" s="125" t="s">
        <v>432</v>
      </c>
      <c r="B77" s="125">
        <v>0.0</v>
      </c>
      <c r="C77" s="144" t="s">
        <v>696</v>
      </c>
      <c r="D77" s="146" t="str">
        <f>IF(OR(ISERROR(SEARCH("extension",INDIRECT("$A"&amp;row()))),NOT(ISERROR(SEARCH("parties",INDIRECT("$C"&amp;row()))))),VLOOKUP(INDIRECT("$C"&amp;row()),'OCDS Schema 1.1.5'!$B:$D,2,FALSE), VLOOKUP(INDIRECT("$C"&amp;row()),'OCDS Extension Schemas 1.1.5'!$B:$D,2,FALSE))</f>
        <v>Documents</v>
      </c>
      <c r="E77" s="146" t="str">
        <f>IF(OR(ISERROR(SEARCH("extension",INDIRECT("$A"&amp;row()))),NOT(ISERROR(SEARCH("parties",INDIRECT("$C"&amp;row()))))),VLOOKUP(INDIRECT("$C"&amp;row()),'OCDS Schema 1.1.5'!$B:$D,3,FALSE), VLOOKUP(INDIRECT("$C"&amp;row()),'OCDS Extension Schemas 1.1.5'!$B:$D,3,FALSE))</f>
        <v>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v>
      </c>
      <c r="I77" s="129"/>
    </row>
    <row r="78">
      <c r="A78" s="125" t="s">
        <v>419</v>
      </c>
      <c r="B78" s="125">
        <v>0.0</v>
      </c>
      <c r="C78" s="134" t="s">
        <v>697</v>
      </c>
      <c r="D78" s="164" t="str">
        <f>IF(OR(ISERROR(SEARCH("extension",INDIRECT("$A"&amp;row()))),NOT(ISERROR(SEARCH("parties",INDIRECT("$C"&amp;row()))))),VLOOKUP(INDIRECT("$C"&amp;row()),'OCDS Schema 1.1.5'!$B:$D,2,FALSE), VLOOKUP(INDIRECT("$C"&amp;row()),'OCDS Extension Schemas 1.1.5'!$B:$D,2,FALSE))</f>
        <v>ID</v>
      </c>
      <c r="E78"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78" s="140"/>
      <c r="G78" s="138" t="str">
        <f>IFERROR(VLOOKUP(INDIRECT("F"&amp;row()),'2. Data Elements'!$A:$F,6,FALSE),"")</f>
        <v/>
      </c>
      <c r="H78" s="97" t="s">
        <v>698</v>
      </c>
      <c r="I78" s="129"/>
    </row>
    <row r="79">
      <c r="A79" s="125" t="s">
        <v>408</v>
      </c>
      <c r="B79" s="125">
        <v>0.0</v>
      </c>
      <c r="C79" s="147" t="s">
        <v>699</v>
      </c>
      <c r="D79" s="164" t="str">
        <f>IF(OR(ISERROR(SEARCH("extension",INDIRECT("$A"&amp;row()))),NOT(ISERROR(SEARCH("parties",INDIRECT("$C"&amp;row()))))),VLOOKUP(INDIRECT("$C"&amp;row()),'OCDS Schema 1.1.5'!$B:$D,2,FALSE), VLOOKUP(INDIRECT("$C"&amp;row()),'OCDS Extension Schemas 1.1.5'!$B:$D,2,FALSE))</f>
        <v>Document type</v>
      </c>
      <c r="E79"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79" s="140"/>
      <c r="G79" s="138" t="str">
        <f>IFERROR(VLOOKUP(INDIRECT("F"&amp;row()),'2. Data Elements'!$A:$F,6,FALSE),"")</f>
        <v/>
      </c>
      <c r="H79" s="100"/>
      <c r="I79" s="129"/>
    </row>
    <row r="80">
      <c r="A80" s="125" t="s">
        <v>408</v>
      </c>
      <c r="B80" s="125">
        <v>0.0</v>
      </c>
      <c r="C80" s="147" t="s">
        <v>700</v>
      </c>
      <c r="D80" s="164" t="str">
        <f>IF(OR(ISERROR(SEARCH("extension",INDIRECT("$A"&amp;row()))),NOT(ISERROR(SEARCH("parties",INDIRECT("$C"&amp;row()))))),VLOOKUP(INDIRECT("$C"&amp;row()),'OCDS Schema 1.1.5'!$B:$D,2,FALSE), VLOOKUP(INDIRECT("$C"&amp;row()),'OCDS Extension Schemas 1.1.5'!$B:$D,2,FALSE))</f>
        <v>Title</v>
      </c>
      <c r="E80" s="164" t="str">
        <f>IF(OR(ISERROR(SEARCH("extension",INDIRECT("$A"&amp;row()))),NOT(ISERROR(SEARCH("parties",INDIRECT("$C"&amp;row()))))),VLOOKUP(INDIRECT("$C"&amp;row()),'OCDS Schema 1.1.5'!$B:$D,3,FALSE), VLOOKUP(INDIRECT("$C"&amp;row()),'OCDS Extension Schemas 1.1.5'!$B:$D,3,FALSE))</f>
        <v>The document title.</v>
      </c>
      <c r="F80" s="140"/>
      <c r="G80" s="138" t="str">
        <f>IFERROR(VLOOKUP(INDIRECT("F"&amp;row()),'2. Data Elements'!$A:$F,6,FALSE),"")</f>
        <v/>
      </c>
      <c r="H80" s="100"/>
      <c r="I80" s="129"/>
    </row>
    <row r="81">
      <c r="A81" s="125" t="s">
        <v>408</v>
      </c>
      <c r="B81" s="125">
        <v>0.0</v>
      </c>
      <c r="C81" s="147" t="s">
        <v>701</v>
      </c>
      <c r="D81" s="164" t="str">
        <f>IF(OR(ISERROR(SEARCH("extension",INDIRECT("$A"&amp;row()))),NOT(ISERROR(SEARCH("parties",INDIRECT("$C"&amp;row()))))),VLOOKUP(INDIRECT("$C"&amp;row()),'OCDS Schema 1.1.5'!$B:$D,2,FALSE), VLOOKUP(INDIRECT("$C"&amp;row()),'OCDS Extension Schemas 1.1.5'!$B:$D,2,FALSE))</f>
        <v>Description</v>
      </c>
      <c r="E81"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81" s="140"/>
      <c r="G81" s="138" t="str">
        <f>IFERROR(VLOOKUP(INDIRECT("F"&amp;row()),'2. Data Elements'!$A:$F,6,FALSE),"")</f>
        <v/>
      </c>
      <c r="H81" s="100"/>
      <c r="I81" s="129"/>
    </row>
    <row r="82">
      <c r="A82" s="125" t="s">
        <v>408</v>
      </c>
      <c r="B82" s="125">
        <v>0.0</v>
      </c>
      <c r="C82" s="147" t="s">
        <v>702</v>
      </c>
      <c r="D82" s="164" t="str">
        <f>IF(OR(ISERROR(SEARCH("extension",INDIRECT("$A"&amp;row()))),NOT(ISERROR(SEARCH("parties",INDIRECT("$C"&amp;row()))))),VLOOKUP(INDIRECT("$C"&amp;row()),'OCDS Schema 1.1.5'!$B:$D,2,FALSE), VLOOKUP(INDIRECT("$C"&amp;row()),'OCDS Extension Schemas 1.1.5'!$B:$D,2,FALSE))</f>
        <v>URL</v>
      </c>
      <c r="E82"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82" s="140"/>
      <c r="G82" s="138" t="str">
        <f>IFERROR(VLOOKUP(INDIRECT("F"&amp;row()),'2. Data Elements'!$A:$F,6,FALSE),"")</f>
        <v/>
      </c>
      <c r="H82" s="100"/>
      <c r="I82" s="129"/>
    </row>
    <row r="83">
      <c r="A83" s="125" t="s">
        <v>408</v>
      </c>
      <c r="B83" s="125">
        <v>0.0</v>
      </c>
      <c r="C83" s="147" t="s">
        <v>703</v>
      </c>
      <c r="D83" s="164" t="str">
        <f>IF(OR(ISERROR(SEARCH("extension",INDIRECT("$A"&amp;row()))),NOT(ISERROR(SEARCH("parties",INDIRECT("$C"&amp;row()))))),VLOOKUP(INDIRECT("$C"&amp;row()),'OCDS Schema 1.1.5'!$B:$D,2,FALSE), VLOOKUP(INDIRECT("$C"&amp;row()),'OCDS Extension Schemas 1.1.5'!$B:$D,2,FALSE))</f>
        <v>Date published</v>
      </c>
      <c r="E83"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83" s="140"/>
      <c r="G83" s="138" t="str">
        <f>IFERROR(VLOOKUP(INDIRECT("F"&amp;row()),'2. Data Elements'!$A:$F,6,FALSE),"")</f>
        <v/>
      </c>
      <c r="H83" s="100"/>
      <c r="I83" s="129"/>
    </row>
    <row r="84">
      <c r="A84" s="125" t="s">
        <v>408</v>
      </c>
      <c r="B84" s="125">
        <v>0.0</v>
      </c>
      <c r="C84" s="147" t="s">
        <v>704</v>
      </c>
      <c r="D84" s="164" t="str">
        <f>IF(OR(ISERROR(SEARCH("extension",INDIRECT("$A"&amp;row()))),NOT(ISERROR(SEARCH("parties",INDIRECT("$C"&amp;row()))))),VLOOKUP(INDIRECT("$C"&amp;row()),'OCDS Schema 1.1.5'!$B:$D,2,FALSE), VLOOKUP(INDIRECT("$C"&amp;row()),'OCDS Extension Schemas 1.1.5'!$B:$D,2,FALSE))</f>
        <v>Date modified</v>
      </c>
      <c r="E84" s="164" t="str">
        <f>IF(OR(ISERROR(SEARCH("extension",INDIRECT("$A"&amp;row()))),NOT(ISERROR(SEARCH("parties",INDIRECT("$C"&amp;row()))))),VLOOKUP(INDIRECT("$C"&amp;row()),'OCDS Schema 1.1.5'!$B:$D,3,FALSE), VLOOKUP(INDIRECT("$C"&amp;row()),'OCDS Extension Schemas 1.1.5'!$B:$D,3,FALSE))</f>
        <v>Date that the document was last modified</v>
      </c>
      <c r="F84" s="140"/>
      <c r="G84" s="138" t="str">
        <f>IFERROR(VLOOKUP(INDIRECT("F"&amp;row()),'2. Data Elements'!$A:$F,6,FALSE),"")</f>
        <v/>
      </c>
      <c r="H84" s="100"/>
      <c r="I84" s="129"/>
    </row>
    <row r="85">
      <c r="A85" s="125" t="s">
        <v>408</v>
      </c>
      <c r="B85" s="125">
        <v>0.0</v>
      </c>
      <c r="C85" s="147" t="s">
        <v>705</v>
      </c>
      <c r="D85" s="164" t="str">
        <f>IF(OR(ISERROR(SEARCH("extension",INDIRECT("$A"&amp;row()))),NOT(ISERROR(SEARCH("parties",INDIRECT("$C"&amp;row()))))),VLOOKUP(INDIRECT("$C"&amp;row()),'OCDS Schema 1.1.5'!$B:$D,2,FALSE), VLOOKUP(INDIRECT("$C"&amp;row()),'OCDS Extension Schemas 1.1.5'!$B:$D,2,FALSE))</f>
        <v>Format</v>
      </c>
      <c r="E85"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85" s="140"/>
      <c r="G85" s="138" t="str">
        <f>IFERROR(VLOOKUP(INDIRECT("F"&amp;row()),'2. Data Elements'!$A:$F,6,FALSE),"")</f>
        <v/>
      </c>
      <c r="H85" s="100"/>
      <c r="I85" s="129"/>
    </row>
    <row r="86">
      <c r="A86" s="125" t="s">
        <v>408</v>
      </c>
      <c r="B86" s="125">
        <v>0.0</v>
      </c>
      <c r="C86" s="147" t="s">
        <v>706</v>
      </c>
      <c r="D86" s="164" t="str">
        <f>IF(OR(ISERROR(SEARCH("extension",INDIRECT("$A"&amp;row()))),NOT(ISERROR(SEARCH("parties",INDIRECT("$C"&amp;row()))))),VLOOKUP(INDIRECT("$C"&amp;row()),'OCDS Schema 1.1.5'!$B:$D,2,FALSE), VLOOKUP(INDIRECT("$C"&amp;row()),'OCDS Extension Schemas 1.1.5'!$B:$D,2,FALSE))</f>
        <v>Language</v>
      </c>
      <c r="E86"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86" s="140"/>
      <c r="G86" s="138" t="str">
        <f>IFERROR(VLOOKUP(INDIRECT("F"&amp;row()),'2. Data Elements'!$A:$F,6,FALSE),"")</f>
        <v/>
      </c>
      <c r="H86" s="100"/>
      <c r="I86" s="129"/>
    </row>
    <row r="87">
      <c r="A87" s="125" t="s">
        <v>432</v>
      </c>
      <c r="B87" s="125">
        <v>0.0</v>
      </c>
      <c r="C87" s="144" t="s">
        <v>707</v>
      </c>
      <c r="D87" s="146" t="str">
        <f>IF(OR(ISERROR(SEARCH("extension",INDIRECT("$A"&amp;row()))),NOT(ISERROR(SEARCH("parties",INDIRECT("$C"&amp;row()))))),VLOOKUP(INDIRECT("$C"&amp;row()),'OCDS Schema 1.1.5'!$B:$D,2,FALSE), VLOOKUP(INDIRECT("$C"&amp;row()),'OCDS Extension Schemas 1.1.5'!$B:$D,2,FALSE))</f>
        <v>Milestones</v>
      </c>
      <c r="E87" s="146" t="str">
        <f>IF(OR(ISERROR(SEARCH("extension",INDIRECT("$A"&amp;row()))),NOT(ISERROR(SEARCH("parties",INDIRECT("$C"&amp;row()))))),VLOOKUP(INDIRECT("$C"&amp;row()),'OCDS Schema 1.1.5'!$B:$D,3,FALSE), VLOOKUP(INDIRECT("$C"&amp;row()),'OCDS Extension Schemas 1.1.5'!$B:$D,3,FALSE))</f>
        <v>A list of milestones associated with the tender.</v>
      </c>
      <c r="I87" s="129"/>
    </row>
    <row r="88">
      <c r="A88" s="125" t="s">
        <v>419</v>
      </c>
      <c r="B88" s="125">
        <v>0.0</v>
      </c>
      <c r="C88" s="134" t="s">
        <v>708</v>
      </c>
      <c r="D88" s="164" t="str">
        <f>IF(OR(ISERROR(SEARCH("extension",INDIRECT("$A"&amp;row()))),NOT(ISERROR(SEARCH("parties",INDIRECT("$C"&amp;row()))))),VLOOKUP(INDIRECT("$C"&amp;row()),'OCDS Schema 1.1.5'!$B:$D,2,FALSE), VLOOKUP(INDIRECT("$C"&amp;row()),'OCDS Extension Schemas 1.1.5'!$B:$D,2,FALSE))</f>
        <v>ID</v>
      </c>
      <c r="E88"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88" s="140"/>
      <c r="G88" s="138" t="str">
        <f>IFERROR(VLOOKUP(INDIRECT("F"&amp;row()),'2. Data Elements'!$A:$F,6,FALSE),"")</f>
        <v/>
      </c>
      <c r="H88" s="100"/>
      <c r="I88" s="129"/>
    </row>
    <row r="89">
      <c r="A89" s="125" t="s">
        <v>408</v>
      </c>
      <c r="B89" s="125">
        <v>0.0</v>
      </c>
      <c r="C89" s="147" t="s">
        <v>709</v>
      </c>
      <c r="D89" s="164" t="str">
        <f>IF(OR(ISERROR(SEARCH("extension",INDIRECT("$A"&amp;row()))),NOT(ISERROR(SEARCH("parties",INDIRECT("$C"&amp;row()))))),VLOOKUP(INDIRECT("$C"&amp;row()),'OCDS Schema 1.1.5'!$B:$D,2,FALSE), VLOOKUP(INDIRECT("$C"&amp;row()),'OCDS Extension Schemas 1.1.5'!$B:$D,2,FALSE))</f>
        <v>Title</v>
      </c>
      <c r="E89" s="164" t="str">
        <f>IF(OR(ISERROR(SEARCH("extension",INDIRECT("$A"&amp;row()))),NOT(ISERROR(SEARCH("parties",INDIRECT("$C"&amp;row()))))),VLOOKUP(INDIRECT("$C"&amp;row()),'OCDS Schema 1.1.5'!$B:$D,3,FALSE), VLOOKUP(INDIRECT("$C"&amp;row()),'OCDS Extension Schemas 1.1.5'!$B:$D,3,FALSE))</f>
        <v>Milestone title</v>
      </c>
      <c r="F89" s="140"/>
      <c r="G89" s="138" t="str">
        <f>IFERROR(VLOOKUP(INDIRECT("F"&amp;row()),'2. Data Elements'!$A:$F,6,FALSE),"")</f>
        <v/>
      </c>
      <c r="H89" s="100"/>
      <c r="I89" s="129"/>
    </row>
    <row r="90">
      <c r="A90" s="125" t="s">
        <v>408</v>
      </c>
      <c r="B90" s="125">
        <v>0.0</v>
      </c>
      <c r="C90" s="147" t="s">
        <v>710</v>
      </c>
      <c r="D90" s="164" t="str">
        <f>IF(OR(ISERROR(SEARCH("extension",INDIRECT("$A"&amp;row()))),NOT(ISERROR(SEARCH("parties",INDIRECT("$C"&amp;row()))))),VLOOKUP(INDIRECT("$C"&amp;row()),'OCDS Schema 1.1.5'!$B:$D,2,FALSE), VLOOKUP(INDIRECT("$C"&amp;row()),'OCDS Extension Schemas 1.1.5'!$B:$D,2,FALSE))</f>
        <v>Milestone type</v>
      </c>
      <c r="E90" s="164" t="str">
        <f>IF(OR(ISERROR(SEARCH("extension",INDIRECT("$A"&amp;row()))),NOT(ISERROR(SEARCH("parties",INDIRECT("$C"&amp;row()))))),VLOOKUP(INDIRECT("$C"&amp;row()),'OCDS Schema 1.1.5'!$B:$D,3,FALSE), VLOOKUP(INDIRECT("$C"&amp;row()),'OCDS Extension Schemas 1.1.5'!$B:$D,3,FALSE))</f>
        <v>The nature of the milestone, using the open milestoneType codelist.</v>
      </c>
      <c r="F90" s="140"/>
      <c r="G90" s="138" t="str">
        <f>IFERROR(VLOOKUP(INDIRECT("F"&amp;row()),'2. Data Elements'!$A:$F,6,FALSE),"")</f>
        <v/>
      </c>
      <c r="H90" s="100"/>
      <c r="I90" s="129"/>
    </row>
    <row r="91">
      <c r="A91" s="125" t="s">
        <v>408</v>
      </c>
      <c r="B91" s="125">
        <v>0.0</v>
      </c>
      <c r="C91" s="147" t="s">
        <v>711</v>
      </c>
      <c r="D91" s="164" t="str">
        <f>IF(OR(ISERROR(SEARCH("extension",INDIRECT("$A"&amp;row()))),NOT(ISERROR(SEARCH("parties",INDIRECT("$C"&amp;row()))))),VLOOKUP(INDIRECT("$C"&amp;row()),'OCDS Schema 1.1.5'!$B:$D,2,FALSE), VLOOKUP(INDIRECT("$C"&amp;row()),'OCDS Extension Schemas 1.1.5'!$B:$D,2,FALSE))</f>
        <v>Description</v>
      </c>
      <c r="E91" s="164" t="str">
        <f>IF(OR(ISERROR(SEARCH("extension",INDIRECT("$A"&amp;row()))),NOT(ISERROR(SEARCH("parties",INDIRECT("$C"&amp;row()))))),VLOOKUP(INDIRECT("$C"&amp;row()),'OCDS Schema 1.1.5'!$B:$D,3,FALSE), VLOOKUP(INDIRECT("$C"&amp;row()),'OCDS Extension Schemas 1.1.5'!$B:$D,3,FALSE))</f>
        <v>A description of the milestone.</v>
      </c>
      <c r="F91" s="140"/>
      <c r="G91" s="138" t="str">
        <f>IFERROR(VLOOKUP(INDIRECT("F"&amp;row()),'2. Data Elements'!$A:$F,6,FALSE),"")</f>
        <v/>
      </c>
      <c r="H91" s="100"/>
      <c r="I91" s="129"/>
    </row>
    <row r="92">
      <c r="A92" s="125" t="s">
        <v>408</v>
      </c>
      <c r="B92" s="125">
        <v>0.0</v>
      </c>
      <c r="C92" s="147" t="s">
        <v>712</v>
      </c>
      <c r="D92" s="164" t="str">
        <f>IF(OR(ISERROR(SEARCH("extension",INDIRECT("$A"&amp;row()))),NOT(ISERROR(SEARCH("parties",INDIRECT("$C"&amp;row()))))),VLOOKUP(INDIRECT("$C"&amp;row()),'OCDS Schema 1.1.5'!$B:$D,2,FALSE), VLOOKUP(INDIRECT("$C"&amp;row()),'OCDS Extension Schemas 1.1.5'!$B:$D,2,FALSE))</f>
        <v>Milestone code</v>
      </c>
      <c r="E92"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92" s="140"/>
      <c r="G92" s="138" t="str">
        <f>IFERROR(VLOOKUP(INDIRECT("F"&amp;row()),'2. Data Elements'!$A:$F,6,FALSE),"")</f>
        <v/>
      </c>
      <c r="H92" s="100"/>
      <c r="I92" s="129"/>
    </row>
    <row r="93">
      <c r="A93" s="125" t="s">
        <v>408</v>
      </c>
      <c r="B93" s="125">
        <v>0.0</v>
      </c>
      <c r="C93" s="147" t="s">
        <v>713</v>
      </c>
      <c r="D93" s="164" t="str">
        <f>IF(OR(ISERROR(SEARCH("extension",INDIRECT("$A"&amp;row()))),NOT(ISERROR(SEARCH("parties",INDIRECT("$C"&amp;row()))))),VLOOKUP(INDIRECT("$C"&amp;row()),'OCDS Schema 1.1.5'!$B:$D,2,FALSE), VLOOKUP(INDIRECT("$C"&amp;row()),'OCDS Extension Schemas 1.1.5'!$B:$D,2,FALSE))</f>
        <v>Due date</v>
      </c>
      <c r="E93" s="164" t="str">
        <f>IF(OR(ISERROR(SEARCH("extension",INDIRECT("$A"&amp;row()))),NOT(ISERROR(SEARCH("parties",INDIRECT("$C"&amp;row()))))),VLOOKUP(INDIRECT("$C"&amp;row()),'OCDS Schema 1.1.5'!$B:$D,3,FALSE), VLOOKUP(INDIRECT("$C"&amp;row()),'OCDS Extension Schemas 1.1.5'!$B:$D,3,FALSE))</f>
        <v>The date the milestone is due.</v>
      </c>
      <c r="F93" s="140"/>
      <c r="G93" s="138" t="str">
        <f>IFERROR(VLOOKUP(INDIRECT("F"&amp;row()),'2. Data Elements'!$A:$F,6,FALSE),"")</f>
        <v/>
      </c>
      <c r="H93" s="100"/>
      <c r="I93" s="129"/>
    </row>
    <row r="94">
      <c r="A94" s="125" t="s">
        <v>408</v>
      </c>
      <c r="B94" s="125">
        <v>0.0</v>
      </c>
      <c r="C94" s="147" t="s">
        <v>714</v>
      </c>
      <c r="D94" s="164" t="str">
        <f>IF(OR(ISERROR(SEARCH("extension",INDIRECT("$A"&amp;row()))),NOT(ISERROR(SEARCH("parties",INDIRECT("$C"&amp;row()))))),VLOOKUP(INDIRECT("$C"&amp;row()),'OCDS Schema 1.1.5'!$B:$D,2,FALSE), VLOOKUP(INDIRECT("$C"&amp;row()),'OCDS Extension Schemas 1.1.5'!$B:$D,2,FALSE))</f>
        <v>Date met</v>
      </c>
      <c r="E94" s="164" t="str">
        <f>IF(OR(ISERROR(SEARCH("extension",INDIRECT("$A"&amp;row()))),NOT(ISERROR(SEARCH("parties",INDIRECT("$C"&amp;row()))))),VLOOKUP(INDIRECT("$C"&amp;row()),'OCDS Schema 1.1.5'!$B:$D,3,FALSE), VLOOKUP(INDIRECT("$C"&amp;row()),'OCDS Extension Schemas 1.1.5'!$B:$D,3,FALSE))</f>
        <v>The date on which the milestone was met.</v>
      </c>
      <c r="F94" s="140"/>
      <c r="G94" s="138" t="str">
        <f>IFERROR(VLOOKUP(INDIRECT("F"&amp;row()),'2. Data Elements'!$A:$F,6,FALSE),"")</f>
        <v/>
      </c>
      <c r="H94" s="100"/>
      <c r="I94" s="129"/>
    </row>
    <row r="95">
      <c r="A95" s="125" t="s">
        <v>408</v>
      </c>
      <c r="B95" s="125">
        <v>0.0</v>
      </c>
      <c r="C95" s="147" t="s">
        <v>715</v>
      </c>
      <c r="D95" s="164" t="str">
        <f>IF(OR(ISERROR(SEARCH("extension",INDIRECT("$A"&amp;row()))),NOT(ISERROR(SEARCH("parties",INDIRECT("$C"&amp;row()))))),VLOOKUP(INDIRECT("$C"&amp;row()),'OCDS Schema 1.1.5'!$B:$D,2,FALSE), VLOOKUP(INDIRECT("$C"&amp;row()),'OCDS Extension Schemas 1.1.5'!$B:$D,2,FALSE))</f>
        <v>Date modified</v>
      </c>
      <c r="E95"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95" s="140"/>
      <c r="G95" s="138" t="str">
        <f>IFERROR(VLOOKUP(INDIRECT("F"&amp;row()),'2. Data Elements'!$A:$F,6,FALSE),"")</f>
        <v/>
      </c>
      <c r="H95" s="100"/>
      <c r="I95" s="129"/>
    </row>
    <row r="96">
      <c r="A96" s="125" t="s">
        <v>408</v>
      </c>
      <c r="B96" s="125">
        <v>0.0</v>
      </c>
      <c r="C96" s="147" t="s">
        <v>716</v>
      </c>
      <c r="D96" s="164" t="str">
        <f>IF(OR(ISERROR(SEARCH("extension",INDIRECT("$A"&amp;row()))),NOT(ISERROR(SEARCH("parties",INDIRECT("$C"&amp;row()))))),VLOOKUP(INDIRECT("$C"&amp;row()),'OCDS Schema 1.1.5'!$B:$D,2,FALSE), VLOOKUP(INDIRECT("$C"&amp;row()),'OCDS Extension Schemas 1.1.5'!$B:$D,2,FALSE))</f>
        <v>Status</v>
      </c>
      <c r="E96"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96" s="140"/>
      <c r="G96" s="138" t="str">
        <f>IFERROR(VLOOKUP(INDIRECT("F"&amp;row()),'2. Data Elements'!$A:$F,6,FALSE),"")</f>
        <v/>
      </c>
      <c r="H96" s="100"/>
      <c r="I96" s="129"/>
    </row>
    <row r="97">
      <c r="A97" s="125" t="s">
        <v>432</v>
      </c>
      <c r="B97" s="125">
        <v>0.0</v>
      </c>
      <c r="C97" s="144" t="s">
        <v>717</v>
      </c>
      <c r="D97" s="146" t="str">
        <f>IF(OR(ISERROR(SEARCH("extension",INDIRECT("$A"&amp;row()))),NOT(ISERROR(SEARCH("parties",INDIRECT("$C"&amp;row()))))),VLOOKUP(INDIRECT("$C"&amp;row()),'OCDS Schema 1.1.5'!$B:$D,2,FALSE), VLOOKUP(INDIRECT("$C"&amp;row()),'OCDS Extension Schemas 1.1.5'!$B:$D,2,FALSE))</f>
        <v>Amendments</v>
      </c>
      <c r="E97" s="146" t="str">
        <f>IF(OR(ISERROR(SEARCH("extension",INDIRECT("$A"&amp;row()))),NOT(ISERROR(SEARCH("parties",INDIRECT("$C"&amp;row()))))),VLOOKUP(INDIRECT("$C"&amp;row()),'OCDS Schema 1.1.5'!$B:$D,3,FALSE), VLOOKUP(INDIRECT("$C"&amp;row()),'OCDS Extension Schemas 1.1.5'!$B:$D,3,FALSE))</f>
        <v>A tender amendment is a formal change to the tender, and generally involves the publication of a new tender notice/release. The rationale and a description of the changes made can be provided here.</v>
      </c>
      <c r="I97" s="129"/>
    </row>
    <row r="98">
      <c r="A98" s="125" t="s">
        <v>408</v>
      </c>
      <c r="B98" s="125">
        <v>0.0</v>
      </c>
      <c r="C98" s="147" t="s">
        <v>718</v>
      </c>
      <c r="D98" s="164" t="str">
        <f>IF(OR(ISERROR(SEARCH("extension",INDIRECT("$A"&amp;row()))),NOT(ISERROR(SEARCH("parties",INDIRECT("$C"&amp;row()))))),VLOOKUP(INDIRECT("$C"&amp;row()),'OCDS Schema 1.1.5'!$B:$D,2,FALSE), VLOOKUP(INDIRECT("$C"&amp;row()),'OCDS Extension Schemas 1.1.5'!$B:$D,2,FALSE))</f>
        <v>Amendment date</v>
      </c>
      <c r="E98" s="164" t="str">
        <f>IF(OR(ISERROR(SEARCH("extension",INDIRECT("$A"&amp;row()))),NOT(ISERROR(SEARCH("parties",INDIRECT("$C"&amp;row()))))),VLOOKUP(INDIRECT("$C"&amp;row()),'OCDS Schema 1.1.5'!$B:$D,3,FALSE), VLOOKUP(INDIRECT("$C"&amp;row()),'OCDS Extension Schemas 1.1.5'!$B:$D,3,FALSE))</f>
        <v>The date of this amendment.</v>
      </c>
      <c r="F98" s="140"/>
      <c r="G98" s="138" t="str">
        <f>IFERROR(VLOOKUP(INDIRECT("F"&amp;row()),'2. Data Elements'!$A:$F,6,FALSE),"")</f>
        <v/>
      </c>
      <c r="H98" s="100"/>
      <c r="I98" s="129"/>
    </row>
    <row r="99">
      <c r="A99" s="125" t="s">
        <v>408</v>
      </c>
      <c r="B99" s="125">
        <v>0.0</v>
      </c>
      <c r="C99" s="147" t="s">
        <v>719</v>
      </c>
      <c r="D99" s="164" t="str">
        <f>IF(OR(ISERROR(SEARCH("extension",INDIRECT("$A"&amp;row()))),NOT(ISERROR(SEARCH("parties",INDIRECT("$C"&amp;row()))))),VLOOKUP(INDIRECT("$C"&amp;row()),'OCDS Schema 1.1.5'!$B:$D,2,FALSE), VLOOKUP(INDIRECT("$C"&amp;row()),'OCDS Extension Schemas 1.1.5'!$B:$D,2,FALSE))</f>
        <v>Rationale</v>
      </c>
      <c r="E99" s="164" t="str">
        <f>IF(OR(ISERROR(SEARCH("extension",INDIRECT("$A"&amp;row()))),NOT(ISERROR(SEARCH("parties",INDIRECT("$C"&amp;row()))))),VLOOKUP(INDIRECT("$C"&amp;row()),'OCDS Schema 1.1.5'!$B:$D,3,FALSE), VLOOKUP(INDIRECT("$C"&amp;row()),'OCDS Extension Schemas 1.1.5'!$B:$D,3,FALSE))</f>
        <v>An explanation for the amendment.</v>
      </c>
      <c r="F99" s="140"/>
      <c r="G99" s="138" t="str">
        <f>IFERROR(VLOOKUP(INDIRECT("F"&amp;row()),'2. Data Elements'!$A:$F,6,FALSE),"")</f>
        <v/>
      </c>
      <c r="H99" s="100"/>
      <c r="I99" s="129"/>
    </row>
    <row r="100">
      <c r="A100" s="125" t="s">
        <v>408</v>
      </c>
      <c r="B100" s="125">
        <v>0.0</v>
      </c>
      <c r="C100" s="147" t="s">
        <v>720</v>
      </c>
      <c r="D100" s="164" t="str">
        <f>IF(OR(ISERROR(SEARCH("extension",INDIRECT("$A"&amp;row()))),NOT(ISERROR(SEARCH("parties",INDIRECT("$C"&amp;row()))))),VLOOKUP(INDIRECT("$C"&amp;row()),'OCDS Schema 1.1.5'!$B:$D,2,FALSE), VLOOKUP(INDIRECT("$C"&amp;row()),'OCDS Extension Schemas 1.1.5'!$B:$D,2,FALSE))</f>
        <v>ID</v>
      </c>
      <c r="E100" s="164" t="str">
        <f>IF(OR(ISERROR(SEARCH("extension",INDIRECT("$A"&amp;row()))),NOT(ISERROR(SEARCH("parties",INDIRECT("$C"&amp;row()))))),VLOOKUP(INDIRECT("$C"&amp;row()),'OCDS Schema 1.1.5'!$B:$D,3,FALSE), VLOOKUP(INDIRECT("$C"&amp;row()),'OCDS Extension Schemas 1.1.5'!$B:$D,3,FALSE))</f>
        <v>An identifier for this amendment: often the amendment number</v>
      </c>
      <c r="F100" s="140"/>
      <c r="G100" s="138" t="str">
        <f>IFERROR(VLOOKUP(INDIRECT("F"&amp;row()),'2. Data Elements'!$A:$F,6,FALSE),"")</f>
        <v/>
      </c>
      <c r="H100" s="100"/>
      <c r="I100" s="129"/>
    </row>
    <row r="101">
      <c r="A101" s="125" t="s">
        <v>408</v>
      </c>
      <c r="B101" s="125">
        <v>0.0</v>
      </c>
      <c r="C101" s="147" t="s">
        <v>721</v>
      </c>
      <c r="D101" s="164" t="str">
        <f>IF(OR(ISERROR(SEARCH("extension",INDIRECT("$A"&amp;row()))),NOT(ISERROR(SEARCH("parties",INDIRECT("$C"&amp;row()))))),VLOOKUP(INDIRECT("$C"&amp;row()),'OCDS Schema 1.1.5'!$B:$D,2,FALSE), VLOOKUP(INDIRECT("$C"&amp;row()),'OCDS Extension Schemas 1.1.5'!$B:$D,2,FALSE))</f>
        <v>Description</v>
      </c>
      <c r="E101" s="164" t="str">
        <f>IF(OR(ISERROR(SEARCH("extension",INDIRECT("$A"&amp;row()))),NOT(ISERROR(SEARCH("parties",INDIRECT("$C"&amp;row()))))),VLOOKUP(INDIRECT("$C"&amp;row()),'OCDS Schema 1.1.5'!$B:$D,3,FALSE), VLOOKUP(INDIRECT("$C"&amp;row()),'OCDS Extension Schemas 1.1.5'!$B:$D,3,FALSE))</f>
        <v>A free text, or semi-structured, description of the changes made in this amendment.</v>
      </c>
      <c r="F101" s="140"/>
      <c r="G101" s="138" t="str">
        <f>IFERROR(VLOOKUP(INDIRECT("F"&amp;row()),'2. Data Elements'!$A:$F,6,FALSE),"")</f>
        <v/>
      </c>
      <c r="H101" s="100"/>
      <c r="I101" s="129"/>
    </row>
    <row r="102">
      <c r="A102" s="125" t="s">
        <v>408</v>
      </c>
      <c r="B102" s="125">
        <v>0.0</v>
      </c>
      <c r="C102" s="147" t="s">
        <v>722</v>
      </c>
      <c r="D102" s="164" t="str">
        <f>IF(OR(ISERROR(SEARCH("extension",INDIRECT("$A"&amp;row()))),NOT(ISERROR(SEARCH("parties",INDIRECT("$C"&amp;row()))))),VLOOKUP(INDIRECT("$C"&amp;row()),'OCDS Schema 1.1.5'!$B:$D,2,FALSE), VLOOKUP(INDIRECT("$C"&amp;row()),'OCDS Extension Schemas 1.1.5'!$B:$D,2,FALSE))</f>
        <v>Amended release (identifier)</v>
      </c>
      <c r="E102"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102" s="140"/>
      <c r="G102" s="138" t="str">
        <f>IFERROR(VLOOKUP(INDIRECT("F"&amp;row()),'2. Data Elements'!$A:$F,6,FALSE),"")</f>
        <v/>
      </c>
      <c r="H102" s="100"/>
      <c r="I102" s="129"/>
    </row>
    <row r="103">
      <c r="A103" s="125" t="s">
        <v>408</v>
      </c>
      <c r="B103" s="125">
        <v>0.0</v>
      </c>
      <c r="C103" s="147" t="s">
        <v>723</v>
      </c>
      <c r="D103" s="164" t="str">
        <f>IF(OR(ISERROR(SEARCH("extension",INDIRECT("$A"&amp;row()))),NOT(ISERROR(SEARCH("parties",INDIRECT("$C"&amp;row()))))),VLOOKUP(INDIRECT("$C"&amp;row()),'OCDS Schema 1.1.5'!$B:$D,2,FALSE), VLOOKUP(INDIRECT("$C"&amp;row()),'OCDS Extension Schemas 1.1.5'!$B:$D,2,FALSE))</f>
        <v>Amending release (identifier)</v>
      </c>
      <c r="E103"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103" s="140"/>
      <c r="G103" s="138" t="str">
        <f>IFERROR(VLOOKUP(INDIRECT("F"&amp;row()),'2. Data Elements'!$A:$F,6,FALSE),"")</f>
        <v/>
      </c>
      <c r="H103" s="100"/>
      <c r="I103" s="129"/>
    </row>
    <row r="104">
      <c r="A104" s="125" t="s">
        <v>511</v>
      </c>
      <c r="B104" s="125">
        <v>0.0</v>
      </c>
      <c r="C104" s="157" t="s">
        <v>512</v>
      </c>
      <c r="D104" s="131"/>
      <c r="E104" s="131"/>
      <c r="F104" s="131"/>
      <c r="G104" s="131"/>
      <c r="H104" s="132"/>
      <c r="I104" s="129"/>
    </row>
    <row r="105">
      <c r="A105" s="125" t="s">
        <v>513</v>
      </c>
      <c r="B105" s="125">
        <v>0.0</v>
      </c>
      <c r="C105" s="158" t="s">
        <v>546</v>
      </c>
      <c r="D105" s="131"/>
      <c r="E105" s="131"/>
      <c r="F105" s="131"/>
      <c r="G105" s="131"/>
      <c r="H105" s="132"/>
      <c r="I105" s="129"/>
    </row>
    <row r="106">
      <c r="A106" s="125" t="s">
        <v>515</v>
      </c>
      <c r="B106" s="125">
        <v>0.0</v>
      </c>
      <c r="C106" s="159" t="s">
        <v>724</v>
      </c>
      <c r="D106" s="164" t="str">
        <f>IF(OR(ISERROR(SEARCH("extension",INDIRECT("$A"&amp;row()))),NOT(ISERROR(SEARCH("parties",INDIRECT("$C"&amp;row()))))),VLOOKUP(INDIRECT("$C"&amp;row()),'OCDS Schema 1.1.5'!$B:$D,2,FALSE), VLOOKUP(INDIRECT("$C"&amp;row()),'OCDS Extension Schemas 1.1.5'!$B:$D,2,FALSE))</f>
        <v>Related lot</v>
      </c>
      <c r="E106" s="164" t="str">
        <f>IF(OR(ISERROR(SEARCH("extension",INDIRECT("$A"&amp;row()))),NOT(ISERROR(SEARCH("parties",INDIRECT("$C"&amp;row()))))),VLOOKUP(INDIRECT("$C"&amp;row()),'OCDS Schema 1.1.5'!$B:$D,3,FALSE), VLOOKUP(INDIRECT("$C"&amp;row()),'OCDS Extension Schemas 1.1.5'!$B:$D,3,FALSE))</f>
        <v>If this item belongs to a lot, provide the identifier of the related lot here.</v>
      </c>
      <c r="F106" s="160"/>
      <c r="G106" s="138" t="str">
        <f>IFERROR(VLOOKUP(INDIRECT("F"&amp;row()),'2. Data Elements'!$A:$F,6,FALSE),"")</f>
        <v/>
      </c>
      <c r="H106" s="162"/>
      <c r="I106" s="129"/>
    </row>
    <row r="107">
      <c r="A107" s="125" t="s">
        <v>515</v>
      </c>
      <c r="B107" s="125">
        <v>0.0</v>
      </c>
      <c r="C107" s="159" t="s">
        <v>725</v>
      </c>
      <c r="D107" s="164" t="str">
        <f>IF(OR(ISERROR(SEARCH("extension",INDIRECT("$A"&amp;row()))),NOT(ISERROR(SEARCH("parties",INDIRECT("$C"&amp;row()))))),VLOOKUP(INDIRECT("$C"&amp;row()),'OCDS Schema 1.1.5'!$B:$D,2,FALSE), VLOOKUP(INDIRECT("$C"&amp;row()),'OCDS Extension Schemas 1.1.5'!$B:$D,2,FALSE))</f>
        <v>Related lot(s)</v>
      </c>
      <c r="E107"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107" s="160"/>
      <c r="G107" s="138" t="str">
        <f>IFERROR(VLOOKUP(INDIRECT("F"&amp;row()),'2. Data Elements'!$A:$F,6,FALSE),"")</f>
        <v/>
      </c>
      <c r="H107" s="162"/>
      <c r="I107" s="129"/>
    </row>
    <row r="108">
      <c r="A108" s="125" t="s">
        <v>515</v>
      </c>
      <c r="B108" s="125">
        <v>0.0</v>
      </c>
      <c r="C108" s="159" t="s">
        <v>726</v>
      </c>
      <c r="D108" s="164" t="str">
        <f>IF(OR(ISERROR(SEARCH("extension",INDIRECT("$A"&amp;row()))),NOT(ISERROR(SEARCH("parties",INDIRECT("$C"&amp;row()))))),VLOOKUP(INDIRECT("$C"&amp;row()),'OCDS Schema 1.1.5'!$B:$D,2,FALSE), VLOOKUP(INDIRECT("$C"&amp;row()),'OCDS Extension Schemas 1.1.5'!$B:$D,2,FALSE))</f>
        <v>Related lot(s)</v>
      </c>
      <c r="E108"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108" s="160"/>
      <c r="G108" s="138" t="str">
        <f>IFERROR(VLOOKUP(INDIRECT("F"&amp;row()),'2. Data Elements'!$A:$F,6,FALSE),"")</f>
        <v/>
      </c>
      <c r="H108" s="162"/>
      <c r="I108" s="129"/>
    </row>
    <row r="109">
      <c r="A109" s="125" t="s">
        <v>517</v>
      </c>
      <c r="B109" s="125">
        <v>0.0</v>
      </c>
      <c r="C109" s="159" t="s">
        <v>727</v>
      </c>
      <c r="D109" s="146" t="str">
        <f>IF(OR(ISERROR(SEARCH("extension",INDIRECT("$A"&amp;row()))),NOT(ISERROR(SEARCH("parties",INDIRECT("$C"&amp;row()))))),VLOOKUP(INDIRECT("$C"&amp;row()),'OCDS Schema 1.1.5'!$B:$D,2,FALSE), VLOOKUP(INDIRECT("$C"&amp;row()),'OCDS Extension Schemas 1.1.5'!$B:$D,2,FALSE))</f>
        <v>Lots</v>
      </c>
      <c r="E109" s="146" t="str">
        <f>IF(OR(ISERROR(SEARCH("extension",INDIRECT("$A"&amp;row()))),NOT(ISERROR(SEARCH("parties",INDIRECT("$C"&amp;row()))))),VLOOKUP(INDIRECT("$C"&amp;row()),'OCDS Schema 1.1.5'!$B:$D,3,FALSE), VLOOKUP(INDIRECT("$C"&amp;row()),'OCDS Extension Schemas 1.1.5'!$B:$D,3,FALSE))</f>
        <v>A tender process can be divided into lots, where bidders can bid on one or more lots. Details of each lot can be provided here. Items, documents and other features may then reference the lot they are related to using relatedLot. Where no relatedLots identifier is given, the values ought to be interpreted as applicable to the whole tender. Properties of tender can be overridden for a given Lot through their inclusion in the Lot object.</v>
      </c>
      <c r="I109" s="129"/>
    </row>
    <row r="110">
      <c r="A110" s="125" t="s">
        <v>515</v>
      </c>
      <c r="B110" s="125">
        <v>0.0</v>
      </c>
      <c r="C110" s="159" t="s">
        <v>728</v>
      </c>
      <c r="D110" s="164" t="str">
        <f>IF(OR(ISERROR(SEARCH("extension",INDIRECT("$A"&amp;row()))),NOT(ISERROR(SEARCH("parties",INDIRECT("$C"&amp;row()))))),VLOOKUP(INDIRECT("$C"&amp;row()),'OCDS Schema 1.1.5'!$B:$D,2,FALSE), VLOOKUP(INDIRECT("$C"&amp;row()),'OCDS Extension Schemas 1.1.5'!$B:$D,2,FALSE))</f>
        <v>Lot ID</v>
      </c>
      <c r="E110" s="164" t="str">
        <f>IF(OR(ISERROR(SEARCH("extension",INDIRECT("$A"&amp;row()))),NOT(ISERROR(SEARCH("parties",INDIRECT("$C"&amp;row()))))),VLOOKUP(INDIRECT("$C"&amp;row()),'OCDS Schema 1.1.5'!$B:$D,3,FALSE), VLOOKUP(INDIRECT("$C"&amp;row()),'OCDS Extension Schemas 1.1.5'!$B:$D,3,FALSE))</f>
        <v>A local identifier for this lot, such as a lot number. This is used in relatedLots references at the item, document and award level.</v>
      </c>
      <c r="F110" s="160"/>
      <c r="G110" s="138" t="str">
        <f>IFERROR(VLOOKUP(INDIRECT("F"&amp;row()),'2. Data Elements'!$A:$F,6,FALSE),"")</f>
        <v/>
      </c>
      <c r="H110" s="162"/>
      <c r="I110" s="129"/>
    </row>
    <row r="111">
      <c r="A111" s="125" t="s">
        <v>515</v>
      </c>
      <c r="B111" s="125">
        <v>0.0</v>
      </c>
      <c r="C111" s="159" t="s">
        <v>729</v>
      </c>
      <c r="D111" s="164" t="str">
        <f>IF(OR(ISERROR(SEARCH("extension",INDIRECT("$A"&amp;row()))),NOT(ISERROR(SEARCH("parties",INDIRECT("$C"&amp;row()))))),VLOOKUP(INDIRECT("$C"&amp;row()),'OCDS Schema 1.1.5'!$B:$D,2,FALSE), VLOOKUP(INDIRECT("$C"&amp;row()),'OCDS Extension Schemas 1.1.5'!$B:$D,2,FALSE))</f>
        <v>Title</v>
      </c>
      <c r="E111" s="164" t="str">
        <f>IF(OR(ISERROR(SEARCH("extension",INDIRECT("$A"&amp;row()))),NOT(ISERROR(SEARCH("parties",INDIRECT("$C"&amp;row()))))),VLOOKUP(INDIRECT("$C"&amp;row()),'OCDS Schema 1.1.5'!$B:$D,3,FALSE), VLOOKUP(INDIRECT("$C"&amp;row()),'OCDS Extension Schemas 1.1.5'!$B:$D,3,FALSE))</f>
        <v>A title for this lot.</v>
      </c>
      <c r="F111" s="160"/>
      <c r="G111" s="138" t="str">
        <f>IFERROR(VLOOKUP(INDIRECT("F"&amp;row()),'2. Data Elements'!$A:$F,6,FALSE),"")</f>
        <v/>
      </c>
      <c r="H111" s="162"/>
      <c r="I111" s="129"/>
    </row>
    <row r="112">
      <c r="A112" s="125" t="s">
        <v>515</v>
      </c>
      <c r="B112" s="125">
        <v>0.0</v>
      </c>
      <c r="C112" s="159" t="s">
        <v>730</v>
      </c>
      <c r="D112" s="164" t="str">
        <f>IF(OR(ISERROR(SEARCH("extension",INDIRECT("$A"&amp;row()))),NOT(ISERROR(SEARCH("parties",INDIRECT("$C"&amp;row()))))),VLOOKUP(INDIRECT("$C"&amp;row()),'OCDS Schema 1.1.5'!$B:$D,2,FALSE), VLOOKUP(INDIRECT("$C"&amp;row()),'OCDS Extension Schemas 1.1.5'!$B:$D,2,FALSE))</f>
        <v>Description</v>
      </c>
      <c r="E112" s="164" t="str">
        <f>IF(OR(ISERROR(SEARCH("extension",INDIRECT("$A"&amp;row()))),NOT(ISERROR(SEARCH("parties",INDIRECT("$C"&amp;row()))))),VLOOKUP(INDIRECT("$C"&amp;row()),'OCDS Schema 1.1.5'!$B:$D,3,FALSE), VLOOKUP(INDIRECT("$C"&amp;row()),'OCDS Extension Schemas 1.1.5'!$B:$D,3,FALSE))</f>
        <v>A description of this lot.</v>
      </c>
      <c r="F112" s="160"/>
      <c r="G112" s="138" t="str">
        <f>IFERROR(VLOOKUP(INDIRECT("F"&amp;row()),'2. Data Elements'!$A:$F,6,FALSE),"")</f>
        <v/>
      </c>
      <c r="H112" s="162"/>
      <c r="I112" s="129"/>
    </row>
    <row r="113">
      <c r="A113" s="125" t="s">
        <v>515</v>
      </c>
      <c r="B113" s="125">
        <v>0.0</v>
      </c>
      <c r="C113" s="159" t="s">
        <v>731</v>
      </c>
      <c r="D113" s="164" t="str">
        <f>IF(OR(ISERROR(SEARCH("extension",INDIRECT("$A"&amp;row()))),NOT(ISERROR(SEARCH("parties",INDIRECT("$C"&amp;row()))))),VLOOKUP(INDIRECT("$C"&amp;row()),'OCDS Schema 1.1.5'!$B:$D,2,FALSE), VLOOKUP(INDIRECT("$C"&amp;row()),'OCDS Extension Schemas 1.1.5'!$B:$D,2,FALSE))</f>
        <v>Lot Status</v>
      </c>
      <c r="E113" s="164" t="str">
        <f>IF(OR(ISERROR(SEARCH("extension",INDIRECT("$A"&amp;row()))),NOT(ISERROR(SEARCH("parties",INDIRECT("$C"&amp;row()))))),VLOOKUP(INDIRECT("$C"&amp;row()),'OCDS Schema 1.1.5'!$B:$D,3,FALSE), VLOOKUP(INDIRECT("$C"&amp;row()),'OCDS Extension Schemas 1.1.5'!$B:$D,3,FALSE))</f>
        <v>The current status of the process related to this lot.</v>
      </c>
      <c r="F113" s="160"/>
      <c r="G113" s="138" t="str">
        <f>IFERROR(VLOOKUP(INDIRECT("F"&amp;row()),'2. Data Elements'!$A:$F,6,FALSE),"")</f>
        <v/>
      </c>
      <c r="H113" s="162"/>
      <c r="I113" s="129"/>
    </row>
    <row r="114">
      <c r="A114" s="125" t="s">
        <v>517</v>
      </c>
      <c r="B114" s="125">
        <v>0.0</v>
      </c>
      <c r="C114" s="159" t="s">
        <v>732</v>
      </c>
      <c r="D114" s="146" t="str">
        <f>IF(OR(ISERROR(SEARCH("extension",INDIRECT("$A"&amp;row()))),NOT(ISERROR(SEARCH("parties",INDIRECT("$C"&amp;row()))))),VLOOKUP(INDIRECT("$C"&amp;row()),'OCDS Schema 1.1.5'!$B:$D,2,FALSE), VLOOKUP(INDIRECT("$C"&amp;row()),'OCDS Extension Schemas 1.1.5'!$B:$D,2,FALSE))</f>
        <v>Lot value</v>
      </c>
      <c r="E114" s="146" t="str">
        <f>IF(OR(ISERROR(SEARCH("extension",INDIRECT("$A"&amp;row()))),NOT(ISERROR(SEARCH("parties",INDIRECT("$C"&amp;row()))))),VLOOKUP(INDIRECT("$C"&amp;row()),'OCDS Schema 1.1.5'!$B:$D,3,FALSE), VLOOKUP(INDIRECT("$C"&amp;row()),'OCDS Extension Schemas 1.1.5'!$B:$D,3,FALSE))</f>
        <v>The maximum estimated value of this lot.</v>
      </c>
      <c r="I114" s="129"/>
    </row>
    <row r="115">
      <c r="A115" s="125" t="s">
        <v>515</v>
      </c>
      <c r="B115" s="125">
        <v>0.0</v>
      </c>
      <c r="C115" s="159" t="s">
        <v>733</v>
      </c>
      <c r="D115" s="164" t="str">
        <f>IF(OR(ISERROR(SEARCH("extension",INDIRECT("$A"&amp;row()))),NOT(ISERROR(SEARCH("parties",INDIRECT("$C"&amp;row()))))),VLOOKUP(INDIRECT("$C"&amp;row()),'OCDS Schema 1.1.5'!$B:$D,2,FALSE), VLOOKUP(INDIRECT("$C"&amp;row()),'OCDS Extension Schemas 1.1.5'!$B:$D,2,FALSE))</f>
        <v>Amount</v>
      </c>
      <c r="E115" s="164" t="str">
        <f>IF(OR(ISERROR(SEARCH("extension",INDIRECT("$A"&amp;row()))),NOT(ISERROR(SEARCH("parties",INDIRECT("$C"&amp;row()))))),VLOOKUP(INDIRECT("$C"&amp;row()),'OCDS Schema 1.1.5'!$B:$D,3,FALSE), VLOOKUP(INDIRECT("$C"&amp;row()),'OCDS Extension Schemas 1.1.5'!$B:$D,3,FALSE))</f>
        <v>Amount as a number.</v>
      </c>
      <c r="F115" s="160"/>
      <c r="G115" s="138" t="str">
        <f>IFERROR(VLOOKUP(INDIRECT("F"&amp;row()),'2. Data Elements'!$A:$F,6,FALSE),"")</f>
        <v/>
      </c>
      <c r="H115" s="162"/>
      <c r="I115" s="129"/>
    </row>
    <row r="116">
      <c r="A116" s="125" t="s">
        <v>515</v>
      </c>
      <c r="B116" s="125">
        <v>0.0</v>
      </c>
      <c r="C116" s="159" t="s">
        <v>734</v>
      </c>
      <c r="D116" s="164" t="str">
        <f>IF(OR(ISERROR(SEARCH("extension",INDIRECT("$A"&amp;row()))),NOT(ISERROR(SEARCH("parties",INDIRECT("$C"&amp;row()))))),VLOOKUP(INDIRECT("$C"&amp;row()),'OCDS Schema 1.1.5'!$B:$D,2,FALSE), VLOOKUP(INDIRECT("$C"&amp;row()),'OCDS Extension Schemas 1.1.5'!$B:$D,2,FALSE))</f>
        <v>Currency</v>
      </c>
      <c r="E116" s="164" t="str">
        <f>IF(OR(ISERROR(SEARCH("extension",INDIRECT("$A"&amp;row()))),NOT(ISERROR(SEARCH("parties",INDIRECT("$C"&amp;row()))))),VLOOKUP(INDIRECT("$C"&amp;row()),'OCDS Schema 1.1.5'!$B:$D,3,FALSE), VLOOKUP(INDIRECT("$C"&amp;row()),'OCDS Extension Schemas 1.1.5'!$B:$D,3,FALSE))</f>
        <v>The currency of the amount, from the closed currency codelist.</v>
      </c>
      <c r="F116" s="160"/>
      <c r="G116" s="138" t="str">
        <f>IFERROR(VLOOKUP(INDIRECT("F"&amp;row()),'2. Data Elements'!$A:$F,6,FALSE),"")</f>
        <v/>
      </c>
      <c r="H116" s="162"/>
      <c r="I116" s="129"/>
    </row>
    <row r="117">
      <c r="A117" s="125" t="s">
        <v>517</v>
      </c>
      <c r="B117" s="125">
        <v>0.0</v>
      </c>
      <c r="C117" s="159" t="s">
        <v>735</v>
      </c>
      <c r="D117" s="146" t="str">
        <f>IF(OR(ISERROR(SEARCH("extension",INDIRECT("$A"&amp;row()))),NOT(ISERROR(SEARCH("parties",INDIRECT("$C"&amp;row()))))),VLOOKUP(INDIRECT("$C"&amp;row()),'OCDS Schema 1.1.5'!$B:$D,2,FALSE), VLOOKUP(INDIRECT("$C"&amp;row()),'OCDS Extension Schemas 1.1.5'!$B:$D,2,FALSE))</f>
        <v>Contract period</v>
      </c>
      <c r="E117" s="146" t="str">
        <f>IF(OR(ISERROR(SEARCH("extension",INDIRECT("$A"&amp;row()))),NOT(ISERROR(SEARCH("parties",INDIRECT("$C"&amp;row()))))),VLOOKUP(INDIRECT("$C"&amp;row()),'OCDS Schema 1.1.5'!$B:$D,3,FALSE), VLOOKUP(INDIRECT("$C"&amp;row()),'OCDS Extension Schemas 1.1.5'!$B:$D,3,FALSE))</f>
        <v>The period over which the contract is estimated or specified to be active. If the lot does not specify explicit dates, the duration field can be used.</v>
      </c>
      <c r="I117" s="129"/>
    </row>
    <row r="118">
      <c r="A118" s="125" t="s">
        <v>515</v>
      </c>
      <c r="B118" s="125">
        <v>0.0</v>
      </c>
      <c r="C118" s="159" t="s">
        <v>736</v>
      </c>
      <c r="D118" s="164" t="str">
        <f>IF(OR(ISERROR(SEARCH("extension",INDIRECT("$A"&amp;row()))),NOT(ISERROR(SEARCH("parties",INDIRECT("$C"&amp;row()))))),VLOOKUP(INDIRECT("$C"&amp;row()),'OCDS Schema 1.1.5'!$B:$D,2,FALSE), VLOOKUP(INDIRECT("$C"&amp;row()),'OCDS Extension Schemas 1.1.5'!$B:$D,2,FALSE))</f>
        <v>Start date</v>
      </c>
      <c r="E118"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118" s="160"/>
      <c r="G118" s="138" t="str">
        <f>IFERROR(VLOOKUP(INDIRECT("F"&amp;row()),'2. Data Elements'!$A:$F,6,FALSE),"")</f>
        <v/>
      </c>
      <c r="H118" s="162"/>
      <c r="I118" s="129"/>
    </row>
    <row r="119">
      <c r="A119" s="125" t="s">
        <v>515</v>
      </c>
      <c r="B119" s="125">
        <v>0.0</v>
      </c>
      <c r="C119" s="159" t="s">
        <v>737</v>
      </c>
      <c r="D119" s="164" t="str">
        <f>IF(OR(ISERROR(SEARCH("extension",INDIRECT("$A"&amp;row()))),NOT(ISERROR(SEARCH("parties",INDIRECT("$C"&amp;row()))))),VLOOKUP(INDIRECT("$C"&amp;row()),'OCDS Schema 1.1.5'!$B:$D,2,FALSE), VLOOKUP(INDIRECT("$C"&amp;row()),'OCDS Extension Schemas 1.1.5'!$B:$D,2,FALSE))</f>
        <v>End date</v>
      </c>
      <c r="E119" s="164" t="str">
        <f>IF(OR(ISERROR(SEARCH("extension",INDIRECT("$A"&amp;row()))),NOT(ISERROR(SEARCH("parties",INDIRECT("$C"&amp;row()))))),VLOOKUP(INDIRECT("$C"&amp;row()),'OCDS Schema 1.1.5'!$B:$D,3,FALSE), VLOOKUP(INDIRECT("$C"&amp;row()),'OCDS Extension Schemas 1.1.5'!$B:$D,3,FALSE))</f>
        <v>The end date for the period. When known, a precise end date must be provided.</v>
      </c>
      <c r="F119" s="160"/>
      <c r="G119" s="138" t="str">
        <f>IFERROR(VLOOKUP(INDIRECT("F"&amp;row()),'2. Data Elements'!$A:$F,6,FALSE),"")</f>
        <v/>
      </c>
      <c r="H119" s="162"/>
      <c r="I119" s="129"/>
    </row>
    <row r="120">
      <c r="A120" s="125" t="s">
        <v>515</v>
      </c>
      <c r="B120" s="125">
        <v>0.0</v>
      </c>
      <c r="C120" s="159" t="s">
        <v>738</v>
      </c>
      <c r="D120" s="164" t="str">
        <f>IF(OR(ISERROR(SEARCH("extension",INDIRECT("$A"&amp;row()))),NOT(ISERROR(SEARCH("parties",INDIRECT("$C"&amp;row()))))),VLOOKUP(INDIRECT("$C"&amp;row()),'OCDS Schema 1.1.5'!$B:$D,2,FALSE), VLOOKUP(INDIRECT("$C"&amp;row()),'OCDS Extension Schemas 1.1.5'!$B:$D,2,FALSE))</f>
        <v>Maximum extent</v>
      </c>
      <c r="E120"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0" s="160"/>
      <c r="G120" s="138" t="str">
        <f>IFERROR(VLOOKUP(INDIRECT("F"&amp;row()),'2. Data Elements'!$A:$F,6,FALSE),"")</f>
        <v/>
      </c>
      <c r="H120" s="162"/>
      <c r="I120" s="129"/>
    </row>
    <row r="121">
      <c r="A121" s="125" t="s">
        <v>515</v>
      </c>
      <c r="B121" s="125">
        <v>0.0</v>
      </c>
      <c r="C121" s="159" t="s">
        <v>739</v>
      </c>
      <c r="D121" s="164" t="str">
        <f>IF(OR(ISERROR(SEARCH("extension",INDIRECT("$A"&amp;row()))),NOT(ISERROR(SEARCH("parties",INDIRECT("$C"&amp;row()))))),VLOOKUP(INDIRECT("$C"&amp;row()),'OCDS Schema 1.1.5'!$B:$D,2,FALSE), VLOOKUP(INDIRECT("$C"&amp;row()),'OCDS Extension Schemas 1.1.5'!$B:$D,2,FALSE))</f>
        <v>Duration (days)</v>
      </c>
      <c r="E121"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21" s="160"/>
      <c r="G121" s="138" t="str">
        <f>IFERROR(VLOOKUP(INDIRECT("F"&amp;row()),'2. Data Elements'!$A:$F,6,FALSE),"")</f>
        <v/>
      </c>
      <c r="H121" s="162"/>
      <c r="I121" s="129"/>
    </row>
    <row r="122">
      <c r="A122" s="125" t="s">
        <v>517</v>
      </c>
      <c r="B122" s="125">
        <v>0.0</v>
      </c>
      <c r="C122" s="159" t="s">
        <v>740</v>
      </c>
      <c r="D122" s="146" t="str">
        <f>IF(OR(ISERROR(SEARCH("extension",INDIRECT("$A"&amp;row()))),NOT(ISERROR(SEARCH("parties",INDIRECT("$C"&amp;row()))))),VLOOKUP(INDIRECT("$C"&amp;row()),'OCDS Schema 1.1.5'!$B:$D,2,FALSE), VLOOKUP(INDIRECT("$C"&amp;row()),'OCDS Extension Schemas 1.1.5'!$B:$D,2,FALSE))</f>
        <v>Lot Details</v>
      </c>
      <c r="E122" s="146" t="str">
        <f>IF(OR(ISERROR(SEARCH("extension",INDIRECT("$A"&amp;row()))),NOT(ISERROR(SEARCH("parties",INDIRECT("$C"&amp;row()))))),VLOOKUP(INDIRECT("$C"&amp;row()),'OCDS Schema 1.1.5'!$B:$D,3,FALSE), VLOOKUP(INDIRECT("$C"&amp;row()),'OCDS Extension Schemas 1.1.5'!$B:$D,3,FALSE))</f>
        <v>If this tender is divided into lots, details can be provided here of any criteria that apply to bidding on these lots.</v>
      </c>
      <c r="I122" s="129"/>
    </row>
    <row r="123">
      <c r="A123" s="125" t="s">
        <v>515</v>
      </c>
      <c r="B123" s="125">
        <v>0.0</v>
      </c>
      <c r="C123" s="159" t="s">
        <v>741</v>
      </c>
      <c r="D123" s="164" t="str">
        <f>IF(OR(ISERROR(SEARCH("extension",INDIRECT("$A"&amp;row()))),NOT(ISERROR(SEARCH("parties",INDIRECT("$C"&amp;row()))))),VLOOKUP(INDIRECT("$C"&amp;row()),'OCDS Schema 1.1.5'!$B:$D,2,FALSE), VLOOKUP(INDIRECT("$C"&amp;row()),'OCDS Extension Schemas 1.1.5'!$B:$D,2,FALSE))</f>
        <v>Maximum lots per supplier</v>
      </c>
      <c r="E123" s="164" t="str">
        <f>IF(OR(ISERROR(SEARCH("extension",INDIRECT("$A"&amp;row()))),NOT(ISERROR(SEARCH("parties",INDIRECT("$C"&amp;row()))))),VLOOKUP(INDIRECT("$C"&amp;row()),'OCDS Schema 1.1.5'!$B:$D,3,FALSE), VLOOKUP(INDIRECT("$C"&amp;row()),'OCDS Extension Schemas 1.1.5'!$B:$D,3,FALSE))</f>
        <v>The maximum number of lots that one supplier can bid on as part of this contracting process.</v>
      </c>
      <c r="F123" s="160"/>
      <c r="G123" s="138" t="str">
        <f>IFERROR(VLOOKUP(INDIRECT("F"&amp;row()),'2. Data Elements'!$A:$F,6,FALSE),"")</f>
        <v/>
      </c>
      <c r="H123" s="162"/>
      <c r="I123" s="129"/>
    </row>
    <row r="124">
      <c r="A124" s="125" t="s">
        <v>515</v>
      </c>
      <c r="B124" s="125">
        <v>0.0</v>
      </c>
      <c r="C124" s="159" t="s">
        <v>742</v>
      </c>
      <c r="D124" s="164" t="str">
        <f>IF(OR(ISERROR(SEARCH("extension",INDIRECT("$A"&amp;row()))),NOT(ISERROR(SEARCH("parties",INDIRECT("$C"&amp;row()))))),VLOOKUP(INDIRECT("$C"&amp;row()),'OCDS Schema 1.1.5'!$B:$D,2,FALSE), VLOOKUP(INDIRECT("$C"&amp;row()),'OCDS Extension Schemas 1.1.5'!$B:$D,2,FALSE))</f>
        <v>Maximum lots per supplier</v>
      </c>
      <c r="E124" s="164" t="str">
        <f>IF(OR(ISERROR(SEARCH("extension",INDIRECT("$A"&amp;row()))),NOT(ISERROR(SEARCH("parties",INDIRECT("$C"&amp;row()))))),VLOOKUP(INDIRECT("$C"&amp;row()),'OCDS Schema 1.1.5'!$B:$D,3,FALSE), VLOOKUP(INDIRECT("$C"&amp;row()),'OCDS Extension Schemas 1.1.5'!$B:$D,3,FALSE))</f>
        <v>The maximum number of lots that can be awarded to one supplier as part of this contracting process.</v>
      </c>
      <c r="F124" s="160"/>
      <c r="G124" s="138" t="str">
        <f>IFERROR(VLOOKUP(INDIRECT("F"&amp;row()),'2. Data Elements'!$A:$F,6,FALSE),"")</f>
        <v/>
      </c>
      <c r="H124" s="162"/>
      <c r="I124" s="129"/>
    </row>
    <row r="125">
      <c r="A125" s="125" t="s">
        <v>515</v>
      </c>
      <c r="B125" s="125">
        <v>0.0</v>
      </c>
      <c r="C125" s="159" t="s">
        <v>743</v>
      </c>
      <c r="D125" s="164" t="str">
        <f>IF(OR(ISERROR(SEARCH("extension",INDIRECT("$A"&amp;row()))),NOT(ISERROR(SEARCH("parties",INDIRECT("$C"&amp;row()))))),VLOOKUP(INDIRECT("$C"&amp;row()),'OCDS Schema 1.1.5'!$B:$D,2,FALSE), VLOOKUP(INDIRECT("$C"&amp;row()),'OCDS Extension Schemas 1.1.5'!$B:$D,2,FALSE))</f>
        <v>Award criteria details</v>
      </c>
      <c r="E125" s="164" t="str">
        <f>IF(OR(ISERROR(SEARCH("extension",INDIRECT("$A"&amp;row()))),NOT(ISERROR(SEARCH("parties",INDIRECT("$C"&amp;row()))))),VLOOKUP(INDIRECT("$C"&amp;row()),'OCDS Schema 1.1.5'!$B:$D,3,FALSE), VLOOKUP(INDIRECT("$C"&amp;row()),'OCDS Extension Schemas 1.1.5'!$B:$D,3,FALSE))</f>
        <v>Any detailed or further information on the award or selection criteria.</v>
      </c>
      <c r="F125" s="160"/>
      <c r="G125" s="138" t="str">
        <f>IFERROR(VLOOKUP(INDIRECT("F"&amp;row()),'2. Data Elements'!$A:$F,6,FALSE),"")</f>
        <v/>
      </c>
      <c r="H125" s="162"/>
      <c r="I125" s="129"/>
    </row>
    <row r="126">
      <c r="A126" s="125" t="s">
        <v>517</v>
      </c>
      <c r="B126" s="125">
        <v>0.0</v>
      </c>
      <c r="C126" s="159" t="s">
        <v>744</v>
      </c>
      <c r="D126" s="146" t="str">
        <f>IF(OR(ISERROR(SEARCH("extension",INDIRECT("$A"&amp;row()))),NOT(ISERROR(SEARCH("parties",INDIRECT("$C"&amp;row()))))),VLOOKUP(INDIRECT("$C"&amp;row()),'OCDS Schema 1.1.5'!$B:$D,2,FALSE), VLOOKUP(INDIRECT("$C"&amp;row()),'OCDS Extension Schemas 1.1.5'!$B:$D,2,FALSE))</f>
        <v>Lot groups</v>
      </c>
      <c r="E126" s="146" t="str">
        <f>IF(OR(ISERROR(SEARCH("extension",INDIRECT("$A"&amp;row()))),NOT(ISERROR(SEARCH("parties",INDIRECT("$C"&amp;row()))))),VLOOKUP(INDIRECT("$C"&amp;row()),'OCDS Schema 1.1.5'!$B:$D,3,FALSE), VLOOKUP(INDIRECT("$C"&amp;row()),'OCDS Extension Schemas 1.1.5'!$B:$D,3,FALSE))</f>
        <v>Where the buyer reserves the right to combine lots, or wishes to specify the total value for a group of lots, a lot group is used to capture this information.</v>
      </c>
      <c r="I126" s="129"/>
    </row>
    <row r="127">
      <c r="A127" s="125" t="s">
        <v>515</v>
      </c>
      <c r="B127" s="125">
        <v>0.0</v>
      </c>
      <c r="C127" s="159" t="s">
        <v>745</v>
      </c>
      <c r="D127" s="164" t="str">
        <f>IF(OR(ISERROR(SEARCH("extension",INDIRECT("$A"&amp;row()))),NOT(ISERROR(SEARCH("parties",INDIRECT("$C"&amp;row()))))),VLOOKUP(INDIRECT("$C"&amp;row()),'OCDS Schema 1.1.5'!$B:$D,2,FALSE), VLOOKUP(INDIRECT("$C"&amp;row()),'OCDS Extension Schemas 1.1.5'!$B:$D,2,FALSE))</f>
        <v>Lot group identifier</v>
      </c>
      <c r="E127" s="164" t="str">
        <f>IF(OR(ISERROR(SEARCH("extension",INDIRECT("$A"&amp;row()))),NOT(ISERROR(SEARCH("parties",INDIRECT("$C"&amp;row()))))),VLOOKUP(INDIRECT("$C"&amp;row()),'OCDS Schema 1.1.5'!$B:$D,3,FALSE), VLOOKUP(INDIRECT("$C"&amp;row()),'OCDS Extension Schemas 1.1.5'!$B:$D,3,FALSE))</f>
        <v>A local identifier for this group of lots.</v>
      </c>
      <c r="F127" s="160"/>
      <c r="G127" s="138" t="str">
        <f>IFERROR(VLOOKUP(INDIRECT("F"&amp;row()),'2. Data Elements'!$A:$F,6,FALSE),"")</f>
        <v/>
      </c>
      <c r="H127" s="162"/>
      <c r="I127" s="129"/>
    </row>
    <row r="128">
      <c r="A128" s="125" t="s">
        <v>515</v>
      </c>
      <c r="B128" s="125">
        <v>0.0</v>
      </c>
      <c r="C128" s="159" t="s">
        <v>746</v>
      </c>
      <c r="D128" s="164" t="str">
        <f>IF(OR(ISERROR(SEARCH("extension",INDIRECT("$A"&amp;row()))),NOT(ISERROR(SEARCH("parties",INDIRECT("$C"&amp;row()))))),VLOOKUP(INDIRECT("$C"&amp;row()),'OCDS Schema 1.1.5'!$B:$D,2,FALSE), VLOOKUP(INDIRECT("$C"&amp;row()),'OCDS Extension Schemas 1.1.5'!$B:$D,2,FALSE))</f>
        <v>Related lot(s)</v>
      </c>
      <c r="E128" s="164" t="str">
        <f>IF(OR(ISERROR(SEARCH("extension",INDIRECT("$A"&amp;row()))),NOT(ISERROR(SEARCH("parties",INDIRECT("$C"&amp;row()))))),VLOOKUP(INDIRECT("$C"&amp;row()),'OCDS Schema 1.1.5'!$B:$D,3,FALSE), VLOOKUP(INDIRECT("$C"&amp;row()),'OCDS Extension Schemas 1.1.5'!$B:$D,3,FALSE))</f>
        <v>A list of the identifiers of the lots that form this group. Lots can appear in more than one group.</v>
      </c>
      <c r="F128" s="160"/>
      <c r="G128" s="138" t="str">
        <f>IFERROR(VLOOKUP(INDIRECT("F"&amp;row()),'2. Data Elements'!$A:$F,6,FALSE),"")</f>
        <v/>
      </c>
      <c r="H128" s="162"/>
      <c r="I128" s="129"/>
    </row>
    <row r="129">
      <c r="A129" s="125" t="s">
        <v>515</v>
      </c>
      <c r="B129" s="125">
        <v>0.0</v>
      </c>
      <c r="C129" s="159" t="s">
        <v>747</v>
      </c>
      <c r="D129" s="164" t="str">
        <f>IF(OR(ISERROR(SEARCH("extension",INDIRECT("$A"&amp;row()))),NOT(ISERROR(SEARCH("parties",INDIRECT("$C"&amp;row()))))),VLOOKUP(INDIRECT("$C"&amp;row()),'OCDS Schema 1.1.5'!$B:$D,2,FALSE), VLOOKUP(INDIRECT("$C"&amp;row()),'OCDS Extension Schemas 1.1.5'!$B:$D,2,FALSE))</f>
        <v>Option to combine</v>
      </c>
      <c r="E129" s="164" t="str">
        <f>IF(OR(ISERROR(SEARCH("extension",INDIRECT("$A"&amp;row()))),NOT(ISERROR(SEARCH("parties",INDIRECT("$C"&amp;row()))))),VLOOKUP(INDIRECT("$C"&amp;row()),'OCDS Schema 1.1.5'!$B:$D,3,FALSE), VLOOKUP(INDIRECT("$C"&amp;row()),'OCDS Extension Schemas 1.1.5'!$B:$D,3,FALSE))</f>
        <v>The buyer reserves the right to combine the lots in this group when awarding a contract.</v>
      </c>
      <c r="F129" s="160"/>
      <c r="G129" s="138" t="str">
        <f>IFERROR(VLOOKUP(INDIRECT("F"&amp;row()),'2. Data Elements'!$A:$F,6,FALSE),"")</f>
        <v/>
      </c>
      <c r="H129" s="162"/>
      <c r="I129" s="129"/>
    </row>
    <row r="130">
      <c r="A130" s="125" t="s">
        <v>517</v>
      </c>
      <c r="B130" s="125">
        <v>0.0</v>
      </c>
      <c r="C130" s="159" t="s">
        <v>748</v>
      </c>
      <c r="D130" s="146" t="str">
        <f>IF(OR(ISERROR(SEARCH("extension",INDIRECT("$A"&amp;row()))),NOT(ISERROR(SEARCH("parties",INDIRECT("$C"&amp;row()))))),VLOOKUP(INDIRECT("$C"&amp;row()),'OCDS Schema 1.1.5'!$B:$D,2,FALSE), VLOOKUP(INDIRECT("$C"&amp;row()),'OCDS Extension Schemas 1.1.5'!$B:$D,2,FALSE))</f>
        <v>Maximum value</v>
      </c>
      <c r="E130" s="146" t="str">
        <f>IF(OR(ISERROR(SEARCH("extension",INDIRECT("$A"&amp;row()))),NOT(ISERROR(SEARCH("parties",INDIRECT("$C"&amp;row()))))),VLOOKUP(INDIRECT("$C"&amp;row()),'OCDS Schema 1.1.5'!$B:$D,3,FALSE), VLOOKUP(INDIRECT("$C"&amp;row()),'OCDS Extension Schemas 1.1.5'!$B:$D,3,FALSE))</f>
        <v>The maximum estimated value of the lots in this group. This can be lower than the sum total of lot values</v>
      </c>
      <c r="I130" s="129"/>
    </row>
    <row r="131">
      <c r="A131" s="125" t="s">
        <v>515</v>
      </c>
      <c r="B131" s="125">
        <v>0.0</v>
      </c>
      <c r="C131" s="159" t="s">
        <v>749</v>
      </c>
      <c r="D131" s="164" t="str">
        <f>IF(OR(ISERROR(SEARCH("extension",INDIRECT("$A"&amp;row()))),NOT(ISERROR(SEARCH("parties",INDIRECT("$C"&amp;row()))))),VLOOKUP(INDIRECT("$C"&amp;row()),'OCDS Schema 1.1.5'!$B:$D,2,FALSE), VLOOKUP(INDIRECT("$C"&amp;row()),'OCDS Extension Schemas 1.1.5'!$B:$D,2,FALSE))</f>
        <v>Amount</v>
      </c>
      <c r="E131" s="164" t="str">
        <f>IF(OR(ISERROR(SEARCH("extension",INDIRECT("$A"&amp;row()))),NOT(ISERROR(SEARCH("parties",INDIRECT("$C"&amp;row()))))),VLOOKUP(INDIRECT("$C"&amp;row()),'OCDS Schema 1.1.5'!$B:$D,3,FALSE), VLOOKUP(INDIRECT("$C"&amp;row()),'OCDS Extension Schemas 1.1.5'!$B:$D,3,FALSE))</f>
        <v>Amount as a number.</v>
      </c>
      <c r="F131" s="160"/>
      <c r="G131" s="138" t="str">
        <f>IFERROR(VLOOKUP(INDIRECT("F"&amp;row()),'2. Data Elements'!$A:$F,6,FALSE),"")</f>
        <v/>
      </c>
      <c r="H131" s="162"/>
      <c r="I131" s="129"/>
    </row>
    <row r="132">
      <c r="A132" s="125" t="s">
        <v>515</v>
      </c>
      <c r="B132" s="125">
        <v>0.0</v>
      </c>
      <c r="C132" s="159" t="s">
        <v>750</v>
      </c>
      <c r="D132" s="164" t="str">
        <f>IF(OR(ISERROR(SEARCH("extension",INDIRECT("$A"&amp;row()))),NOT(ISERROR(SEARCH("parties",INDIRECT("$C"&amp;row()))))),VLOOKUP(INDIRECT("$C"&amp;row()),'OCDS Schema 1.1.5'!$B:$D,2,FALSE), VLOOKUP(INDIRECT("$C"&amp;row()),'OCDS Extension Schemas 1.1.5'!$B:$D,2,FALSE))</f>
        <v>Currency</v>
      </c>
      <c r="E132" s="164" t="str">
        <f>IF(OR(ISERROR(SEARCH("extension",INDIRECT("$A"&amp;row()))),NOT(ISERROR(SEARCH("parties",INDIRECT("$C"&amp;row()))))),VLOOKUP(INDIRECT("$C"&amp;row()),'OCDS Schema 1.1.5'!$B:$D,3,FALSE), VLOOKUP(INDIRECT("$C"&amp;row()),'OCDS Extension Schemas 1.1.5'!$B:$D,3,FALSE))</f>
        <v>The currency of the amount, from the closed currency codelist.</v>
      </c>
      <c r="F132" s="160"/>
      <c r="G132" s="138" t="str">
        <f>IFERROR(VLOOKUP(INDIRECT("F"&amp;row()),'2. Data Elements'!$A:$F,6,FALSE),"")</f>
        <v/>
      </c>
      <c r="H132" s="162"/>
      <c r="I132" s="129"/>
    </row>
    <row r="133">
      <c r="A133" s="125" t="s">
        <v>513</v>
      </c>
      <c r="B133" s="125">
        <v>0.0</v>
      </c>
      <c r="C133" s="158" t="s">
        <v>751</v>
      </c>
      <c r="D133" s="131"/>
      <c r="E133" s="131"/>
      <c r="F133" s="131"/>
      <c r="G133" s="131"/>
      <c r="H133" s="132"/>
      <c r="I133" s="129"/>
    </row>
    <row r="134">
      <c r="A134" s="125" t="s">
        <v>517</v>
      </c>
      <c r="B134" s="125">
        <v>0.0</v>
      </c>
      <c r="C134" s="159" t="s">
        <v>752</v>
      </c>
      <c r="D134" s="146" t="str">
        <f>IF(OR(ISERROR(SEARCH("extension",INDIRECT("$A"&amp;row()))),NOT(ISERROR(SEARCH("parties",INDIRECT("$C"&amp;row()))))),VLOOKUP(INDIRECT("$C"&amp;row()),'OCDS Schema 1.1.5'!$B:$D,2,FALSE), VLOOKUP(INDIRECT("$C"&amp;row()),'OCDS Extension Schemas 1.1.5'!$B:$D,2,FALSE))</f>
        <v>Delivery Location</v>
      </c>
      <c r="E134" s="146"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134" s="129"/>
    </row>
    <row r="135">
      <c r="A135" s="125" t="s">
        <v>515</v>
      </c>
      <c r="B135" s="125">
        <v>0.0</v>
      </c>
      <c r="C135" s="159" t="s">
        <v>753</v>
      </c>
      <c r="D135" s="164" t="str">
        <f>IF(OR(ISERROR(SEARCH("extension",INDIRECT("$A"&amp;row()))),NOT(ISERROR(SEARCH("parties",INDIRECT("$C"&amp;row()))))),VLOOKUP(INDIRECT("$C"&amp;row()),'OCDS Schema 1.1.5'!$B:$D,2,FALSE), VLOOKUP(INDIRECT("$C"&amp;row()),'OCDS Extension Schemas 1.1.5'!$B:$D,2,FALSE))</f>
        <v>Description</v>
      </c>
      <c r="E135" s="164"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135" s="160"/>
      <c r="G135" s="138" t="str">
        <f>IFERROR(VLOOKUP(INDIRECT("F"&amp;row()),'2. Data Elements'!$A:$F,6,FALSE),"")</f>
        <v/>
      </c>
      <c r="H135" s="162"/>
      <c r="I135" s="129"/>
    </row>
    <row r="136">
      <c r="A136" s="125" t="s">
        <v>517</v>
      </c>
      <c r="B136" s="125">
        <v>0.0</v>
      </c>
      <c r="C136" s="159" t="s">
        <v>754</v>
      </c>
      <c r="D136" s="146" t="str">
        <f>IF(OR(ISERROR(SEARCH("extension",INDIRECT("$A"&amp;row()))),NOT(ISERROR(SEARCH("parties",INDIRECT("$C"&amp;row()))))),VLOOKUP(INDIRECT("$C"&amp;row()),'OCDS Schema 1.1.5'!$B:$D,2,FALSE), VLOOKUP(INDIRECT("$C"&amp;row()),'OCDS Extension Schemas 1.1.5'!$B:$D,2,FALSE))</f>
        <v>Geometry</v>
      </c>
      <c r="E136" s="146"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136" s="129"/>
    </row>
    <row r="137">
      <c r="A137" s="125" t="s">
        <v>515</v>
      </c>
      <c r="B137" s="125">
        <v>0.0</v>
      </c>
      <c r="C137" s="159" t="s">
        <v>755</v>
      </c>
      <c r="D137" s="164" t="str">
        <f>IF(OR(ISERROR(SEARCH("extension",INDIRECT("$A"&amp;row()))),NOT(ISERROR(SEARCH("parties",INDIRECT("$C"&amp;row()))))),VLOOKUP(INDIRECT("$C"&amp;row()),'OCDS Schema 1.1.5'!$B:$D,2,FALSE), VLOOKUP(INDIRECT("$C"&amp;row()),'OCDS Extension Schemas 1.1.5'!$B:$D,2,FALSE))</f>
        <v>Type</v>
      </c>
      <c r="E137" s="164"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137" s="160"/>
      <c r="G137" s="138" t="str">
        <f>IFERROR(VLOOKUP(INDIRECT("F"&amp;row()),'2. Data Elements'!$A:$F,6,FALSE),"")</f>
        <v/>
      </c>
      <c r="H137" s="162"/>
      <c r="I137" s="129"/>
    </row>
    <row r="138">
      <c r="A138" s="125" t="s">
        <v>515</v>
      </c>
      <c r="B138" s="125">
        <v>0.0</v>
      </c>
      <c r="C138" s="159" t="s">
        <v>756</v>
      </c>
      <c r="D138" s="164" t="str">
        <f>IF(OR(ISERROR(SEARCH("extension",INDIRECT("$A"&amp;row()))),NOT(ISERROR(SEARCH("parties",INDIRECT("$C"&amp;row()))))),VLOOKUP(INDIRECT("$C"&amp;row()),'OCDS Schema 1.1.5'!$B:$D,2,FALSE), VLOOKUP(INDIRECT("$C"&amp;row()),'OCDS Extension Schemas 1.1.5'!$B:$D,2,FALSE))</f>
        <v>Coordinates</v>
      </c>
      <c r="E138" s="164"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138" s="160"/>
      <c r="G138" s="138" t="str">
        <f>IFERROR(VLOOKUP(INDIRECT("F"&amp;row()),'2. Data Elements'!$A:$F,6,FALSE),"")</f>
        <v/>
      </c>
      <c r="H138" s="162"/>
      <c r="I138" s="129"/>
    </row>
    <row r="139">
      <c r="A139" s="125" t="s">
        <v>517</v>
      </c>
      <c r="B139" s="125">
        <v>0.0</v>
      </c>
      <c r="C139" s="159" t="s">
        <v>757</v>
      </c>
      <c r="D139" s="146" t="str">
        <f>IF(OR(ISERROR(SEARCH("extension",INDIRECT("$A"&amp;row()))),NOT(ISERROR(SEARCH("parties",INDIRECT("$C"&amp;row()))))),VLOOKUP(INDIRECT("$C"&amp;row()),'OCDS Schema 1.1.5'!$B:$D,2,FALSE), VLOOKUP(INDIRECT("$C"&amp;row()),'OCDS Extension Schemas 1.1.5'!$B:$D,2,FALSE))</f>
        <v>Gazetteer</v>
      </c>
      <c r="E139" s="146" t="str">
        <f>IF(OR(ISERROR(SEARCH("extension",INDIRECT("$A"&amp;row()))),NOT(ISERROR(SEARCH("parties",INDIRECT("$C"&amp;row()))))),VLOOKUP(INDIRECT("$C"&amp;row()),'OCDS Schema 1.1.5'!$B:$D,3,FALSE), VLOOKUP(INDIRECT("$C"&amp;row()),'OCDS Extension Schemas 1.1.5'!$B:$D,3,FALSE))</f>
        <v>Identifiers from a gazetteer (a geographical index or directory) for the location.</v>
      </c>
      <c r="I139" s="129"/>
    </row>
    <row r="140">
      <c r="A140" s="125" t="s">
        <v>515</v>
      </c>
      <c r="B140" s="125">
        <v>0.0</v>
      </c>
      <c r="C140" s="159" t="s">
        <v>758</v>
      </c>
      <c r="D140" s="164" t="str">
        <f>IF(OR(ISERROR(SEARCH("extension",INDIRECT("$A"&amp;row()))),NOT(ISERROR(SEARCH("parties",INDIRECT("$C"&amp;row()))))),VLOOKUP(INDIRECT("$C"&amp;row()),'OCDS Schema 1.1.5'!$B:$D,2,FALSE), VLOOKUP(INDIRECT("$C"&amp;row()),'OCDS Extension Schemas 1.1.5'!$B:$D,2,FALSE))</f>
        <v>Gazetteer scheme</v>
      </c>
      <c r="E140" s="164"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140" s="160"/>
      <c r="G140" s="138" t="str">
        <f>IFERROR(VLOOKUP(INDIRECT("F"&amp;row()),'2. Data Elements'!$A:$F,6,FALSE),"")</f>
        <v/>
      </c>
      <c r="H140" s="162"/>
      <c r="I140" s="129"/>
    </row>
    <row r="141">
      <c r="A141" s="125" t="s">
        <v>515</v>
      </c>
      <c r="B141" s="125">
        <v>0.0</v>
      </c>
      <c r="C141" s="159" t="s">
        <v>759</v>
      </c>
      <c r="D141" s="164" t="str">
        <f>IF(OR(ISERROR(SEARCH("extension",INDIRECT("$A"&amp;row()))),NOT(ISERROR(SEARCH("parties",INDIRECT("$C"&amp;row()))))),VLOOKUP(INDIRECT("$C"&amp;row()),'OCDS Schema 1.1.5'!$B:$D,2,FALSE), VLOOKUP(INDIRECT("$C"&amp;row()),'OCDS Extension Schemas 1.1.5'!$B:$D,2,FALSE))</f>
        <v>Identifiers</v>
      </c>
      <c r="E141" s="164"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141" s="160"/>
      <c r="G141" s="138" t="str">
        <f>IFERROR(VLOOKUP(INDIRECT("F"&amp;row()),'2. Data Elements'!$A:$F,6,FALSE),"")</f>
        <v/>
      </c>
      <c r="H141" s="162"/>
      <c r="I141" s="129"/>
    </row>
    <row r="142">
      <c r="A142" s="125" t="s">
        <v>515</v>
      </c>
      <c r="B142" s="125">
        <v>0.0</v>
      </c>
      <c r="C142" s="159" t="s">
        <v>760</v>
      </c>
      <c r="D142" s="164" t="str">
        <f>IF(OR(ISERROR(SEARCH("extension",INDIRECT("$A"&amp;row()))),NOT(ISERROR(SEARCH("parties",INDIRECT("$C"&amp;row()))))),VLOOKUP(INDIRECT("$C"&amp;row()),'OCDS Schema 1.1.5'!$B:$D,2,FALSE), VLOOKUP(INDIRECT("$C"&amp;row()),'OCDS Extension Schemas 1.1.5'!$B:$D,2,FALSE))</f>
        <v>URI</v>
      </c>
      <c r="E142" s="164"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142" s="160"/>
      <c r="G142" s="138" t="str">
        <f>IFERROR(VLOOKUP(INDIRECT("F"&amp;row()),'2. Data Elements'!$A:$F,6,FALSE),"")</f>
        <v/>
      </c>
      <c r="H142" s="162"/>
      <c r="I142" s="129"/>
    </row>
    <row r="143">
      <c r="A143" s="125" t="s">
        <v>517</v>
      </c>
      <c r="B143" s="125">
        <v>0.0</v>
      </c>
      <c r="C143" s="159" t="s">
        <v>761</v>
      </c>
      <c r="D143" s="146" t="str">
        <f>IF(OR(ISERROR(SEARCH("extension",INDIRECT("$A"&amp;row()))),NOT(ISERROR(SEARCH("parties",INDIRECT("$C"&amp;row()))))),VLOOKUP(INDIRECT("$C"&amp;row()),'OCDS Schema 1.1.5'!$B:$D,2,FALSE), VLOOKUP(INDIRECT("$C"&amp;row()),'OCDS Extension Schemas 1.1.5'!$B:$D,2,FALSE))</f>
        <v>Delivery Address</v>
      </c>
      <c r="E143" s="146"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143" s="129"/>
    </row>
    <row r="144">
      <c r="A144" s="125" t="s">
        <v>515</v>
      </c>
      <c r="B144" s="125">
        <v>0.0</v>
      </c>
      <c r="C144" s="159" t="s">
        <v>762</v>
      </c>
      <c r="D144" s="164" t="str">
        <f>IF(OR(ISERROR(SEARCH("extension",INDIRECT("$A"&amp;row()))),NOT(ISERROR(SEARCH("parties",INDIRECT("$C"&amp;row()))))),VLOOKUP(INDIRECT("$C"&amp;row()),'OCDS Schema 1.1.5'!$B:$D,2,FALSE), VLOOKUP(INDIRECT("$C"&amp;row()),'OCDS Extension Schemas 1.1.5'!$B:$D,2,FALSE))</f>
        <v>Street address</v>
      </c>
      <c r="E144" s="164" t="str">
        <f>IF(OR(ISERROR(SEARCH("extension",INDIRECT("$A"&amp;row()))),NOT(ISERROR(SEARCH("parties",INDIRECT("$C"&amp;row()))))),VLOOKUP(INDIRECT("$C"&amp;row()),'OCDS Schema 1.1.5'!$B:$D,3,FALSE), VLOOKUP(INDIRECT("$C"&amp;row()),'OCDS Extension Schemas 1.1.5'!$B:$D,3,FALSE))</f>
        <v>The street address. For example, 1600 Amphitheatre Pkwy.</v>
      </c>
      <c r="F144" s="160"/>
      <c r="G144" s="138" t="str">
        <f>IFERROR(VLOOKUP(INDIRECT("F"&amp;row()),'2. Data Elements'!$A:$F,6,FALSE),"")</f>
        <v/>
      </c>
      <c r="H144" s="162"/>
      <c r="I144" s="129"/>
    </row>
    <row r="145">
      <c r="A145" s="125" t="s">
        <v>515</v>
      </c>
      <c r="B145" s="125">
        <v>0.0</v>
      </c>
      <c r="C145" s="159" t="s">
        <v>763</v>
      </c>
      <c r="D145" s="164" t="str">
        <f>IF(OR(ISERROR(SEARCH("extension",INDIRECT("$A"&amp;row()))),NOT(ISERROR(SEARCH("parties",INDIRECT("$C"&amp;row()))))),VLOOKUP(INDIRECT("$C"&amp;row()),'OCDS Schema 1.1.5'!$B:$D,2,FALSE), VLOOKUP(INDIRECT("$C"&amp;row()),'OCDS Extension Schemas 1.1.5'!$B:$D,2,FALSE))</f>
        <v>Locality</v>
      </c>
      <c r="E145" s="164" t="str">
        <f>IF(OR(ISERROR(SEARCH("extension",INDIRECT("$A"&amp;row()))),NOT(ISERROR(SEARCH("parties",INDIRECT("$C"&amp;row()))))),VLOOKUP(INDIRECT("$C"&amp;row()),'OCDS Schema 1.1.5'!$B:$D,3,FALSE), VLOOKUP(INDIRECT("$C"&amp;row()),'OCDS Extension Schemas 1.1.5'!$B:$D,3,FALSE))</f>
        <v>The locality. For example, Mountain View.</v>
      </c>
      <c r="F145" s="160"/>
      <c r="G145" s="138" t="str">
        <f>IFERROR(VLOOKUP(INDIRECT("F"&amp;row()),'2. Data Elements'!$A:$F,6,FALSE),"")</f>
        <v/>
      </c>
      <c r="H145" s="162"/>
      <c r="I145" s="129"/>
    </row>
    <row r="146">
      <c r="A146" s="125" t="s">
        <v>515</v>
      </c>
      <c r="B146" s="125">
        <v>0.0</v>
      </c>
      <c r="C146" s="159" t="s">
        <v>764</v>
      </c>
      <c r="D146" s="164" t="str">
        <f>IF(OR(ISERROR(SEARCH("extension",INDIRECT("$A"&amp;row()))),NOT(ISERROR(SEARCH("parties",INDIRECT("$C"&amp;row()))))),VLOOKUP(INDIRECT("$C"&amp;row()),'OCDS Schema 1.1.5'!$B:$D,2,FALSE), VLOOKUP(INDIRECT("$C"&amp;row()),'OCDS Extension Schemas 1.1.5'!$B:$D,2,FALSE))</f>
        <v>Region</v>
      </c>
      <c r="E146" s="164" t="str">
        <f>IF(OR(ISERROR(SEARCH("extension",INDIRECT("$A"&amp;row()))),NOT(ISERROR(SEARCH("parties",INDIRECT("$C"&amp;row()))))),VLOOKUP(INDIRECT("$C"&amp;row()),'OCDS Schema 1.1.5'!$B:$D,3,FALSE), VLOOKUP(INDIRECT("$C"&amp;row()),'OCDS Extension Schemas 1.1.5'!$B:$D,3,FALSE))</f>
        <v>The region. For example, CA.</v>
      </c>
      <c r="F146" s="160"/>
      <c r="G146" s="138" t="str">
        <f>IFERROR(VLOOKUP(INDIRECT("F"&amp;row()),'2. Data Elements'!$A:$F,6,FALSE),"")</f>
        <v/>
      </c>
      <c r="H146" s="162"/>
      <c r="I146" s="129"/>
    </row>
    <row r="147">
      <c r="A147" s="125" t="s">
        <v>515</v>
      </c>
      <c r="B147" s="125">
        <v>0.0</v>
      </c>
      <c r="C147" s="159" t="s">
        <v>765</v>
      </c>
      <c r="D147" s="164" t="str">
        <f>IF(OR(ISERROR(SEARCH("extension",INDIRECT("$A"&amp;row()))),NOT(ISERROR(SEARCH("parties",INDIRECT("$C"&amp;row()))))),VLOOKUP(INDIRECT("$C"&amp;row()),'OCDS Schema 1.1.5'!$B:$D,2,FALSE), VLOOKUP(INDIRECT("$C"&amp;row()),'OCDS Extension Schemas 1.1.5'!$B:$D,2,FALSE))</f>
        <v>Postal code</v>
      </c>
      <c r="E147" s="164" t="str">
        <f>IF(OR(ISERROR(SEARCH("extension",INDIRECT("$A"&amp;row()))),NOT(ISERROR(SEARCH("parties",INDIRECT("$C"&amp;row()))))),VLOOKUP(INDIRECT("$C"&amp;row()),'OCDS Schema 1.1.5'!$B:$D,3,FALSE), VLOOKUP(INDIRECT("$C"&amp;row()),'OCDS Extension Schemas 1.1.5'!$B:$D,3,FALSE))</f>
        <v>The postal code. For example, 94043.</v>
      </c>
      <c r="F147" s="160"/>
      <c r="G147" s="138" t="str">
        <f>IFERROR(VLOOKUP(INDIRECT("F"&amp;row()),'2. Data Elements'!$A:$F,6,FALSE),"")</f>
        <v/>
      </c>
      <c r="H147" s="162"/>
      <c r="I147" s="129"/>
    </row>
    <row r="148">
      <c r="A148" s="125" t="s">
        <v>515</v>
      </c>
      <c r="B148" s="125">
        <v>0.0</v>
      </c>
      <c r="C148" s="159" t="s">
        <v>766</v>
      </c>
      <c r="D148" s="164" t="str">
        <f>IF(OR(ISERROR(SEARCH("extension",INDIRECT("$A"&amp;row()))),NOT(ISERROR(SEARCH("parties",INDIRECT("$C"&amp;row()))))),VLOOKUP(INDIRECT("$C"&amp;row()),'OCDS Schema 1.1.5'!$B:$D,2,FALSE), VLOOKUP(INDIRECT("$C"&amp;row()),'OCDS Extension Schemas 1.1.5'!$B:$D,2,FALSE))</f>
        <v>Country name</v>
      </c>
      <c r="E148" s="164" t="str">
        <f>IF(OR(ISERROR(SEARCH("extension",INDIRECT("$A"&amp;row()))),NOT(ISERROR(SEARCH("parties",INDIRECT("$C"&amp;row()))))),VLOOKUP(INDIRECT("$C"&amp;row()),'OCDS Schema 1.1.5'!$B:$D,3,FALSE), VLOOKUP(INDIRECT("$C"&amp;row()),'OCDS Extension Schemas 1.1.5'!$B:$D,3,FALSE))</f>
        <v>The country name. For example, United States.</v>
      </c>
      <c r="F148" s="160"/>
      <c r="G148" s="138" t="str">
        <f>IFERROR(VLOOKUP(INDIRECT("F"&amp;row()),'2. Data Elements'!$A:$F,6,FALSE),"")</f>
        <v/>
      </c>
      <c r="H148" s="162"/>
      <c r="I148" s="129"/>
    </row>
    <row r="149">
      <c r="A149" s="125" t="s">
        <v>513</v>
      </c>
      <c r="B149" s="125">
        <v>0.0</v>
      </c>
      <c r="C149" s="158" t="s">
        <v>767</v>
      </c>
      <c r="D149" s="131"/>
      <c r="E149" s="131"/>
      <c r="F149" s="131"/>
      <c r="G149" s="131"/>
      <c r="H149" s="132"/>
      <c r="I149" s="129"/>
    </row>
    <row r="150">
      <c r="A150" s="125" t="s">
        <v>517</v>
      </c>
      <c r="B150" s="125">
        <v>0.0</v>
      </c>
      <c r="C150" s="159" t="s">
        <v>768</v>
      </c>
      <c r="D150" s="146" t="str">
        <f>IF(OR(ISERROR(SEARCH("extension",INDIRECT("$A"&amp;row()))),NOT(ISERROR(SEARCH("parties",INDIRECT("$C"&amp;row()))))),VLOOKUP(INDIRECT("$C"&amp;row()),'OCDS Schema 1.1.5'!$B:$D,2,FALSE), VLOOKUP(INDIRECT("$C"&amp;row()),'OCDS Extension Schemas 1.1.5'!$B:$D,2,FALSE))</f>
        <v>Participation fees</v>
      </c>
      <c r="E150" s="146" t="str">
        <f>IF(OR(ISERROR(SEARCH("extension",INDIRECT("$A"&amp;row()))),NOT(ISERROR(SEARCH("parties",INDIRECT("$C"&amp;row()))))),VLOOKUP(INDIRECT("$C"&amp;row()),'OCDS Schema 1.1.5'!$B:$D,3,FALSE), VLOOKUP(INDIRECT("$C"&amp;row()),'OCDS Extension Schemas 1.1.5'!$B:$D,3,FALSE))</f>
        <v>Any fees applicable to bidders wishing to participate in the tender process. Fees can apply for accessing bidding documents or for submitting bids, or there can be a "win fee" payable by the successful bidder.</v>
      </c>
      <c r="I150" s="129"/>
    </row>
    <row r="151">
      <c r="A151" s="125" t="s">
        <v>515</v>
      </c>
      <c r="B151" s="125">
        <v>0.0</v>
      </c>
      <c r="C151" s="159" t="s">
        <v>769</v>
      </c>
      <c r="D151" s="164" t="str">
        <f>IF(OR(ISERROR(SEARCH("extension",INDIRECT("$A"&amp;row()))),NOT(ISERROR(SEARCH("parties",INDIRECT("$C"&amp;row()))))),VLOOKUP(INDIRECT("$C"&amp;row()),'OCDS Schema 1.1.5'!$B:$D,2,FALSE), VLOOKUP(INDIRECT("$C"&amp;row()),'OCDS Extension Schemas 1.1.5'!$B:$D,2,FALSE))</f>
        <v>Fee ID</v>
      </c>
      <c r="E151" s="164" t="str">
        <f>IF(OR(ISERROR(SEARCH("extension",INDIRECT("$A"&amp;row()))),NOT(ISERROR(SEARCH("parties",INDIRECT("$C"&amp;row()))))),VLOOKUP(INDIRECT("$C"&amp;row()),'OCDS Schema 1.1.5'!$B:$D,3,FALSE), VLOOKUP(INDIRECT("$C"&amp;row()),'OCDS Extension Schemas 1.1.5'!$B:$D,3,FALSE))</f>
        <v>A local identifier for this fee, unique within this block. This field is used to keep track of multiple revisions of a fee through the compilation from release to record mechanism.</v>
      </c>
      <c r="F151" s="160"/>
      <c r="G151" s="138" t="str">
        <f>IFERROR(VLOOKUP(INDIRECT("F"&amp;row()),'2. Data Elements'!$A:$F,6,FALSE),"")</f>
        <v/>
      </c>
      <c r="H151" s="162"/>
      <c r="I151" s="129"/>
    </row>
    <row r="152">
      <c r="A152" s="125" t="s">
        <v>515</v>
      </c>
      <c r="B152" s="125">
        <v>0.0</v>
      </c>
      <c r="C152" s="159" t="s">
        <v>770</v>
      </c>
      <c r="D152" s="164" t="str">
        <f>IF(OR(ISERROR(SEARCH("extension",INDIRECT("$A"&amp;row()))),NOT(ISERROR(SEARCH("parties",INDIRECT("$C"&amp;row()))))),VLOOKUP(INDIRECT("$C"&amp;row()),'OCDS Schema 1.1.5'!$B:$D,2,FALSE), VLOOKUP(INDIRECT("$C"&amp;row()),'OCDS Extension Schemas 1.1.5'!$B:$D,2,FALSE))</f>
        <v>Fee type</v>
      </c>
      <c r="E152" s="164" t="str">
        <f>IF(OR(ISERROR(SEARCH("extension",INDIRECT("$A"&amp;row()))),NOT(ISERROR(SEARCH("parties",INDIRECT("$C"&amp;row()))))),VLOOKUP(INDIRECT("$C"&amp;row()),'OCDS Schema 1.1.5'!$B:$D,3,FALSE), VLOOKUP(INDIRECT("$C"&amp;row()),'OCDS Extension Schemas 1.1.5'!$B:$D,3,FALSE))</f>
        <v>The type of this fee.</v>
      </c>
      <c r="F152" s="160"/>
      <c r="G152" s="138" t="str">
        <f>IFERROR(VLOOKUP(INDIRECT("F"&amp;row()),'2. Data Elements'!$A:$F,6,FALSE),"")</f>
        <v/>
      </c>
      <c r="H152" s="162"/>
      <c r="I152" s="129"/>
    </row>
    <row r="153">
      <c r="A153" s="125" t="s">
        <v>517</v>
      </c>
      <c r="B153" s="125">
        <v>0.0</v>
      </c>
      <c r="C153" s="159" t="s">
        <v>771</v>
      </c>
      <c r="D153" s="146" t="str">
        <f>IF(OR(ISERROR(SEARCH("extension",INDIRECT("$A"&amp;row()))),NOT(ISERROR(SEARCH("parties",INDIRECT("$C"&amp;row()))))),VLOOKUP(INDIRECT("$C"&amp;row()),'OCDS Schema 1.1.5'!$B:$D,2,FALSE), VLOOKUP(INDIRECT("$C"&amp;row()),'OCDS Extension Schemas 1.1.5'!$B:$D,2,FALSE))</f>
        <v>Value</v>
      </c>
      <c r="E153" s="146" t="str">
        <f>IF(OR(ISERROR(SEARCH("extension",INDIRECT("$A"&amp;row()))),NOT(ISERROR(SEARCH("parties",INDIRECT("$C"&amp;row()))))),VLOOKUP(INDIRECT("$C"&amp;row()),'OCDS Schema 1.1.5'!$B:$D,3,FALSE), VLOOKUP(INDIRECT("$C"&amp;row()),'OCDS Extension Schemas 1.1.5'!$B:$D,3,FALSE))</f>
        <v>The monetary value of this fee.</v>
      </c>
      <c r="I153" s="129"/>
    </row>
    <row r="154">
      <c r="A154" s="125" t="s">
        <v>515</v>
      </c>
      <c r="B154" s="125">
        <v>0.0</v>
      </c>
      <c r="C154" s="159" t="s">
        <v>772</v>
      </c>
      <c r="D154" s="164" t="str">
        <f>IF(OR(ISERROR(SEARCH("extension",INDIRECT("$A"&amp;row()))),NOT(ISERROR(SEARCH("parties",INDIRECT("$C"&amp;row()))))),VLOOKUP(INDIRECT("$C"&amp;row()),'OCDS Schema 1.1.5'!$B:$D,2,FALSE), VLOOKUP(INDIRECT("$C"&amp;row()),'OCDS Extension Schemas 1.1.5'!$B:$D,2,FALSE))</f>
        <v>Amount</v>
      </c>
      <c r="E154" s="164" t="str">
        <f>IF(OR(ISERROR(SEARCH("extension",INDIRECT("$A"&amp;row()))),NOT(ISERROR(SEARCH("parties",INDIRECT("$C"&amp;row()))))),VLOOKUP(INDIRECT("$C"&amp;row()),'OCDS Schema 1.1.5'!$B:$D,3,FALSE), VLOOKUP(INDIRECT("$C"&amp;row()),'OCDS Extension Schemas 1.1.5'!$B:$D,3,FALSE))</f>
        <v>Amount as a number.</v>
      </c>
      <c r="F154" s="160"/>
      <c r="G154" s="138" t="str">
        <f>IFERROR(VLOOKUP(INDIRECT("F"&amp;row()),'2. Data Elements'!$A:$F,6,FALSE),"")</f>
        <v/>
      </c>
      <c r="H154" s="162"/>
      <c r="I154" s="129"/>
    </row>
    <row r="155">
      <c r="A155" s="125" t="s">
        <v>515</v>
      </c>
      <c r="B155" s="125">
        <v>0.0</v>
      </c>
      <c r="C155" s="159" t="s">
        <v>773</v>
      </c>
      <c r="D155" s="164" t="str">
        <f>IF(OR(ISERROR(SEARCH("extension",INDIRECT("$A"&amp;row()))),NOT(ISERROR(SEARCH("parties",INDIRECT("$C"&amp;row()))))),VLOOKUP(INDIRECT("$C"&amp;row()),'OCDS Schema 1.1.5'!$B:$D,2,FALSE), VLOOKUP(INDIRECT("$C"&amp;row()),'OCDS Extension Schemas 1.1.5'!$B:$D,2,FALSE))</f>
        <v>Currency</v>
      </c>
      <c r="E155" s="164" t="str">
        <f>IF(OR(ISERROR(SEARCH("extension",INDIRECT("$A"&amp;row()))),NOT(ISERROR(SEARCH("parties",INDIRECT("$C"&amp;row()))))),VLOOKUP(INDIRECT("$C"&amp;row()),'OCDS Schema 1.1.5'!$B:$D,3,FALSE), VLOOKUP(INDIRECT("$C"&amp;row()),'OCDS Extension Schemas 1.1.5'!$B:$D,3,FALSE))</f>
        <v>The currency of the amount, from the closed currency codelist.</v>
      </c>
      <c r="F155" s="160"/>
      <c r="G155" s="138" t="str">
        <f>IFERROR(VLOOKUP(INDIRECT("F"&amp;row()),'2. Data Elements'!$A:$F,6,FALSE),"")</f>
        <v/>
      </c>
      <c r="H155" s="162"/>
      <c r="I155" s="129"/>
    </row>
    <row r="156">
      <c r="A156" s="125" t="s">
        <v>515</v>
      </c>
      <c r="B156" s="125">
        <v>0.0</v>
      </c>
      <c r="C156" s="159" t="s">
        <v>774</v>
      </c>
      <c r="D156" s="164" t="str">
        <f>IF(OR(ISERROR(SEARCH("extension",INDIRECT("$A"&amp;row()))),NOT(ISERROR(SEARCH("parties",INDIRECT("$C"&amp;row()))))),VLOOKUP(INDIRECT("$C"&amp;row()),'OCDS Schema 1.1.5'!$B:$D,2,FALSE), VLOOKUP(INDIRECT("$C"&amp;row()),'OCDS Extension Schemas 1.1.5'!$B:$D,2,FALSE))</f>
        <v>Description</v>
      </c>
      <c r="E156" s="164" t="str">
        <f>IF(OR(ISERROR(SEARCH("extension",INDIRECT("$A"&amp;row()))),NOT(ISERROR(SEARCH("parties",INDIRECT("$C"&amp;row()))))),VLOOKUP(INDIRECT("$C"&amp;row()),'OCDS Schema 1.1.5'!$B:$D,3,FALSE), VLOOKUP(INDIRECT("$C"&amp;row()),'OCDS Extension Schemas 1.1.5'!$B:$D,3,FALSE))</f>
        <v>Additional information about this fee, for example: the specific cases in which the fee is applicable (e.g. hard copies of documents only), the way in which the fee is levied, or the exact nature of the fee.</v>
      </c>
      <c r="F156" s="160"/>
      <c r="G156" s="138" t="str">
        <f>IFERROR(VLOOKUP(INDIRECT("F"&amp;row()),'2. Data Elements'!$A:$F,6,FALSE),"")</f>
        <v/>
      </c>
      <c r="H156" s="162"/>
      <c r="I156" s="129"/>
    </row>
    <row r="157">
      <c r="A157" s="125" t="s">
        <v>515</v>
      </c>
      <c r="B157" s="125">
        <v>0.0</v>
      </c>
      <c r="C157" s="159" t="s">
        <v>775</v>
      </c>
      <c r="D157" s="164" t="str">
        <f>IF(OR(ISERROR(SEARCH("extension",INDIRECT("$A"&amp;row()))),NOT(ISERROR(SEARCH("parties",INDIRECT("$C"&amp;row()))))),VLOOKUP(INDIRECT("$C"&amp;row()),'OCDS Schema 1.1.5'!$B:$D,2,FALSE), VLOOKUP(INDIRECT("$C"&amp;row()),'OCDS Extension Schemas 1.1.5'!$B:$D,2,FALSE))</f>
        <v>Method(s) of payment</v>
      </c>
      <c r="E157" s="164" t="str">
        <f>IF(OR(ISERROR(SEARCH("extension",INDIRECT("$A"&amp;row()))),NOT(ISERROR(SEARCH("parties",INDIRECT("$C"&amp;row()))))),VLOOKUP(INDIRECT("$C"&amp;row()),'OCDS Schema 1.1.5'!$B:$D,3,FALSE), VLOOKUP(INDIRECT("$C"&amp;row()),'OCDS Extension Schemas 1.1.5'!$B:$D,3,FALSE))</f>
        <v>The accepted ways in which fees can be paid.</v>
      </c>
      <c r="F157" s="160"/>
      <c r="G157" s="138" t="str">
        <f>IFERROR(VLOOKUP(INDIRECT("F"&amp;row()),'2. Data Elements'!$A:$F,6,FALSE),"")</f>
        <v/>
      </c>
      <c r="H157" s="162"/>
      <c r="I157" s="129"/>
    </row>
    <row r="158">
      <c r="A158" s="125" t="s">
        <v>513</v>
      </c>
      <c r="B158" s="125">
        <v>0.0</v>
      </c>
      <c r="C158" s="158" t="s">
        <v>549</v>
      </c>
      <c r="D158" s="131"/>
      <c r="E158" s="131"/>
      <c r="F158" s="131"/>
      <c r="G158" s="131"/>
      <c r="H158" s="132"/>
      <c r="I158" s="129"/>
    </row>
    <row r="159">
      <c r="A159" s="125" t="s">
        <v>515</v>
      </c>
      <c r="B159" s="125">
        <v>0.0</v>
      </c>
      <c r="C159" s="159" t="s">
        <v>776</v>
      </c>
      <c r="D159" s="164" t="str">
        <f>IF(OR(ISERROR(SEARCH("extension",INDIRECT("$A"&amp;row()))),NOT(ISERROR(SEARCH("parties",INDIRECT("$C"&amp;row()))))),VLOOKUP(INDIRECT("$C"&amp;row()),'OCDS Schema 1.1.5'!$B:$D,2,FALSE), VLOOKUP(INDIRECT("$C"&amp;row()),'OCDS Extension Schemas 1.1.5'!$B:$D,2,FALSE))</f>
        <v>Enquiries</v>
      </c>
      <c r="E159" s="164" t="str">
        <f>IF(OR(ISERROR(SEARCH("extension",INDIRECT("$A"&amp;row()))),NOT(ISERROR(SEARCH("parties",INDIRECT("$C"&amp;row()))))),VLOOKUP(INDIRECT("$C"&amp;row()),'OCDS Schema 1.1.5'!$B:$D,3,FALSE), VLOOKUP(INDIRECT("$C"&amp;row()),'OCDS Extension Schemas 1.1.5'!$B:$D,3,FALSE))</f>
        <v>Questions sent to the procuring entity, and the answers given</v>
      </c>
      <c r="F159" s="160"/>
      <c r="G159" s="138" t="str">
        <f>IFERROR(VLOOKUP(INDIRECT("F"&amp;row()),'2. Data Elements'!$A:$F,6,FALSE),"")</f>
        <v/>
      </c>
      <c r="H159" s="162"/>
      <c r="I159" s="129"/>
    </row>
    <row r="160">
      <c r="A160" s="125" t="s">
        <v>515</v>
      </c>
      <c r="B160" s="125">
        <v>0.0</v>
      </c>
      <c r="C160" s="159" t="s">
        <v>777</v>
      </c>
      <c r="D160" s="164" t="str">
        <f>IF(OR(ISERROR(SEARCH("extension",INDIRECT("$A"&amp;row()))),NOT(ISERROR(SEARCH("parties",INDIRECT("$C"&amp;row()))))),VLOOKUP(INDIRECT("$C"&amp;row()),'OCDS Schema 1.1.5'!$B:$D,2,FALSE), VLOOKUP(INDIRECT("$C"&amp;row()),'OCDS Extension Schemas 1.1.5'!$B:$D,2,FALSE))</f>
        <v>Identifier</v>
      </c>
      <c r="E160" s="164" t="str">
        <f>IF(OR(ISERROR(SEARCH("extension",INDIRECT("$A"&amp;row()))),NOT(ISERROR(SEARCH("parties",INDIRECT("$C"&amp;row()))))),VLOOKUP(INDIRECT("$C"&amp;row()),'OCDS Schema 1.1.5'!$B:$D,3,FALSE), VLOOKUP(INDIRECT("$C"&amp;row()),'OCDS Extension Schemas 1.1.5'!$B:$D,3,FALSE))</f>
        <v>A unique identifier for the enquiry.</v>
      </c>
      <c r="F160" s="160"/>
      <c r="G160" s="138" t="str">
        <f>IFERROR(VLOOKUP(INDIRECT("F"&amp;row()),'2. Data Elements'!$A:$F,6,FALSE),"")</f>
        <v/>
      </c>
      <c r="H160" s="162"/>
      <c r="I160" s="129"/>
    </row>
    <row r="161">
      <c r="A161" s="125" t="s">
        <v>515</v>
      </c>
      <c r="B161" s="125">
        <v>0.0</v>
      </c>
      <c r="C161" s="159" t="s">
        <v>778</v>
      </c>
      <c r="D161" s="164" t="str">
        <f>IF(OR(ISERROR(SEARCH("extension",INDIRECT("$A"&amp;row()))),NOT(ISERROR(SEARCH("parties",INDIRECT("$C"&amp;row()))))),VLOOKUP(INDIRECT("$C"&amp;row()),'OCDS Schema 1.1.5'!$B:$D,2,FALSE), VLOOKUP(INDIRECT("$C"&amp;row()),'OCDS Extension Schemas 1.1.5'!$B:$D,2,FALSE))</f>
        <v>Date</v>
      </c>
      <c r="E161" s="164" t="str">
        <f>IF(OR(ISERROR(SEARCH("extension",INDIRECT("$A"&amp;row()))),NOT(ISERROR(SEARCH("parties",INDIRECT("$C"&amp;row()))))),VLOOKUP(INDIRECT("$C"&amp;row()),'OCDS Schema 1.1.5'!$B:$D,3,FALSE), VLOOKUP(INDIRECT("$C"&amp;row()),'OCDS Extension Schemas 1.1.5'!$B:$D,3,FALSE))</f>
        <v>The date the enquiry was received or processed.</v>
      </c>
      <c r="F161" s="160"/>
      <c r="G161" s="138" t="str">
        <f>IFERROR(VLOOKUP(INDIRECT("F"&amp;row()),'2. Data Elements'!$A:$F,6,FALSE),"")</f>
        <v/>
      </c>
      <c r="H161" s="162"/>
      <c r="I161" s="129"/>
    </row>
    <row r="162">
      <c r="A162" s="125" t="s">
        <v>517</v>
      </c>
      <c r="B162" s="125">
        <v>0.0</v>
      </c>
      <c r="C162" s="159" t="s">
        <v>550</v>
      </c>
      <c r="D162" s="146" t="str">
        <f>IF(OR(ISERROR(SEARCH("extension",INDIRECT("$A"&amp;row()))),NOT(ISERROR(SEARCH("parties",INDIRECT("$C"&amp;row()))))),VLOOKUP(INDIRECT("$C"&amp;row()),'OCDS Schema 1.1.5'!$B:$D,2,FALSE), VLOOKUP(INDIRECT("$C"&amp;row()),'OCDS Extension Schemas 1.1.5'!$B:$D,2,FALSE))</f>
        <v>Question author</v>
      </c>
      <c r="E162" s="146" t="str">
        <f>IF(OR(ISERROR(SEARCH("extension",INDIRECT("$A"&amp;row()))),NOT(ISERROR(SEARCH("parties",INDIRECT("$C"&amp;row()))))),VLOOKUP(INDIRECT("$C"&amp;row()),'OCDS Schema 1.1.5'!$B:$D,3,FALSE), VLOOKUP(INDIRECT("$C"&amp;row()),'OCDS Extension Schemas 1.1.5'!$B:$D,3,FALSE))</f>
        <v>The party asking this question. The corresponding entry in the `parties` array should have 'enquirer' in its `roles` array. Procurement policies vary on whether or not the identity of those asking questions is disclosed, or at which stage this information is disclosed.</v>
      </c>
      <c r="I162" s="129"/>
    </row>
    <row r="163">
      <c r="A163" s="125" t="s">
        <v>515</v>
      </c>
      <c r="B163" s="125">
        <v>0.0</v>
      </c>
      <c r="C163" s="159" t="s">
        <v>779</v>
      </c>
      <c r="D163" s="164" t="str">
        <f>IF(OR(ISERROR(SEARCH("extension",INDIRECT("$A"&amp;row()))),NOT(ISERROR(SEARCH("parties",INDIRECT("$C"&amp;row()))))),VLOOKUP(INDIRECT("$C"&amp;row()),'OCDS Schema 1.1.5'!$B:$D,2,FALSE), VLOOKUP(INDIRECT("$C"&amp;row()),'OCDS Extension Schemas 1.1.5'!$B:$D,2,FALSE))</f>
        <v>Organization name</v>
      </c>
      <c r="E163"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63" s="160"/>
      <c r="G163" s="138" t="str">
        <f>IFERROR(VLOOKUP(INDIRECT("F"&amp;row()),'2. Data Elements'!$A:$F,6,FALSE),"")</f>
        <v/>
      </c>
      <c r="H163" s="162"/>
      <c r="I163" s="129"/>
    </row>
    <row r="164">
      <c r="A164" s="125" t="s">
        <v>515</v>
      </c>
      <c r="B164" s="125">
        <v>0.0</v>
      </c>
      <c r="C164" s="159" t="s">
        <v>780</v>
      </c>
      <c r="D164" s="164" t="str">
        <f>IF(OR(ISERROR(SEARCH("extension",INDIRECT("$A"&amp;row()))),NOT(ISERROR(SEARCH("parties",INDIRECT("$C"&amp;row()))))),VLOOKUP(INDIRECT("$C"&amp;row()),'OCDS Schema 1.1.5'!$B:$D,2,FALSE), VLOOKUP(INDIRECT("$C"&amp;row()),'OCDS Extension Schemas 1.1.5'!$B:$D,2,FALSE))</f>
        <v>Organization ID</v>
      </c>
      <c r="E164"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64" s="160"/>
      <c r="G164" s="138" t="str">
        <f>IFERROR(VLOOKUP(INDIRECT("F"&amp;row()),'2. Data Elements'!$A:$F,6,FALSE),"")</f>
        <v/>
      </c>
      <c r="H164" s="162"/>
      <c r="I164" s="129"/>
    </row>
    <row r="165">
      <c r="A165" s="125" t="s">
        <v>515</v>
      </c>
      <c r="B165" s="125">
        <v>0.0</v>
      </c>
      <c r="C165" s="159" t="s">
        <v>781</v>
      </c>
      <c r="D165" s="164" t="str">
        <f>IF(OR(ISERROR(SEARCH("extension",INDIRECT("$A"&amp;row()))),NOT(ISERROR(SEARCH("parties",INDIRECT("$C"&amp;row()))))),VLOOKUP(INDIRECT("$C"&amp;row()),'OCDS Schema 1.1.5'!$B:$D,2,FALSE), VLOOKUP(INDIRECT("$C"&amp;row()),'OCDS Extension Schemas 1.1.5'!$B:$D,2,FALSE))</f>
        <v>Question title</v>
      </c>
      <c r="E165" s="164" t="str">
        <f>IF(OR(ISERROR(SEARCH("extension",INDIRECT("$A"&amp;row()))),NOT(ISERROR(SEARCH("parties",INDIRECT("$C"&amp;row()))))),VLOOKUP(INDIRECT("$C"&amp;row()),'OCDS Schema 1.1.5'!$B:$D,3,FALSE), VLOOKUP(INDIRECT("$C"&amp;row()),'OCDS Extension Schemas 1.1.5'!$B:$D,3,FALSE))</f>
        <v>The subject line of the question.</v>
      </c>
      <c r="F165" s="160"/>
      <c r="G165" s="138" t="str">
        <f>IFERROR(VLOOKUP(INDIRECT("F"&amp;row()),'2. Data Elements'!$A:$F,6,FALSE),"")</f>
        <v/>
      </c>
      <c r="H165" s="162"/>
      <c r="I165" s="129"/>
    </row>
    <row r="166">
      <c r="A166" s="125" t="s">
        <v>515</v>
      </c>
      <c r="B166" s="125">
        <v>0.0</v>
      </c>
      <c r="C166" s="159" t="s">
        <v>782</v>
      </c>
      <c r="D166" s="164" t="str">
        <f>IF(OR(ISERROR(SEARCH("extension",INDIRECT("$A"&amp;row()))),NOT(ISERROR(SEARCH("parties",INDIRECT("$C"&amp;row()))))),VLOOKUP(INDIRECT("$C"&amp;row()),'OCDS Schema 1.1.5'!$B:$D,2,FALSE), VLOOKUP(INDIRECT("$C"&amp;row()),'OCDS Extension Schemas 1.1.5'!$B:$D,2,FALSE))</f>
        <v>Description</v>
      </c>
      <c r="E166" s="164" t="str">
        <f>IF(OR(ISERROR(SEARCH("extension",INDIRECT("$A"&amp;row()))),NOT(ISERROR(SEARCH("parties",INDIRECT("$C"&amp;row()))))),VLOOKUP(INDIRECT("$C"&amp;row()),'OCDS Schema 1.1.5'!$B:$D,3,FALSE), VLOOKUP(INDIRECT("$C"&amp;row()),'OCDS Extension Schemas 1.1.5'!$B:$D,3,FALSE))</f>
        <v>The body of the question.</v>
      </c>
      <c r="F166" s="160"/>
      <c r="G166" s="138" t="str">
        <f>IFERROR(VLOOKUP(INDIRECT("F"&amp;row()),'2. Data Elements'!$A:$F,6,FALSE),"")</f>
        <v/>
      </c>
      <c r="H166" s="162"/>
      <c r="I166" s="129"/>
    </row>
    <row r="167">
      <c r="A167" s="125" t="s">
        <v>515</v>
      </c>
      <c r="B167" s="125">
        <v>0.0</v>
      </c>
      <c r="C167" s="159" t="s">
        <v>783</v>
      </c>
      <c r="D167" s="164" t="str">
        <f>IF(OR(ISERROR(SEARCH("extension",INDIRECT("$A"&amp;row()))),NOT(ISERROR(SEARCH("parties",INDIRECT("$C"&amp;row()))))),VLOOKUP(INDIRECT("$C"&amp;row()),'OCDS Schema 1.1.5'!$B:$D,2,FALSE), VLOOKUP(INDIRECT("$C"&amp;row()),'OCDS Extension Schemas 1.1.5'!$B:$D,2,FALSE))</f>
        <v>Answer</v>
      </c>
      <c r="E167" s="164" t="str">
        <f>IF(OR(ISERROR(SEARCH("extension",INDIRECT("$A"&amp;row()))),NOT(ISERROR(SEARCH("parties",INDIRECT("$C"&amp;row()))))),VLOOKUP(INDIRECT("$C"&amp;row()),'OCDS Schema 1.1.5'!$B:$D,3,FALSE), VLOOKUP(INDIRECT("$C"&amp;row()),'OCDS Extension Schemas 1.1.5'!$B:$D,3,FALSE))</f>
        <v>The answer to this question, when available.</v>
      </c>
      <c r="F167" s="160"/>
      <c r="G167" s="138" t="str">
        <f>IFERROR(VLOOKUP(INDIRECT("F"&amp;row()),'2. Data Elements'!$A:$F,6,FALSE),"")</f>
        <v/>
      </c>
      <c r="H167" s="162"/>
      <c r="I167" s="129"/>
    </row>
    <row r="168">
      <c r="A168" s="125" t="s">
        <v>515</v>
      </c>
      <c r="B168" s="125">
        <v>0.0</v>
      </c>
      <c r="C168" s="159" t="s">
        <v>784</v>
      </c>
      <c r="D168" s="164" t="str">
        <f>IF(OR(ISERROR(SEARCH("extension",INDIRECT("$A"&amp;row()))),NOT(ISERROR(SEARCH("parties",INDIRECT("$C"&amp;row()))))),VLOOKUP(INDIRECT("$C"&amp;row()),'OCDS Schema 1.1.5'!$B:$D,2,FALSE), VLOOKUP(INDIRECT("$C"&amp;row()),'OCDS Extension Schemas 1.1.5'!$B:$D,2,FALSE))</f>
        <v>Date answered</v>
      </c>
      <c r="E168" s="164" t="str">
        <f>IF(OR(ISERROR(SEARCH("extension",INDIRECT("$A"&amp;row()))),NOT(ISERROR(SEARCH("parties",INDIRECT("$C"&amp;row()))))),VLOOKUP(INDIRECT("$C"&amp;row()),'OCDS Schema 1.1.5'!$B:$D,3,FALSE), VLOOKUP(INDIRECT("$C"&amp;row()),'OCDS Extension Schemas 1.1.5'!$B:$D,3,FALSE))</f>
        <v>The date the answer to the question was provided.</v>
      </c>
      <c r="F168" s="160"/>
      <c r="G168" s="138" t="str">
        <f>IFERROR(VLOOKUP(INDIRECT("F"&amp;row()),'2. Data Elements'!$A:$F,6,FALSE),"")</f>
        <v/>
      </c>
      <c r="H168" s="162"/>
      <c r="I168" s="129"/>
    </row>
    <row r="169">
      <c r="A169" s="125" t="s">
        <v>515</v>
      </c>
      <c r="B169" s="125">
        <v>0.0</v>
      </c>
      <c r="C169" s="159" t="s">
        <v>785</v>
      </c>
      <c r="D169" s="164" t="str">
        <f>IF(OR(ISERROR(SEARCH("extension",INDIRECT("$A"&amp;row()))),NOT(ISERROR(SEARCH("parties",INDIRECT("$C"&amp;row()))))),VLOOKUP(INDIRECT("$C"&amp;row()),'OCDS Schema 1.1.5'!$B:$D,2,FALSE), VLOOKUP(INDIRECT("$C"&amp;row()),'OCDS Extension Schemas 1.1.5'!$B:$D,2,FALSE))</f>
        <v>Related item</v>
      </c>
      <c r="E169" s="164" t="str">
        <f>IF(OR(ISERROR(SEARCH("extension",INDIRECT("$A"&amp;row()))),NOT(ISERROR(SEARCH("parties",INDIRECT("$C"&amp;row()))))),VLOOKUP(INDIRECT("$C"&amp;row()),'OCDS Schema 1.1.5'!$B:$D,3,FALSE), VLOOKUP(INDIRECT("$C"&amp;row()),'OCDS Extension Schemas 1.1.5'!$B:$D,3,FALSE))</f>
        <v>If this question relates to a specific line-item, this field contains the line-item identifier.</v>
      </c>
      <c r="F169" s="160"/>
      <c r="G169" s="138" t="str">
        <f>IFERROR(VLOOKUP(INDIRECT("F"&amp;row()),'2. Data Elements'!$A:$F,6,FALSE),"")</f>
        <v/>
      </c>
      <c r="H169" s="162"/>
      <c r="I169" s="129"/>
    </row>
    <row r="170">
      <c r="A170" s="125" t="s">
        <v>515</v>
      </c>
      <c r="B170" s="125">
        <v>0.0</v>
      </c>
      <c r="C170" s="159" t="s">
        <v>786</v>
      </c>
      <c r="D170" s="164" t="str">
        <f>IF(OR(ISERROR(SEARCH("extension",INDIRECT("$A"&amp;row()))),NOT(ISERROR(SEARCH("parties",INDIRECT("$C"&amp;row()))))),VLOOKUP(INDIRECT("$C"&amp;row()),'OCDS Schema 1.1.5'!$B:$D,2,FALSE), VLOOKUP(INDIRECT("$C"&amp;row()),'OCDS Extension Schemas 1.1.5'!$B:$D,2,FALSE))</f>
        <v>Related lot</v>
      </c>
      <c r="E170" s="164" t="str">
        <f>IF(OR(ISERROR(SEARCH("extension",INDIRECT("$A"&amp;row()))),NOT(ISERROR(SEARCH("parties",INDIRECT("$C"&amp;row()))))),VLOOKUP(INDIRECT("$C"&amp;row()),'OCDS Schema 1.1.5'!$B:$D,3,FALSE), VLOOKUP(INDIRECT("$C"&amp;row()),'OCDS Extension Schemas 1.1.5'!$B:$D,3,FALSE))</f>
        <v>Where lots are used, if this question relates to a specific lot, this field contains the lot identifier.</v>
      </c>
      <c r="F170" s="160"/>
      <c r="G170" s="138" t="str">
        <f>IFERROR(VLOOKUP(INDIRECT("F"&amp;row()),'2. Data Elements'!$A:$F,6,FALSE),"")</f>
        <v/>
      </c>
      <c r="H170" s="162"/>
      <c r="I170" s="129"/>
    </row>
    <row r="171">
      <c r="A171" s="125" t="s">
        <v>515</v>
      </c>
      <c r="B171" s="125">
        <v>0.0</v>
      </c>
      <c r="C171" s="159" t="s">
        <v>787</v>
      </c>
      <c r="D171" s="164" t="str">
        <f>IF(OR(ISERROR(SEARCH("extension",INDIRECT("$A"&amp;row()))),NOT(ISERROR(SEARCH("parties",INDIRECT("$C"&amp;row()))))),VLOOKUP(INDIRECT("$C"&amp;row()),'OCDS Schema 1.1.5'!$B:$D,2,FALSE), VLOOKUP(INDIRECT("$C"&amp;row()),'OCDS Extension Schemas 1.1.5'!$B:$D,2,FALSE))</f>
        <v>Thread identifier</v>
      </c>
      <c r="E171" s="164" t="str">
        <f>IF(OR(ISERROR(SEARCH("extension",INDIRECT("$A"&amp;row()))),NOT(ISERROR(SEARCH("parties",INDIRECT("$C"&amp;row()))))),VLOOKUP(INDIRECT("$C"&amp;row()),'OCDS Schema 1.1.5'!$B:$D,3,FALSE), VLOOKUP(INDIRECT("$C"&amp;row()),'OCDS Extension Schemas 1.1.5'!$B:$D,3,FALSE))</f>
        <v>If this question and answer forms part of a discussion thread (e.g. the question is a follow-up to a previous answer) a thread identifier can be used to associate multiple enquiries.</v>
      </c>
      <c r="F171" s="160"/>
      <c r="G171" s="138" t="str">
        <f>IFERROR(VLOOKUP(INDIRECT("F"&amp;row()),'2. Data Elements'!$A:$F,6,FALSE),"")</f>
        <v/>
      </c>
      <c r="H171" s="162"/>
      <c r="I171" s="129"/>
    </row>
    <row r="172">
      <c r="A172" s="166" t="s">
        <v>513</v>
      </c>
      <c r="B172" s="167">
        <v>0.0</v>
      </c>
      <c r="C172" s="180" t="s">
        <v>788</v>
      </c>
      <c r="D172" s="131"/>
      <c r="E172" s="131"/>
      <c r="F172" s="131"/>
      <c r="G172" s="131"/>
      <c r="H172" s="132"/>
      <c r="I172" s="170"/>
      <c r="J172" s="171"/>
      <c r="K172" s="171"/>
      <c r="L172" s="171"/>
      <c r="M172" s="171"/>
      <c r="N172" s="171"/>
      <c r="O172" s="171"/>
      <c r="P172" s="171"/>
      <c r="Q172" s="171"/>
      <c r="R172" s="171"/>
      <c r="S172" s="171"/>
      <c r="T172" s="171"/>
      <c r="U172" s="171"/>
      <c r="V172" s="171"/>
      <c r="W172" s="171"/>
      <c r="X172" s="171"/>
      <c r="Y172" s="171"/>
      <c r="Z172" s="171"/>
    </row>
    <row r="173">
      <c r="A173" s="166" t="s">
        <v>517</v>
      </c>
      <c r="B173" s="167">
        <v>0.0</v>
      </c>
      <c r="C173" s="181" t="s">
        <v>789</v>
      </c>
      <c r="D173" s="169" t="str">
        <f>IF(OR(ISERROR(SEARCH("extension",INDIRECT("$A"&amp;row()))),NOT(ISERROR(SEARCH("parties",INDIRECT("$C"&amp;row()))))),VLOOKUP(INDIRECT("$C"&amp;row()),'OCDS Schema 1.1.5'!$B:$D,2,FALSE), VLOOKUP(INDIRECT("$C"&amp;row()),'OCDS Extension Schemas 1.1.5'!$B:$D,2,FALSE))</f>
        <v>Selection criteria</v>
      </c>
      <c r="E173" s="169" t="str">
        <f>IF(OR(ISERROR(SEARCH("extension",INDIRECT("$A"&amp;row()))),NOT(ISERROR(SEARCH("parties",INDIRECT("$C"&amp;row()))))),VLOOKUP(INDIRECT("$C"&amp;row()),'OCDS Schema 1.1.5'!$B:$D,3,FALSE), VLOOKUP(INDIRECT("$C"&amp;row()),'OCDS Extension Schemas 1.1.5'!$B:$D,3,FALSE))</f>
        <v>The minimum requirements for potential suppliers to participate in the contracting process. Selection criteria ensure that a potential supplier has the legal and financial capacities and the technical and professional abilities to perform the contract.</v>
      </c>
      <c r="I173" s="182" t="s">
        <v>790</v>
      </c>
      <c r="J173" s="171"/>
      <c r="K173" s="171"/>
      <c r="L173" s="171"/>
      <c r="M173" s="171"/>
      <c r="N173" s="171"/>
      <c r="O173" s="171"/>
      <c r="P173" s="171"/>
      <c r="Q173" s="171"/>
      <c r="R173" s="171"/>
      <c r="S173" s="171"/>
      <c r="T173" s="171"/>
      <c r="U173" s="171"/>
      <c r="V173" s="171"/>
      <c r="W173" s="171"/>
      <c r="X173" s="171"/>
      <c r="Y173" s="171"/>
      <c r="Z173" s="171"/>
    </row>
    <row r="174">
      <c r="A174" s="166" t="s">
        <v>515</v>
      </c>
      <c r="B174" s="167">
        <v>0.0</v>
      </c>
      <c r="C174" s="181" t="s">
        <v>791</v>
      </c>
      <c r="D174" s="173" t="str">
        <f>IF(OR(ISERROR(SEARCH("extension",INDIRECT("$A"&amp;row()))),NOT(ISERROR(SEARCH("parties",INDIRECT("$C"&amp;row()))))),VLOOKUP(INDIRECT("$C"&amp;row()),'OCDS Schema 1.1.5'!$B:$D,2,FALSE), VLOOKUP(INDIRECT("$C"&amp;row()),'OCDS Extension Schemas 1.1.5'!$B:$D,2,FALSE))</f>
        <v>Description</v>
      </c>
      <c r="E174" s="173" t="str">
        <f>IF(OR(ISERROR(SEARCH("extension",INDIRECT("$A"&amp;row()))),NOT(ISERROR(SEARCH("parties",INDIRECT("$C"&amp;row()))))),VLOOKUP(INDIRECT("$C"&amp;row()),'OCDS Schema 1.1.5'!$B:$D,3,FALSE), VLOOKUP(INDIRECT("$C"&amp;row()),'OCDS Extension Schemas 1.1.5'!$B:$D,3,FALSE))</f>
        <v>The description of the criteria.</v>
      </c>
      <c r="F174" s="183"/>
      <c r="G174" s="91" t="str">
        <f>IFERROR(VLOOKUP(INDIRECT("F"&amp;row()),'2. Data Elements'!$A:$F,6,FALSE),"")</f>
        <v/>
      </c>
      <c r="H174" s="95"/>
      <c r="I174" s="170"/>
      <c r="J174" s="171"/>
      <c r="K174" s="171"/>
      <c r="L174" s="171"/>
      <c r="M174" s="171"/>
      <c r="N174" s="171"/>
      <c r="O174" s="171"/>
      <c r="P174" s="171"/>
      <c r="Q174" s="171"/>
      <c r="R174" s="171"/>
      <c r="S174" s="171"/>
      <c r="T174" s="171"/>
      <c r="U174" s="171"/>
      <c r="V174" s="171"/>
      <c r="W174" s="171"/>
      <c r="X174" s="171"/>
      <c r="Y174" s="171"/>
      <c r="Z174" s="171"/>
    </row>
    <row r="175">
      <c r="A175" s="166" t="s">
        <v>517</v>
      </c>
      <c r="B175" s="167">
        <v>0.0</v>
      </c>
      <c r="C175" s="181" t="s">
        <v>792</v>
      </c>
      <c r="D175" s="169" t="str">
        <f>IF(OR(ISERROR(SEARCH("extension",INDIRECT("$A"&amp;row()))),NOT(ISERROR(SEARCH("parties",INDIRECT("$C"&amp;row()))))),VLOOKUP(INDIRECT("$C"&amp;row()),'OCDS Schema 1.1.5'!$B:$D,2,FALSE), VLOOKUP(INDIRECT("$C"&amp;row()),'OCDS Extension Schemas 1.1.5'!$B:$D,2,FALSE))</f>
        <v>Selection criteria</v>
      </c>
      <c r="E175" s="169" t="str">
        <f>IF(OR(ISERROR(SEARCH("extension",INDIRECT("$A"&amp;row()))),NOT(ISERROR(SEARCH("parties",INDIRECT("$C"&amp;row()))))),VLOOKUP(INDIRECT("$C"&amp;row()),'OCDS Schema 1.1.5'!$B:$D,3,FALSE), VLOOKUP(INDIRECT("$C"&amp;row()),'OCDS Extension Schemas 1.1.5'!$B:$D,3,FALSE))</f>
        <v>The selection criteria.</v>
      </c>
      <c r="H175" s="184" t="s">
        <v>793</v>
      </c>
      <c r="I175" s="170"/>
      <c r="J175" s="171"/>
      <c r="K175" s="171"/>
      <c r="L175" s="171"/>
      <c r="M175" s="171"/>
      <c r="N175" s="171"/>
      <c r="O175" s="171"/>
      <c r="P175" s="171"/>
      <c r="Q175" s="171"/>
      <c r="R175" s="171"/>
      <c r="S175" s="171"/>
      <c r="T175" s="171"/>
      <c r="U175" s="171"/>
      <c r="V175" s="171"/>
      <c r="W175" s="171"/>
      <c r="X175" s="171"/>
      <c r="Y175" s="171"/>
      <c r="Z175" s="171"/>
    </row>
    <row r="176">
      <c r="A176" s="166" t="s">
        <v>515</v>
      </c>
      <c r="B176" s="167">
        <v>0.0</v>
      </c>
      <c r="C176" s="181" t="s">
        <v>794</v>
      </c>
      <c r="D176" s="173" t="str">
        <f>IF(OR(ISERROR(SEARCH("extension",INDIRECT("$A"&amp;row()))),NOT(ISERROR(SEARCH("parties",INDIRECT("$C"&amp;row()))))),VLOOKUP(INDIRECT("$C"&amp;row()),'OCDS Schema 1.1.5'!$B:$D,2,FALSE), VLOOKUP(INDIRECT("$C"&amp;row()),'OCDS Extension Schemas 1.1.5'!$B:$D,2,FALSE))</f>
        <v>Type</v>
      </c>
      <c r="E176" s="173" t="str">
        <f>IF(OR(ISERROR(SEARCH("extension",INDIRECT("$A"&amp;row()))),NOT(ISERROR(SEARCH("parties",INDIRECT("$C"&amp;row()))))),VLOOKUP(INDIRECT("$C"&amp;row()),'OCDS Schema 1.1.5'!$B:$D,3,FALSE), VLOOKUP(INDIRECT("$C"&amp;row()),'OCDS Extension Schemas 1.1.5'!$B:$D,3,FALSE))</f>
        <v>The type of the criterion.</v>
      </c>
      <c r="F176" s="185" t="s">
        <v>795</v>
      </c>
      <c r="G176" s="186" t="str">
        <f>IFERROR(VLOOKUP(INDIRECT("F"&amp;row()),'2. Data Elements'!$A:$F,6,FALSE),"")</f>
        <v>technical</v>
      </c>
      <c r="H176" s="89" t="s">
        <v>796</v>
      </c>
      <c r="I176" s="187" t="s">
        <v>797</v>
      </c>
      <c r="J176" s="171"/>
      <c r="K176" s="171"/>
      <c r="L176" s="171"/>
      <c r="M176" s="171"/>
      <c r="N176" s="171"/>
      <c r="O176" s="171"/>
      <c r="P176" s="171"/>
      <c r="Q176" s="171"/>
      <c r="R176" s="171"/>
      <c r="S176" s="171"/>
      <c r="T176" s="171"/>
      <c r="U176" s="171"/>
      <c r="V176" s="171"/>
      <c r="W176" s="171"/>
      <c r="X176" s="171"/>
      <c r="Y176" s="171"/>
      <c r="Z176" s="171"/>
    </row>
    <row r="177">
      <c r="A177" s="166" t="s">
        <v>515</v>
      </c>
      <c r="B177" s="167">
        <v>0.0</v>
      </c>
      <c r="C177" s="181" t="s">
        <v>798</v>
      </c>
      <c r="D177" s="173" t="str">
        <f>IF(OR(ISERROR(SEARCH("extension",INDIRECT("$A"&amp;row()))),NOT(ISERROR(SEARCH("parties",INDIRECT("$C"&amp;row()))))),VLOOKUP(INDIRECT("$C"&amp;row()),'OCDS Schema 1.1.5'!$B:$D,2,FALSE), VLOOKUP(INDIRECT("$C"&amp;row()),'OCDS Extension Schemas 1.1.5'!$B:$D,2,FALSE))</f>
        <v>Description</v>
      </c>
      <c r="E177" s="173" t="str">
        <f>IF(OR(ISERROR(SEARCH("extension",INDIRECT("$A"&amp;row()))),NOT(ISERROR(SEARCH("parties",INDIRECT("$C"&amp;row()))))),VLOOKUP(INDIRECT("$C"&amp;row()),'OCDS Schema 1.1.5'!$B:$D,3,FALSE), VLOOKUP(INDIRECT("$C"&amp;row()),'OCDS Extension Schemas 1.1.5'!$B:$D,3,FALSE))</f>
        <v>The description of the criterion.</v>
      </c>
      <c r="F177" s="185" t="s">
        <v>799</v>
      </c>
      <c r="G177" s="186" t="str">
        <f>IFERROR(VLOOKUP(INDIRECT("F"&amp;row()),'2. Data Elements'!$A:$F,6,FALSE),"")</f>
        <v/>
      </c>
      <c r="H177" s="106" t="s">
        <v>800</v>
      </c>
      <c r="I177" s="170"/>
      <c r="J177" s="171"/>
      <c r="K177" s="171"/>
      <c r="L177" s="171"/>
      <c r="M177" s="171"/>
      <c r="N177" s="171"/>
      <c r="O177" s="171"/>
      <c r="P177" s="171"/>
      <c r="Q177" s="171"/>
      <c r="R177" s="171"/>
      <c r="S177" s="171"/>
      <c r="T177" s="171"/>
      <c r="U177" s="171"/>
      <c r="V177" s="171"/>
      <c r="W177" s="171"/>
      <c r="X177" s="171"/>
      <c r="Y177" s="171"/>
      <c r="Z177" s="171"/>
    </row>
    <row r="178">
      <c r="A178" s="166" t="s">
        <v>515</v>
      </c>
      <c r="B178" s="167">
        <v>0.0</v>
      </c>
      <c r="C178" s="181" t="s">
        <v>801</v>
      </c>
      <c r="D178" s="173" t="str">
        <f>IF(OR(ISERROR(SEARCH("extension",INDIRECT("$A"&amp;row()))),NOT(ISERROR(SEARCH("parties",INDIRECT("$C"&amp;row()))))),VLOOKUP(INDIRECT("$C"&amp;row()),'OCDS Schema 1.1.5'!$B:$D,2,FALSE), VLOOKUP(INDIRECT("$C"&amp;row()),'OCDS Extension Schemas 1.1.5'!$B:$D,2,FALSE))</f>
        <v>Minimum value or level</v>
      </c>
      <c r="E178" s="173"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78" s="183"/>
      <c r="G178" s="186" t="str">
        <f>IFERROR(VLOOKUP(INDIRECT("F"&amp;row()),'2. Data Elements'!$A:$F,6,FALSE),"")</f>
        <v/>
      </c>
      <c r="H178" s="95"/>
      <c r="I178" s="188"/>
      <c r="J178" s="171"/>
      <c r="K178" s="171"/>
      <c r="L178" s="171"/>
      <c r="M178" s="171"/>
      <c r="N178" s="171"/>
      <c r="O178" s="171"/>
      <c r="P178" s="171"/>
      <c r="Q178" s="171"/>
      <c r="R178" s="171"/>
      <c r="S178" s="171"/>
      <c r="T178" s="171"/>
      <c r="U178" s="171"/>
      <c r="V178" s="171"/>
      <c r="W178" s="171"/>
      <c r="X178" s="171"/>
      <c r="Y178" s="171"/>
      <c r="Z178" s="171"/>
    </row>
    <row r="179">
      <c r="A179" s="166" t="s">
        <v>515</v>
      </c>
      <c r="B179" s="167">
        <v>0.0</v>
      </c>
      <c r="C179" s="181" t="s">
        <v>802</v>
      </c>
      <c r="D179" s="173" t="str">
        <f>IF(OR(ISERROR(SEARCH("extension",INDIRECT("$A"&amp;row()))),NOT(ISERROR(SEARCH("parties",INDIRECT("$C"&amp;row()))))),VLOOKUP(INDIRECT("$C"&amp;row()),'OCDS Schema 1.1.5'!$B:$D,2,FALSE), VLOOKUP(INDIRECT("$C"&amp;row()),'OCDS Extension Schemas 1.1.5'!$B:$D,2,FALSE))</f>
        <v>Applies to</v>
      </c>
      <c r="E179" s="173" t="str">
        <f>IF(OR(ISERROR(SEARCH("extension",INDIRECT("$A"&amp;row()))),NOT(ISERROR(SEARCH("parties",INDIRECT("$C"&amp;row()))))),VLOOKUP(INDIRECT("$C"&amp;row()),'OCDS Schema 1.1.5'!$B:$D,3,FALSE), VLOOKUP(INDIRECT("$C"&amp;row()),'OCDS Extension Schemas 1.1.5'!$B:$D,3,FALSE))</f>
        <v>Whether the criterion applies to suppliers, subcontractors, or both.</v>
      </c>
      <c r="F179" s="185" t="s">
        <v>803</v>
      </c>
      <c r="G179" s="186" t="str">
        <f>IFERROR(VLOOKUP(INDIRECT("F"&amp;row()),'2. Data Elements'!$A:$F,6,FALSE),"")</f>
        <v>supplier</v>
      </c>
      <c r="H179" s="89" t="s">
        <v>804</v>
      </c>
      <c r="I179" s="170"/>
      <c r="J179" s="171"/>
      <c r="K179" s="171"/>
      <c r="L179" s="171"/>
      <c r="M179" s="171"/>
      <c r="N179" s="171"/>
      <c r="O179" s="171"/>
      <c r="P179" s="171"/>
      <c r="Q179" s="171"/>
      <c r="R179" s="171"/>
      <c r="S179" s="171"/>
      <c r="T179" s="171"/>
      <c r="U179" s="171"/>
      <c r="V179" s="171"/>
      <c r="W179" s="171"/>
      <c r="X179" s="171"/>
      <c r="Y179" s="171"/>
      <c r="Z179" s="171"/>
    </row>
    <row r="180">
      <c r="A180" s="166" t="s">
        <v>515</v>
      </c>
      <c r="B180" s="167">
        <v>0.0</v>
      </c>
      <c r="C180" s="181" t="s">
        <v>805</v>
      </c>
      <c r="D180" s="173" t="str">
        <f>IF(OR(ISERROR(SEARCH("extension",INDIRECT("$A"&amp;row()))),NOT(ISERROR(SEARCH("parties",INDIRECT("$C"&amp;row()))))),VLOOKUP(INDIRECT("$C"&amp;row()),'OCDS Schema 1.1.5'!$B:$D,2,FALSE), VLOOKUP(INDIRECT("$C"&amp;row()),'OCDS Extension Schemas 1.1.5'!$B:$D,2,FALSE))</f>
        <v>For reduction?</v>
      </c>
      <c r="E180" s="173"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0" s="183"/>
      <c r="G180" s="186" t="str">
        <f>IFERROR(VLOOKUP(INDIRECT("F"&amp;row()),'2. Data Elements'!$A:$F,6,FALSE),"")</f>
        <v/>
      </c>
      <c r="H180" s="95"/>
      <c r="I180" s="170"/>
      <c r="J180" s="171"/>
      <c r="K180" s="171"/>
      <c r="L180" s="171"/>
      <c r="M180" s="171"/>
      <c r="N180" s="171"/>
      <c r="O180" s="171"/>
      <c r="P180" s="171"/>
      <c r="Q180" s="171"/>
      <c r="R180" s="171"/>
      <c r="S180" s="171"/>
      <c r="T180" s="171"/>
      <c r="U180" s="171"/>
      <c r="V180" s="171"/>
      <c r="W180" s="171"/>
      <c r="X180" s="171"/>
      <c r="Y180" s="171"/>
      <c r="Z180" s="171"/>
    </row>
    <row r="181">
      <c r="A181" s="166" t="s">
        <v>515</v>
      </c>
      <c r="B181" s="167">
        <v>0.0</v>
      </c>
      <c r="C181" s="181" t="s">
        <v>806</v>
      </c>
      <c r="D181" s="173" t="str">
        <f>IF(OR(ISERROR(SEARCH("extension",INDIRECT("$A"&amp;row()))),NOT(ISERROR(SEARCH("parties",INDIRECT("$C"&amp;row()))))),VLOOKUP(INDIRECT("$C"&amp;row()),'OCDS Schema 1.1.5'!$B:$D,2,FALSE), VLOOKUP(INDIRECT("$C"&amp;row()),'OCDS Extension Schemas 1.1.5'!$B:$D,2,FALSE))</f>
        <v>Numbers</v>
      </c>
      <c r="E181" s="173" t="str">
        <f>IF(OR(ISERROR(SEARCH("extension",INDIRECT("$A"&amp;row()))),NOT(ISERROR(SEARCH("parties",INDIRECT("$C"&amp;row()))))),VLOOKUP(INDIRECT("$C"&amp;row()),'OCDS Schema 1.1.5'!$B:$D,3,FALSE), VLOOKUP(INDIRECT("$C"&amp;row()),'OCDS Extension Schemas 1.1.5'!$B:$D,3,FALSE))</f>
        <v>Numbers linked to the criterion.</v>
      </c>
      <c r="F181" s="183"/>
      <c r="G181" s="186" t="str">
        <f>IFERROR(VLOOKUP(INDIRECT("F"&amp;row()),'2. Data Elements'!$A:$F,6,FALSE),"")</f>
        <v/>
      </c>
      <c r="H181" s="95"/>
      <c r="I181" s="188"/>
      <c r="J181" s="171"/>
      <c r="K181" s="171"/>
      <c r="L181" s="171"/>
      <c r="M181" s="171"/>
      <c r="N181" s="171"/>
      <c r="O181" s="171"/>
      <c r="P181" s="171"/>
      <c r="Q181" s="171"/>
      <c r="R181" s="171"/>
      <c r="S181" s="171"/>
      <c r="T181" s="171"/>
      <c r="U181" s="171"/>
      <c r="V181" s="171"/>
      <c r="W181" s="171"/>
      <c r="X181" s="171"/>
      <c r="Y181" s="171"/>
      <c r="Z181" s="171"/>
    </row>
    <row r="182">
      <c r="A182" s="166" t="s">
        <v>515</v>
      </c>
      <c r="B182" s="167">
        <v>0.0</v>
      </c>
      <c r="C182" s="181" t="s">
        <v>807</v>
      </c>
      <c r="D182" s="173" t="str">
        <f>IF(OR(ISERROR(SEARCH("extension",INDIRECT("$A"&amp;row()))),NOT(ISERROR(SEARCH("parties",INDIRECT("$C"&amp;row()))))),VLOOKUP(INDIRECT("$C"&amp;row()),'OCDS Schema 1.1.5'!$B:$D,2,FALSE), VLOOKUP(INDIRECT("$C"&amp;row()),'OCDS Extension Schemas 1.1.5'!$B:$D,2,FALSE))</f>
        <v>Verification method</v>
      </c>
      <c r="E182" s="173"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82" s="189" t="s">
        <v>808</v>
      </c>
      <c r="G182" s="186" t="str">
        <f>IFERROR(VLOOKUP(INDIRECT("F"&amp;row()),'2. Data Elements'!$A:$F,6,FALSE),"")</f>
        <v>Vendors must be prequalified in certain areas of work in order to submit a proposal. See https://www.portland.gov/businessopportunities/resources/additional-construction-requirements#toc-prequalification- for more info.</v>
      </c>
      <c r="H182" s="89" t="s">
        <v>809</v>
      </c>
      <c r="I182" s="170"/>
      <c r="J182" s="171"/>
      <c r="K182" s="171"/>
      <c r="L182" s="171"/>
      <c r="M182" s="171"/>
      <c r="N182" s="171"/>
      <c r="O182" s="171"/>
      <c r="P182" s="171"/>
      <c r="Q182" s="171"/>
      <c r="R182" s="171"/>
      <c r="S182" s="171"/>
      <c r="T182" s="171"/>
      <c r="U182" s="171"/>
      <c r="V182" s="171"/>
      <c r="W182" s="171"/>
      <c r="X182" s="171"/>
      <c r="Y182" s="171"/>
      <c r="Z182" s="171"/>
    </row>
    <row r="183">
      <c r="A183" s="166" t="s">
        <v>517</v>
      </c>
      <c r="B183" s="167">
        <v>0.0</v>
      </c>
      <c r="C183" s="181" t="s">
        <v>792</v>
      </c>
      <c r="D183" s="169" t="str">
        <f>IF(OR(ISERROR(SEARCH("extension",INDIRECT("$A"&amp;row()))),NOT(ISERROR(SEARCH("parties",INDIRECT("$C"&amp;row()))))),VLOOKUP(INDIRECT("$C"&amp;row()),'OCDS Schema 1.1.5'!$B:$D,2,FALSE), VLOOKUP(INDIRECT("$C"&amp;row()),'OCDS Extension Schemas 1.1.5'!$B:$D,2,FALSE))</f>
        <v>Selection criteria</v>
      </c>
      <c r="E183" s="169" t="str">
        <f>IF(OR(ISERROR(SEARCH("extension",INDIRECT("$A"&amp;row()))),NOT(ISERROR(SEARCH("parties",INDIRECT("$C"&amp;row()))))),VLOOKUP(INDIRECT("$C"&amp;row()),'OCDS Schema 1.1.5'!$B:$D,3,FALSE), VLOOKUP(INDIRECT("$C"&amp;row()),'OCDS Extension Schemas 1.1.5'!$B:$D,3,FALSE))</f>
        <v>The selection criteria.</v>
      </c>
      <c r="H183" s="184" t="s">
        <v>810</v>
      </c>
      <c r="I183" s="170"/>
      <c r="J183" s="171"/>
      <c r="K183" s="171"/>
      <c r="L183" s="171"/>
      <c r="M183" s="171"/>
      <c r="N183" s="171"/>
      <c r="O183" s="171"/>
      <c r="P183" s="171"/>
      <c r="Q183" s="171"/>
      <c r="R183" s="171"/>
      <c r="S183" s="171"/>
      <c r="T183" s="171"/>
      <c r="U183" s="171"/>
      <c r="V183" s="171"/>
      <c r="W183" s="171"/>
      <c r="X183" s="171"/>
      <c r="Y183" s="171"/>
      <c r="Z183" s="171"/>
    </row>
    <row r="184">
      <c r="A184" s="166" t="s">
        <v>515</v>
      </c>
      <c r="B184" s="167">
        <v>0.0</v>
      </c>
      <c r="C184" s="181" t="s">
        <v>794</v>
      </c>
      <c r="D184" s="173" t="str">
        <f>IF(OR(ISERROR(SEARCH("extension",INDIRECT("$A"&amp;row()))),NOT(ISERROR(SEARCH("parties",INDIRECT("$C"&amp;row()))))),VLOOKUP(INDIRECT("$C"&amp;row()),'OCDS Schema 1.1.5'!$B:$D,2,FALSE), VLOOKUP(INDIRECT("$C"&amp;row()),'OCDS Extension Schemas 1.1.5'!$B:$D,2,FALSE))</f>
        <v>Type</v>
      </c>
      <c r="E184" s="173" t="str">
        <f>IF(OR(ISERROR(SEARCH("extension",INDIRECT("$A"&amp;row()))),NOT(ISERROR(SEARCH("parties",INDIRECT("$C"&amp;row()))))),VLOOKUP(INDIRECT("$C"&amp;row()),'OCDS Schema 1.1.5'!$B:$D,3,FALSE), VLOOKUP(INDIRECT("$C"&amp;row()),'OCDS Extension Schemas 1.1.5'!$B:$D,3,FALSE))</f>
        <v>The type of the criterion.</v>
      </c>
      <c r="F184" s="185" t="s">
        <v>811</v>
      </c>
      <c r="G184" s="186" t="str">
        <f>IFERROR(VLOOKUP(INDIRECT("F"&amp;row()),'2. Data Elements'!$A:$F,6,FALSE),"")</f>
        <v>economic</v>
      </c>
      <c r="H184" s="89" t="s">
        <v>812</v>
      </c>
      <c r="I184" s="187" t="s">
        <v>813</v>
      </c>
      <c r="J184" s="171"/>
      <c r="K184" s="171"/>
      <c r="L184" s="171"/>
      <c r="M184" s="171"/>
      <c r="N184" s="171"/>
      <c r="O184" s="171"/>
      <c r="P184" s="171"/>
      <c r="Q184" s="171"/>
      <c r="R184" s="171"/>
      <c r="S184" s="171"/>
      <c r="T184" s="171"/>
      <c r="U184" s="171"/>
      <c r="V184" s="171"/>
      <c r="W184" s="171"/>
      <c r="X184" s="171"/>
      <c r="Y184" s="171"/>
      <c r="Z184" s="171"/>
    </row>
    <row r="185">
      <c r="A185" s="166" t="s">
        <v>515</v>
      </c>
      <c r="B185" s="167">
        <v>0.0</v>
      </c>
      <c r="C185" s="181" t="s">
        <v>798</v>
      </c>
      <c r="D185" s="173" t="str">
        <f>IF(OR(ISERROR(SEARCH("extension",INDIRECT("$A"&amp;row()))),NOT(ISERROR(SEARCH("parties",INDIRECT("$C"&amp;row()))))),VLOOKUP(INDIRECT("$C"&amp;row()),'OCDS Schema 1.1.5'!$B:$D,2,FALSE), VLOOKUP(INDIRECT("$C"&amp;row()),'OCDS Extension Schemas 1.1.5'!$B:$D,2,FALSE))</f>
        <v>Description</v>
      </c>
      <c r="E185" s="173" t="str">
        <f>IF(OR(ISERROR(SEARCH("extension",INDIRECT("$A"&amp;row()))),NOT(ISERROR(SEARCH("parties",INDIRECT("$C"&amp;row()))))),VLOOKUP(INDIRECT("$C"&amp;row()),'OCDS Schema 1.1.5'!$B:$D,3,FALSE), VLOOKUP(INDIRECT("$C"&amp;row()),'OCDS Extension Schemas 1.1.5'!$B:$D,3,FALSE))</f>
        <v>The description of the criterion.</v>
      </c>
      <c r="F185" s="189" t="s">
        <v>814</v>
      </c>
      <c r="G185" s="186" t="str">
        <f>IFERROR(VLOOKUP(INDIRECT("F"&amp;row()),'2. Data Elements'!$A:$F,6,FALSE),"")</f>
        <v>Vendor should be capable to provide {Bid Header Custom Column 11 Value &gt; TITLE} servises for the specified amount of money</v>
      </c>
      <c r="H185" s="89" t="s">
        <v>815</v>
      </c>
      <c r="I185" s="170"/>
      <c r="J185" s="171"/>
      <c r="K185" s="171"/>
      <c r="L185" s="171"/>
      <c r="M185" s="171"/>
      <c r="N185" s="171"/>
      <c r="O185" s="171"/>
      <c r="P185" s="171"/>
      <c r="Q185" s="171"/>
      <c r="R185" s="171"/>
      <c r="S185" s="171"/>
      <c r="T185" s="171"/>
      <c r="U185" s="171"/>
      <c r="V185" s="171"/>
      <c r="W185" s="171"/>
      <c r="X185" s="171"/>
      <c r="Y185" s="171"/>
      <c r="Z185" s="171"/>
    </row>
    <row r="186">
      <c r="A186" s="166" t="s">
        <v>515</v>
      </c>
      <c r="B186" s="167">
        <v>0.0</v>
      </c>
      <c r="C186" s="181" t="s">
        <v>801</v>
      </c>
      <c r="D186" s="173" t="str">
        <f>IF(OR(ISERROR(SEARCH("extension",INDIRECT("$A"&amp;row()))),NOT(ISERROR(SEARCH("parties",INDIRECT("$C"&amp;row()))))),VLOOKUP(INDIRECT("$C"&amp;row()),'OCDS Schema 1.1.5'!$B:$D,2,FALSE), VLOOKUP(INDIRECT("$C"&amp;row()),'OCDS Extension Schemas 1.1.5'!$B:$D,2,FALSE))</f>
        <v>Minimum value or level</v>
      </c>
      <c r="E186" s="173"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86" s="185" t="s">
        <v>816</v>
      </c>
      <c r="G186" s="186" t="str">
        <f>IFERROR(VLOOKUP(INDIRECT("F"&amp;row()),'2. Data Elements'!$A:$F,6,FALSE),"")</f>
        <v/>
      </c>
      <c r="H186" s="89" t="s">
        <v>817</v>
      </c>
      <c r="I186" s="170"/>
      <c r="J186" s="171"/>
      <c r="K186" s="171"/>
      <c r="L186" s="171"/>
      <c r="M186" s="171"/>
      <c r="N186" s="171"/>
      <c r="O186" s="171"/>
      <c r="P186" s="171"/>
      <c r="Q186" s="171"/>
      <c r="R186" s="171"/>
      <c r="S186" s="171"/>
      <c r="T186" s="171"/>
      <c r="U186" s="171"/>
      <c r="V186" s="171"/>
      <c r="W186" s="171"/>
      <c r="X186" s="171"/>
      <c r="Y186" s="171"/>
      <c r="Z186" s="171"/>
    </row>
    <row r="187">
      <c r="A187" s="166" t="s">
        <v>515</v>
      </c>
      <c r="B187" s="167">
        <v>0.0</v>
      </c>
      <c r="C187" s="181" t="s">
        <v>802</v>
      </c>
      <c r="D187" s="173" t="str">
        <f>IF(OR(ISERROR(SEARCH("extension",INDIRECT("$A"&amp;row()))),NOT(ISERROR(SEARCH("parties",INDIRECT("$C"&amp;row()))))),VLOOKUP(INDIRECT("$C"&amp;row()),'OCDS Schema 1.1.5'!$B:$D,2,FALSE), VLOOKUP(INDIRECT("$C"&amp;row()),'OCDS Extension Schemas 1.1.5'!$B:$D,2,FALSE))</f>
        <v>Applies to</v>
      </c>
      <c r="E187" s="173" t="str">
        <f>IF(OR(ISERROR(SEARCH("extension",INDIRECT("$A"&amp;row()))),NOT(ISERROR(SEARCH("parties",INDIRECT("$C"&amp;row()))))),VLOOKUP(INDIRECT("$C"&amp;row()),'OCDS Schema 1.1.5'!$B:$D,3,FALSE), VLOOKUP(INDIRECT("$C"&amp;row()),'OCDS Extension Schemas 1.1.5'!$B:$D,3,FALSE))</f>
        <v>Whether the criterion applies to suppliers, subcontractors, or both.</v>
      </c>
      <c r="F187" s="185" t="s">
        <v>818</v>
      </c>
      <c r="G187" s="186" t="str">
        <f>IFERROR(VLOOKUP(INDIRECT("F"&amp;row()),'2. Data Elements'!$A:$F,6,FALSE),"")</f>
        <v>supplier</v>
      </c>
      <c r="H187" s="89" t="s">
        <v>819</v>
      </c>
      <c r="I187" s="170"/>
      <c r="J187" s="171"/>
      <c r="K187" s="171"/>
      <c r="L187" s="171"/>
      <c r="M187" s="171"/>
      <c r="N187" s="171"/>
      <c r="O187" s="171"/>
      <c r="P187" s="171"/>
      <c r="Q187" s="171"/>
      <c r="R187" s="171"/>
      <c r="S187" s="171"/>
      <c r="T187" s="171"/>
      <c r="U187" s="171"/>
      <c r="V187" s="171"/>
      <c r="W187" s="171"/>
      <c r="X187" s="171"/>
      <c r="Y187" s="171"/>
      <c r="Z187" s="171"/>
    </row>
    <row r="188">
      <c r="A188" s="166" t="s">
        <v>515</v>
      </c>
      <c r="B188" s="167">
        <v>0.0</v>
      </c>
      <c r="C188" s="181" t="s">
        <v>805</v>
      </c>
      <c r="D188" s="173" t="str">
        <f>IF(OR(ISERROR(SEARCH("extension",INDIRECT("$A"&amp;row()))),NOT(ISERROR(SEARCH("parties",INDIRECT("$C"&amp;row()))))),VLOOKUP(INDIRECT("$C"&amp;row()),'OCDS Schema 1.1.5'!$B:$D,2,FALSE), VLOOKUP(INDIRECT("$C"&amp;row()),'OCDS Extension Schemas 1.1.5'!$B:$D,2,FALSE))</f>
        <v>For reduction?</v>
      </c>
      <c r="E188" s="173"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88" s="183"/>
      <c r="G188" s="186" t="str">
        <f>IFERROR(VLOOKUP(INDIRECT("F"&amp;row()),'2. Data Elements'!$A:$F,6,FALSE),"")</f>
        <v/>
      </c>
      <c r="H188" s="95"/>
      <c r="I188" s="170"/>
      <c r="J188" s="171"/>
      <c r="K188" s="171"/>
      <c r="L188" s="171"/>
      <c r="M188" s="171"/>
      <c r="N188" s="171"/>
      <c r="O188" s="171"/>
      <c r="P188" s="171"/>
      <c r="Q188" s="171"/>
      <c r="R188" s="171"/>
      <c r="S188" s="171"/>
      <c r="T188" s="171"/>
      <c r="U188" s="171"/>
      <c r="V188" s="171"/>
      <c r="W188" s="171"/>
      <c r="X188" s="171"/>
      <c r="Y188" s="171"/>
      <c r="Z188" s="171"/>
    </row>
    <row r="189">
      <c r="A189" s="166" t="s">
        <v>515</v>
      </c>
      <c r="B189" s="167">
        <v>0.0</v>
      </c>
      <c r="C189" s="181" t="s">
        <v>806</v>
      </c>
      <c r="D189" s="173" t="str">
        <f>IF(OR(ISERROR(SEARCH("extension",INDIRECT("$A"&amp;row()))),NOT(ISERROR(SEARCH("parties",INDIRECT("$C"&amp;row()))))),VLOOKUP(INDIRECT("$C"&amp;row()),'OCDS Schema 1.1.5'!$B:$D,2,FALSE), VLOOKUP(INDIRECT("$C"&amp;row()),'OCDS Extension Schemas 1.1.5'!$B:$D,2,FALSE))</f>
        <v>Numbers</v>
      </c>
      <c r="E189" s="173" t="str">
        <f>IF(OR(ISERROR(SEARCH("extension",INDIRECT("$A"&amp;row()))),NOT(ISERROR(SEARCH("parties",INDIRECT("$C"&amp;row()))))),VLOOKUP(INDIRECT("$C"&amp;row()),'OCDS Schema 1.1.5'!$B:$D,3,FALSE), VLOOKUP(INDIRECT("$C"&amp;row()),'OCDS Extension Schemas 1.1.5'!$B:$D,3,FALSE))</f>
        <v>Numbers linked to the criterion.</v>
      </c>
      <c r="F189" s="183"/>
      <c r="G189" s="186" t="str">
        <f>IFERROR(VLOOKUP(INDIRECT("F"&amp;row()),'2. Data Elements'!$A:$F,6,FALSE),"")</f>
        <v/>
      </c>
      <c r="H189" s="89" t="s">
        <v>820</v>
      </c>
      <c r="I189" s="188"/>
      <c r="J189" s="171"/>
      <c r="K189" s="171"/>
      <c r="L189" s="171"/>
      <c r="M189" s="171"/>
      <c r="N189" s="171"/>
      <c r="O189" s="171"/>
      <c r="P189" s="171"/>
      <c r="Q189" s="171"/>
      <c r="R189" s="171"/>
      <c r="S189" s="171"/>
      <c r="T189" s="171"/>
      <c r="U189" s="171"/>
      <c r="V189" s="171"/>
      <c r="W189" s="171"/>
      <c r="X189" s="171"/>
      <c r="Y189" s="171"/>
      <c r="Z189" s="171"/>
    </row>
    <row r="190">
      <c r="A190" s="166" t="s">
        <v>515</v>
      </c>
      <c r="B190" s="167">
        <v>0.0</v>
      </c>
      <c r="C190" s="181" t="s">
        <v>807</v>
      </c>
      <c r="D190" s="173" t="str">
        <f>IF(OR(ISERROR(SEARCH("extension",INDIRECT("$A"&amp;row()))),NOT(ISERROR(SEARCH("parties",INDIRECT("$C"&amp;row()))))),VLOOKUP(INDIRECT("$C"&amp;row()),'OCDS Schema 1.1.5'!$B:$D,2,FALSE), VLOOKUP(INDIRECT("$C"&amp;row()),'OCDS Extension Schemas 1.1.5'!$B:$D,2,FALSE))</f>
        <v>Verification method</v>
      </c>
      <c r="E190" s="173"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0" s="189" t="s">
        <v>821</v>
      </c>
      <c r="G190" s="186" t="str">
        <f>IFERROR(VLOOKUP(INDIRECT("F"&amp;row()),'2. Data Elements'!$A:$F,6,FALSE),"")</f>
        <v>Vendors must be prequalified in certain areas of work in order to submit a proposal. See https://www.portland.gov/businessopportunities/resources/additional-construction-requirements#toc-prequalification- for more info.</v>
      </c>
      <c r="H190" s="89" t="s">
        <v>822</v>
      </c>
      <c r="I190" s="170"/>
      <c r="J190" s="171"/>
      <c r="K190" s="171"/>
      <c r="L190" s="171"/>
      <c r="M190" s="171"/>
      <c r="N190" s="171"/>
      <c r="O190" s="171"/>
      <c r="P190" s="171"/>
      <c r="Q190" s="171"/>
      <c r="R190" s="171"/>
      <c r="S190" s="171"/>
      <c r="T190" s="171"/>
      <c r="U190" s="171"/>
      <c r="V190" s="171"/>
      <c r="W190" s="171"/>
      <c r="X190" s="171"/>
      <c r="Y190" s="171"/>
      <c r="Z190" s="171"/>
    </row>
    <row r="191">
      <c r="A191" s="166" t="s">
        <v>517</v>
      </c>
      <c r="B191" s="167">
        <v>0.0</v>
      </c>
      <c r="C191" s="181" t="s">
        <v>792</v>
      </c>
      <c r="D191" s="169" t="str">
        <f>IF(OR(ISERROR(SEARCH("extension",INDIRECT("$A"&amp;row()))),NOT(ISERROR(SEARCH("parties",INDIRECT("$C"&amp;row()))))),VLOOKUP(INDIRECT("$C"&amp;row()),'OCDS Schema 1.1.5'!$B:$D,2,FALSE), VLOOKUP(INDIRECT("$C"&amp;row()),'OCDS Extension Schemas 1.1.5'!$B:$D,2,FALSE))</f>
        <v>Selection criteria</v>
      </c>
      <c r="E191" s="169" t="str">
        <f>IF(OR(ISERROR(SEARCH("extension",INDIRECT("$A"&amp;row()))),NOT(ISERROR(SEARCH("parties",INDIRECT("$C"&amp;row()))))),VLOOKUP(INDIRECT("$C"&amp;row()),'OCDS Schema 1.1.5'!$B:$D,3,FALSE), VLOOKUP(INDIRECT("$C"&amp;row()),'OCDS Extension Schemas 1.1.5'!$B:$D,3,FALSE))</f>
        <v>The selection criteria.</v>
      </c>
      <c r="H191" s="184" t="s">
        <v>823</v>
      </c>
      <c r="I191" s="170"/>
      <c r="J191" s="171"/>
      <c r="K191" s="171"/>
      <c r="L191" s="171"/>
      <c r="M191" s="171"/>
      <c r="N191" s="171"/>
      <c r="O191" s="171"/>
      <c r="P191" s="171"/>
      <c r="Q191" s="171"/>
      <c r="R191" s="171"/>
      <c r="S191" s="171"/>
      <c r="T191" s="171"/>
      <c r="U191" s="171"/>
      <c r="V191" s="171"/>
      <c r="W191" s="171"/>
      <c r="X191" s="171"/>
      <c r="Y191" s="171"/>
      <c r="Z191" s="171"/>
    </row>
    <row r="192">
      <c r="A192" s="166" t="s">
        <v>515</v>
      </c>
      <c r="B192" s="167">
        <v>0.0</v>
      </c>
      <c r="C192" s="181" t="s">
        <v>794</v>
      </c>
      <c r="D192" s="173" t="str">
        <f>IF(OR(ISERROR(SEARCH("extension",INDIRECT("$A"&amp;row()))),NOT(ISERROR(SEARCH("parties",INDIRECT("$C"&amp;row()))))),VLOOKUP(INDIRECT("$C"&amp;row()),'OCDS Schema 1.1.5'!$B:$D,2,FALSE), VLOOKUP(INDIRECT("$C"&amp;row()),'OCDS Extension Schemas 1.1.5'!$B:$D,2,FALSE))</f>
        <v>Type</v>
      </c>
      <c r="E192" s="173" t="str">
        <f>IF(OR(ISERROR(SEARCH("extension",INDIRECT("$A"&amp;row()))),NOT(ISERROR(SEARCH("parties",INDIRECT("$C"&amp;row()))))),VLOOKUP(INDIRECT("$C"&amp;row()),'OCDS Schema 1.1.5'!$B:$D,3,FALSE), VLOOKUP(INDIRECT("$C"&amp;row()),'OCDS Extension Schemas 1.1.5'!$B:$D,3,FALSE))</f>
        <v>The type of the criterion.</v>
      </c>
      <c r="F192" s="185" t="s">
        <v>824</v>
      </c>
      <c r="G192" s="186" t="str">
        <f>IFERROR(VLOOKUP(INDIRECT("F"&amp;row()),'2. Data Elements'!$A:$F,6,FALSE),"")</f>
        <v>technical</v>
      </c>
      <c r="H192" s="89" t="s">
        <v>825</v>
      </c>
      <c r="I192" s="187" t="s">
        <v>826</v>
      </c>
      <c r="J192" s="171"/>
      <c r="K192" s="171"/>
      <c r="L192" s="171"/>
      <c r="M192" s="171"/>
      <c r="N192" s="171"/>
      <c r="O192" s="171"/>
      <c r="P192" s="171"/>
      <c r="Q192" s="171"/>
      <c r="R192" s="171"/>
      <c r="S192" s="171"/>
      <c r="T192" s="171"/>
      <c r="U192" s="171"/>
      <c r="V192" s="171"/>
      <c r="W192" s="171"/>
      <c r="X192" s="171"/>
      <c r="Y192" s="171"/>
      <c r="Z192" s="171"/>
    </row>
    <row r="193">
      <c r="A193" s="166" t="s">
        <v>515</v>
      </c>
      <c r="B193" s="167">
        <v>0.0</v>
      </c>
      <c r="C193" s="181" t="s">
        <v>798</v>
      </c>
      <c r="D193" s="173" t="str">
        <f>IF(OR(ISERROR(SEARCH("extension",INDIRECT("$A"&amp;row()))),NOT(ISERROR(SEARCH("parties",INDIRECT("$C"&amp;row()))))),VLOOKUP(INDIRECT("$C"&amp;row()),'OCDS Schema 1.1.5'!$B:$D,2,FALSE), VLOOKUP(INDIRECT("$C"&amp;row()),'OCDS Extension Schemas 1.1.5'!$B:$D,2,FALSE))</f>
        <v>Description</v>
      </c>
      <c r="E193" s="173" t="str">
        <f>IF(OR(ISERROR(SEARCH("extension",INDIRECT("$A"&amp;row()))),NOT(ISERROR(SEARCH("parties",INDIRECT("$C"&amp;row()))))),VLOOKUP(INDIRECT("$C"&amp;row()),'OCDS Schema 1.1.5'!$B:$D,3,FALSE), VLOOKUP(INDIRECT("$C"&amp;row()),'OCDS Extension Schemas 1.1.5'!$B:$D,3,FALSE))</f>
        <v>The description of the criterion.</v>
      </c>
      <c r="F193" s="185" t="s">
        <v>827</v>
      </c>
      <c r="G193" s="186" t="str">
        <f>IFERROR(VLOOKUP(INDIRECT("F"&amp;row()),'2. Data Elements'!$A:$F,6,FALSE),"")</f>
        <v/>
      </c>
      <c r="H193" s="106" t="s">
        <v>828</v>
      </c>
      <c r="I193" s="170"/>
      <c r="J193" s="171"/>
      <c r="K193" s="171"/>
      <c r="L193" s="171"/>
      <c r="M193" s="171"/>
      <c r="N193" s="171"/>
      <c r="O193" s="171"/>
      <c r="P193" s="171"/>
      <c r="Q193" s="171"/>
      <c r="R193" s="171"/>
      <c r="S193" s="171"/>
      <c r="T193" s="171"/>
      <c r="U193" s="171"/>
      <c r="V193" s="171"/>
      <c r="W193" s="171"/>
      <c r="X193" s="171"/>
      <c r="Y193" s="171"/>
      <c r="Z193" s="171"/>
    </row>
    <row r="194">
      <c r="A194" s="166" t="s">
        <v>515</v>
      </c>
      <c r="B194" s="167">
        <v>0.0</v>
      </c>
      <c r="C194" s="181" t="s">
        <v>801</v>
      </c>
      <c r="D194" s="173" t="str">
        <f>IF(OR(ISERROR(SEARCH("extension",INDIRECT("$A"&amp;row()))),NOT(ISERROR(SEARCH("parties",INDIRECT("$C"&amp;row()))))),VLOOKUP(INDIRECT("$C"&amp;row()),'OCDS Schema 1.1.5'!$B:$D,2,FALSE), VLOOKUP(INDIRECT("$C"&amp;row()),'OCDS Extension Schemas 1.1.5'!$B:$D,2,FALSE))</f>
        <v>Minimum value or level</v>
      </c>
      <c r="E194" s="173"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194" s="183"/>
      <c r="G194" s="186" t="str">
        <f>IFERROR(VLOOKUP(INDIRECT("F"&amp;row()),'2. Data Elements'!$A:$F,6,FALSE),"")</f>
        <v/>
      </c>
      <c r="H194" s="95"/>
      <c r="I194" s="188"/>
      <c r="J194" s="171"/>
      <c r="K194" s="171"/>
      <c r="L194" s="171"/>
      <c r="M194" s="171"/>
      <c r="N194" s="171"/>
      <c r="O194" s="171"/>
      <c r="P194" s="171"/>
      <c r="Q194" s="171"/>
      <c r="R194" s="171"/>
      <c r="S194" s="171"/>
      <c r="T194" s="171"/>
      <c r="U194" s="171"/>
      <c r="V194" s="171"/>
      <c r="W194" s="171"/>
      <c r="X194" s="171"/>
      <c r="Y194" s="171"/>
      <c r="Z194" s="171"/>
    </row>
    <row r="195">
      <c r="A195" s="166" t="s">
        <v>515</v>
      </c>
      <c r="B195" s="167">
        <v>0.0</v>
      </c>
      <c r="C195" s="181" t="s">
        <v>802</v>
      </c>
      <c r="D195" s="173" t="str">
        <f>IF(OR(ISERROR(SEARCH("extension",INDIRECT("$A"&amp;row()))),NOT(ISERROR(SEARCH("parties",INDIRECT("$C"&amp;row()))))),VLOOKUP(INDIRECT("$C"&amp;row()),'OCDS Schema 1.1.5'!$B:$D,2,FALSE), VLOOKUP(INDIRECT("$C"&amp;row()),'OCDS Extension Schemas 1.1.5'!$B:$D,2,FALSE))</f>
        <v>Applies to</v>
      </c>
      <c r="E195" s="173" t="str">
        <f>IF(OR(ISERROR(SEARCH("extension",INDIRECT("$A"&amp;row()))),NOT(ISERROR(SEARCH("parties",INDIRECT("$C"&amp;row()))))),VLOOKUP(INDIRECT("$C"&amp;row()),'OCDS Schema 1.1.5'!$B:$D,3,FALSE), VLOOKUP(INDIRECT("$C"&amp;row()),'OCDS Extension Schemas 1.1.5'!$B:$D,3,FALSE))</f>
        <v>Whether the criterion applies to suppliers, subcontractors, or both.</v>
      </c>
      <c r="F195" s="185" t="s">
        <v>829</v>
      </c>
      <c r="G195" s="186" t="str">
        <f>IFERROR(VLOOKUP(INDIRECT("F"&amp;row()),'2. Data Elements'!$A:$F,6,FALSE),"")</f>
        <v>supplier</v>
      </c>
      <c r="H195" s="89" t="s">
        <v>830</v>
      </c>
      <c r="I195" s="170"/>
      <c r="J195" s="171"/>
      <c r="K195" s="171"/>
      <c r="L195" s="171"/>
      <c r="M195" s="171"/>
      <c r="N195" s="171"/>
      <c r="O195" s="171"/>
      <c r="P195" s="171"/>
      <c r="Q195" s="171"/>
      <c r="R195" s="171"/>
      <c r="S195" s="171"/>
      <c r="T195" s="171"/>
      <c r="U195" s="171"/>
      <c r="V195" s="171"/>
      <c r="W195" s="171"/>
      <c r="X195" s="171"/>
      <c r="Y195" s="171"/>
      <c r="Z195" s="171"/>
    </row>
    <row r="196">
      <c r="A196" s="166" t="s">
        <v>515</v>
      </c>
      <c r="B196" s="167">
        <v>0.0</v>
      </c>
      <c r="C196" s="181" t="s">
        <v>805</v>
      </c>
      <c r="D196" s="173" t="str">
        <f>IF(OR(ISERROR(SEARCH("extension",INDIRECT("$A"&amp;row()))),NOT(ISERROR(SEARCH("parties",INDIRECT("$C"&amp;row()))))),VLOOKUP(INDIRECT("$C"&amp;row()),'OCDS Schema 1.1.5'!$B:$D,2,FALSE), VLOOKUP(INDIRECT("$C"&amp;row()),'OCDS Extension Schemas 1.1.5'!$B:$D,2,FALSE))</f>
        <v>For reduction?</v>
      </c>
      <c r="E196" s="173"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196" s="183"/>
      <c r="G196" s="186" t="str">
        <f>IFERROR(VLOOKUP(INDIRECT("F"&amp;row()),'2. Data Elements'!$A:$F,6,FALSE),"")</f>
        <v/>
      </c>
      <c r="H196" s="95"/>
      <c r="I196" s="170"/>
      <c r="J196" s="171"/>
      <c r="K196" s="171"/>
      <c r="L196" s="171"/>
      <c r="M196" s="171"/>
      <c r="N196" s="171"/>
      <c r="O196" s="171"/>
      <c r="P196" s="171"/>
      <c r="Q196" s="171"/>
      <c r="R196" s="171"/>
      <c r="S196" s="171"/>
      <c r="T196" s="171"/>
      <c r="U196" s="171"/>
      <c r="V196" s="171"/>
      <c r="W196" s="171"/>
      <c r="X196" s="171"/>
      <c r="Y196" s="171"/>
      <c r="Z196" s="171"/>
    </row>
    <row r="197">
      <c r="A197" s="166" t="s">
        <v>515</v>
      </c>
      <c r="B197" s="167">
        <v>0.0</v>
      </c>
      <c r="C197" s="181" t="s">
        <v>806</v>
      </c>
      <c r="D197" s="173" t="str">
        <f>IF(OR(ISERROR(SEARCH("extension",INDIRECT("$A"&amp;row()))),NOT(ISERROR(SEARCH("parties",INDIRECT("$C"&amp;row()))))),VLOOKUP(INDIRECT("$C"&amp;row()),'OCDS Schema 1.1.5'!$B:$D,2,FALSE), VLOOKUP(INDIRECT("$C"&amp;row()),'OCDS Extension Schemas 1.1.5'!$B:$D,2,FALSE))</f>
        <v>Numbers</v>
      </c>
      <c r="E197" s="173" t="str">
        <f>IF(OR(ISERROR(SEARCH("extension",INDIRECT("$A"&amp;row()))),NOT(ISERROR(SEARCH("parties",INDIRECT("$C"&amp;row()))))),VLOOKUP(INDIRECT("$C"&amp;row()),'OCDS Schema 1.1.5'!$B:$D,3,FALSE), VLOOKUP(INDIRECT("$C"&amp;row()),'OCDS Extension Schemas 1.1.5'!$B:$D,3,FALSE))</f>
        <v>Numbers linked to the criterion.</v>
      </c>
      <c r="F197" s="183"/>
      <c r="G197" s="186" t="str">
        <f>IFERROR(VLOOKUP(INDIRECT("F"&amp;row()),'2. Data Elements'!$A:$F,6,FALSE),"")</f>
        <v/>
      </c>
      <c r="H197" s="95"/>
      <c r="I197" s="188"/>
      <c r="J197" s="171"/>
      <c r="K197" s="171"/>
      <c r="L197" s="171"/>
      <c r="M197" s="171"/>
      <c r="N197" s="171"/>
      <c r="O197" s="171"/>
      <c r="P197" s="171"/>
      <c r="Q197" s="171"/>
      <c r="R197" s="171"/>
      <c r="S197" s="171"/>
      <c r="T197" s="171"/>
      <c r="U197" s="171"/>
      <c r="V197" s="171"/>
      <c r="W197" s="171"/>
      <c r="X197" s="171"/>
      <c r="Y197" s="171"/>
      <c r="Z197" s="171"/>
    </row>
    <row r="198">
      <c r="A198" s="166" t="s">
        <v>515</v>
      </c>
      <c r="B198" s="167">
        <v>0.0</v>
      </c>
      <c r="C198" s="181" t="s">
        <v>807</v>
      </c>
      <c r="D198" s="173" t="str">
        <f>IF(OR(ISERROR(SEARCH("extension",INDIRECT("$A"&amp;row()))),NOT(ISERROR(SEARCH("parties",INDIRECT("$C"&amp;row()))))),VLOOKUP(INDIRECT("$C"&amp;row()),'OCDS Schema 1.1.5'!$B:$D,2,FALSE), VLOOKUP(INDIRECT("$C"&amp;row()),'OCDS Extension Schemas 1.1.5'!$B:$D,2,FALSE))</f>
        <v>Verification method</v>
      </c>
      <c r="E198" s="173"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198" s="189" t="s">
        <v>831</v>
      </c>
      <c r="G198" s="190" t="str">
        <f>IFERROR(VLOOKUP(INDIRECT("F"&amp;row()),'2. Data Elements'!$A:$F,6,FALSE),"")</f>
        <v>Vendors must be prequalified in certain areas of work in order to submit a proposal. See https://www.portland.gov/businessopportunities/resources/additional-construction-requirements#toc-prequalification- for more info.</v>
      </c>
      <c r="H198" s="89" t="s">
        <v>832</v>
      </c>
      <c r="I198" s="170"/>
      <c r="J198" s="171"/>
      <c r="K198" s="171"/>
      <c r="L198" s="171"/>
      <c r="M198" s="171"/>
      <c r="N198" s="171"/>
      <c r="O198" s="171"/>
      <c r="P198" s="171"/>
      <c r="Q198" s="171"/>
      <c r="R198" s="171"/>
      <c r="S198" s="171"/>
      <c r="T198" s="171"/>
      <c r="U198" s="171"/>
      <c r="V198" s="171"/>
      <c r="W198" s="171"/>
      <c r="X198" s="171"/>
      <c r="Y198" s="171"/>
      <c r="Z198" s="171"/>
    </row>
    <row r="199">
      <c r="A199" s="166" t="s">
        <v>517</v>
      </c>
      <c r="B199" s="167">
        <v>0.0</v>
      </c>
      <c r="C199" s="181" t="s">
        <v>792</v>
      </c>
      <c r="D199" s="169" t="str">
        <f>IF(OR(ISERROR(SEARCH("extension",INDIRECT("$A"&amp;row()))),NOT(ISERROR(SEARCH("parties",INDIRECT("$C"&amp;row()))))),VLOOKUP(INDIRECT("$C"&amp;row()),'OCDS Schema 1.1.5'!$B:$D,2,FALSE), VLOOKUP(INDIRECT("$C"&amp;row()),'OCDS Extension Schemas 1.1.5'!$B:$D,2,FALSE))</f>
        <v>Selection criteria</v>
      </c>
      <c r="E199" s="169" t="str">
        <f>IF(OR(ISERROR(SEARCH("extension",INDIRECT("$A"&amp;row()))),NOT(ISERROR(SEARCH("parties",INDIRECT("$C"&amp;row()))))),VLOOKUP(INDIRECT("$C"&amp;row()),'OCDS Schema 1.1.5'!$B:$D,3,FALSE), VLOOKUP(INDIRECT("$C"&amp;row()),'OCDS Extension Schemas 1.1.5'!$B:$D,3,FALSE))</f>
        <v>The selection criteria.</v>
      </c>
      <c r="H199" s="184" t="s">
        <v>833</v>
      </c>
      <c r="I199" s="170"/>
      <c r="J199" s="171"/>
      <c r="K199" s="171"/>
      <c r="L199" s="171"/>
      <c r="M199" s="171"/>
      <c r="N199" s="171"/>
      <c r="O199" s="171"/>
      <c r="P199" s="171"/>
      <c r="Q199" s="171"/>
      <c r="R199" s="171"/>
      <c r="S199" s="171"/>
      <c r="T199" s="171"/>
      <c r="U199" s="171"/>
      <c r="V199" s="171"/>
      <c r="W199" s="171"/>
      <c r="X199" s="171"/>
      <c r="Y199" s="171"/>
      <c r="Z199" s="171"/>
    </row>
    <row r="200">
      <c r="A200" s="166" t="s">
        <v>515</v>
      </c>
      <c r="B200" s="167">
        <v>0.0</v>
      </c>
      <c r="C200" s="181" t="s">
        <v>794</v>
      </c>
      <c r="D200" s="173" t="str">
        <f>IF(OR(ISERROR(SEARCH("extension",INDIRECT("$A"&amp;row()))),NOT(ISERROR(SEARCH("parties",INDIRECT("$C"&amp;row()))))),VLOOKUP(INDIRECT("$C"&amp;row()),'OCDS Schema 1.1.5'!$B:$D,2,FALSE), VLOOKUP(INDIRECT("$C"&amp;row()),'OCDS Extension Schemas 1.1.5'!$B:$D,2,FALSE))</f>
        <v>Type</v>
      </c>
      <c r="E200" s="173" t="str">
        <f>IF(OR(ISERROR(SEARCH("extension",INDIRECT("$A"&amp;row()))),NOT(ISERROR(SEARCH("parties",INDIRECT("$C"&amp;row()))))),VLOOKUP(INDIRECT("$C"&amp;row()),'OCDS Schema 1.1.5'!$B:$D,3,FALSE), VLOOKUP(INDIRECT("$C"&amp;row()),'OCDS Extension Schemas 1.1.5'!$B:$D,3,FALSE))</f>
        <v>The type of the criterion.</v>
      </c>
      <c r="F200" s="185" t="s">
        <v>834</v>
      </c>
      <c r="G200" s="186" t="str">
        <f>IFERROR(VLOOKUP(INDIRECT("F"&amp;row()),'2. Data Elements'!$A:$F,6,FALSE),"")</f>
        <v>economic</v>
      </c>
      <c r="H200" s="89" t="s">
        <v>835</v>
      </c>
      <c r="I200" s="187" t="s">
        <v>836</v>
      </c>
      <c r="J200" s="171"/>
      <c r="K200" s="171"/>
      <c r="L200" s="171"/>
      <c r="M200" s="171"/>
      <c r="N200" s="171"/>
      <c r="O200" s="171"/>
      <c r="P200" s="171"/>
      <c r="Q200" s="171"/>
      <c r="R200" s="171"/>
      <c r="S200" s="171"/>
      <c r="T200" s="171"/>
      <c r="U200" s="171"/>
      <c r="V200" s="171"/>
      <c r="W200" s="171"/>
      <c r="X200" s="171"/>
      <c r="Y200" s="171"/>
      <c r="Z200" s="171"/>
    </row>
    <row r="201">
      <c r="A201" s="166" t="s">
        <v>515</v>
      </c>
      <c r="B201" s="167">
        <v>0.0</v>
      </c>
      <c r="C201" s="181" t="s">
        <v>798</v>
      </c>
      <c r="D201" s="173" t="str">
        <f>IF(OR(ISERROR(SEARCH("extension",INDIRECT("$A"&amp;row()))),NOT(ISERROR(SEARCH("parties",INDIRECT("$C"&amp;row()))))),VLOOKUP(INDIRECT("$C"&amp;row()),'OCDS Schema 1.1.5'!$B:$D,2,FALSE), VLOOKUP(INDIRECT("$C"&amp;row()),'OCDS Extension Schemas 1.1.5'!$B:$D,2,FALSE))</f>
        <v>Description</v>
      </c>
      <c r="E201" s="173" t="str">
        <f>IF(OR(ISERROR(SEARCH("extension",INDIRECT("$A"&amp;row()))),NOT(ISERROR(SEARCH("parties",INDIRECT("$C"&amp;row()))))),VLOOKUP(INDIRECT("$C"&amp;row()),'OCDS Schema 1.1.5'!$B:$D,3,FALSE), VLOOKUP(INDIRECT("$C"&amp;row()),'OCDS Extension Schemas 1.1.5'!$B:$D,3,FALSE))</f>
        <v>The description of the criterion.</v>
      </c>
      <c r="F201" s="189" t="s">
        <v>837</v>
      </c>
      <c r="G201" s="186" t="str">
        <f>IFERROR(VLOOKUP(INDIRECT("F"&amp;row()),'2. Data Elements'!$A:$F,6,FALSE),"")</f>
        <v>Vendor should be capable to provide {Bid Header Custom Column 13 Value &gt; TITLE} servises for the specified amount of money</v>
      </c>
      <c r="H201" s="89" t="s">
        <v>838</v>
      </c>
      <c r="I201" s="170"/>
      <c r="J201" s="171"/>
      <c r="K201" s="171"/>
      <c r="L201" s="171"/>
      <c r="M201" s="171"/>
      <c r="N201" s="171"/>
      <c r="O201" s="171"/>
      <c r="P201" s="171"/>
      <c r="Q201" s="171"/>
      <c r="R201" s="171"/>
      <c r="S201" s="171"/>
      <c r="T201" s="171"/>
      <c r="U201" s="171"/>
      <c r="V201" s="171"/>
      <c r="W201" s="171"/>
      <c r="X201" s="171"/>
      <c r="Y201" s="171"/>
      <c r="Z201" s="171"/>
    </row>
    <row r="202">
      <c r="A202" s="166" t="s">
        <v>515</v>
      </c>
      <c r="B202" s="167">
        <v>0.0</v>
      </c>
      <c r="C202" s="181" t="s">
        <v>801</v>
      </c>
      <c r="D202" s="173" t="str">
        <f>IF(OR(ISERROR(SEARCH("extension",INDIRECT("$A"&amp;row()))),NOT(ISERROR(SEARCH("parties",INDIRECT("$C"&amp;row()))))),VLOOKUP(INDIRECT("$C"&amp;row()),'OCDS Schema 1.1.5'!$B:$D,2,FALSE), VLOOKUP(INDIRECT("$C"&amp;row()),'OCDS Extension Schemas 1.1.5'!$B:$D,2,FALSE))</f>
        <v>Minimum value or level</v>
      </c>
      <c r="E202" s="173"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02" s="185" t="s">
        <v>839</v>
      </c>
      <c r="G202" s="186" t="str">
        <f>IFERROR(VLOOKUP(INDIRECT("F"&amp;row()),'2. Data Elements'!$A:$F,6,FALSE),"")</f>
        <v/>
      </c>
      <c r="H202" s="57" t="s">
        <v>840</v>
      </c>
      <c r="I202" s="170"/>
      <c r="J202" s="171"/>
      <c r="K202" s="171"/>
      <c r="L202" s="171"/>
      <c r="M202" s="171"/>
      <c r="N202" s="171"/>
      <c r="O202" s="171"/>
      <c r="P202" s="171"/>
      <c r="Q202" s="171"/>
      <c r="R202" s="171"/>
      <c r="S202" s="171"/>
      <c r="T202" s="171"/>
      <c r="U202" s="171"/>
      <c r="V202" s="171"/>
      <c r="W202" s="171"/>
      <c r="X202" s="171"/>
      <c r="Y202" s="171"/>
      <c r="Z202" s="171"/>
    </row>
    <row r="203">
      <c r="A203" s="166" t="s">
        <v>515</v>
      </c>
      <c r="B203" s="167">
        <v>0.0</v>
      </c>
      <c r="C203" s="181" t="s">
        <v>802</v>
      </c>
      <c r="D203" s="173" t="str">
        <f>IF(OR(ISERROR(SEARCH("extension",INDIRECT("$A"&amp;row()))),NOT(ISERROR(SEARCH("parties",INDIRECT("$C"&amp;row()))))),VLOOKUP(INDIRECT("$C"&amp;row()),'OCDS Schema 1.1.5'!$B:$D,2,FALSE), VLOOKUP(INDIRECT("$C"&amp;row()),'OCDS Extension Schemas 1.1.5'!$B:$D,2,FALSE))</f>
        <v>Applies to</v>
      </c>
      <c r="E203" s="173" t="str">
        <f>IF(OR(ISERROR(SEARCH("extension",INDIRECT("$A"&amp;row()))),NOT(ISERROR(SEARCH("parties",INDIRECT("$C"&amp;row()))))),VLOOKUP(INDIRECT("$C"&amp;row()),'OCDS Schema 1.1.5'!$B:$D,3,FALSE), VLOOKUP(INDIRECT("$C"&amp;row()),'OCDS Extension Schemas 1.1.5'!$B:$D,3,FALSE))</f>
        <v>Whether the criterion applies to suppliers, subcontractors, or both.</v>
      </c>
      <c r="F203" s="185" t="s">
        <v>841</v>
      </c>
      <c r="G203" s="186" t="str">
        <f>IFERROR(VLOOKUP(INDIRECT("F"&amp;row()),'2. Data Elements'!$A:$F,6,FALSE),"")</f>
        <v>supplier</v>
      </c>
      <c r="H203" s="89" t="s">
        <v>842</v>
      </c>
      <c r="I203" s="170"/>
      <c r="J203" s="171"/>
      <c r="K203" s="171"/>
      <c r="L203" s="171"/>
      <c r="M203" s="171"/>
      <c r="N203" s="171"/>
      <c r="O203" s="171"/>
      <c r="P203" s="171"/>
      <c r="Q203" s="171"/>
      <c r="R203" s="171"/>
      <c r="S203" s="171"/>
      <c r="T203" s="171"/>
      <c r="U203" s="171"/>
      <c r="V203" s="171"/>
      <c r="W203" s="171"/>
      <c r="X203" s="171"/>
      <c r="Y203" s="171"/>
      <c r="Z203" s="171"/>
    </row>
    <row r="204">
      <c r="A204" s="166" t="s">
        <v>515</v>
      </c>
      <c r="B204" s="167">
        <v>0.0</v>
      </c>
      <c r="C204" s="181" t="s">
        <v>805</v>
      </c>
      <c r="D204" s="173" t="str">
        <f>IF(OR(ISERROR(SEARCH("extension",INDIRECT("$A"&amp;row()))),NOT(ISERROR(SEARCH("parties",INDIRECT("$C"&amp;row()))))),VLOOKUP(INDIRECT("$C"&amp;row()),'OCDS Schema 1.1.5'!$B:$D,2,FALSE), VLOOKUP(INDIRECT("$C"&amp;row()),'OCDS Extension Schemas 1.1.5'!$B:$D,2,FALSE))</f>
        <v>For reduction?</v>
      </c>
      <c r="E204" s="173"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04" s="183"/>
      <c r="G204" s="186" t="str">
        <f>IFERROR(VLOOKUP(INDIRECT("F"&amp;row()),'2. Data Elements'!$A:$F,6,FALSE),"")</f>
        <v/>
      </c>
      <c r="H204" s="95"/>
      <c r="I204" s="170"/>
      <c r="J204" s="171"/>
      <c r="K204" s="171"/>
      <c r="L204" s="171"/>
      <c r="M204" s="171"/>
      <c r="N204" s="171"/>
      <c r="O204" s="171"/>
      <c r="P204" s="171"/>
      <c r="Q204" s="171"/>
      <c r="R204" s="171"/>
      <c r="S204" s="171"/>
      <c r="T204" s="171"/>
      <c r="U204" s="171"/>
      <c r="V204" s="171"/>
      <c r="W204" s="171"/>
      <c r="X204" s="171"/>
      <c r="Y204" s="171"/>
      <c r="Z204" s="171"/>
    </row>
    <row r="205">
      <c r="A205" s="166" t="s">
        <v>515</v>
      </c>
      <c r="B205" s="167">
        <v>0.0</v>
      </c>
      <c r="C205" s="181" t="s">
        <v>806</v>
      </c>
      <c r="D205" s="173" t="str">
        <f>IF(OR(ISERROR(SEARCH("extension",INDIRECT("$A"&amp;row()))),NOT(ISERROR(SEARCH("parties",INDIRECT("$C"&amp;row()))))),VLOOKUP(INDIRECT("$C"&amp;row()),'OCDS Schema 1.1.5'!$B:$D,2,FALSE), VLOOKUP(INDIRECT("$C"&amp;row()),'OCDS Extension Schemas 1.1.5'!$B:$D,2,FALSE))</f>
        <v>Numbers</v>
      </c>
      <c r="E205" s="173" t="str">
        <f>IF(OR(ISERROR(SEARCH("extension",INDIRECT("$A"&amp;row()))),NOT(ISERROR(SEARCH("parties",INDIRECT("$C"&amp;row()))))),VLOOKUP(INDIRECT("$C"&amp;row()),'OCDS Schema 1.1.5'!$B:$D,3,FALSE), VLOOKUP(INDIRECT("$C"&amp;row()),'OCDS Extension Schemas 1.1.5'!$B:$D,3,FALSE))</f>
        <v>Numbers linked to the criterion.</v>
      </c>
      <c r="F205" s="183"/>
      <c r="G205" s="186" t="str">
        <f>IFERROR(VLOOKUP(INDIRECT("F"&amp;row()),'2. Data Elements'!$A:$F,6,FALSE),"")</f>
        <v/>
      </c>
      <c r="H205" s="89" t="s">
        <v>820</v>
      </c>
      <c r="I205" s="188"/>
      <c r="J205" s="171"/>
      <c r="K205" s="171"/>
      <c r="L205" s="171"/>
      <c r="M205" s="171"/>
      <c r="N205" s="171"/>
      <c r="O205" s="171"/>
      <c r="P205" s="171"/>
      <c r="Q205" s="171"/>
      <c r="R205" s="171"/>
      <c r="S205" s="171"/>
      <c r="T205" s="171"/>
      <c r="U205" s="171"/>
      <c r="V205" s="171"/>
      <c r="W205" s="171"/>
      <c r="X205" s="171"/>
      <c r="Y205" s="171"/>
      <c r="Z205" s="171"/>
    </row>
    <row r="206">
      <c r="A206" s="166" t="s">
        <v>515</v>
      </c>
      <c r="B206" s="167">
        <v>0.0</v>
      </c>
      <c r="C206" s="181" t="s">
        <v>807</v>
      </c>
      <c r="D206" s="173" t="str">
        <f>IF(OR(ISERROR(SEARCH("extension",INDIRECT("$A"&amp;row()))),NOT(ISERROR(SEARCH("parties",INDIRECT("$C"&amp;row()))))),VLOOKUP(INDIRECT("$C"&amp;row()),'OCDS Schema 1.1.5'!$B:$D,2,FALSE), VLOOKUP(INDIRECT("$C"&amp;row()),'OCDS Extension Schemas 1.1.5'!$B:$D,2,FALSE))</f>
        <v>Verification method</v>
      </c>
      <c r="E206" s="173"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06" s="189" t="s">
        <v>843</v>
      </c>
      <c r="G206" s="190" t="str">
        <f>IFERROR(VLOOKUP(INDIRECT("F"&amp;row()),'2. Data Elements'!$A:$F,6,FALSE),"")</f>
        <v>Vendors must be prequalified in certain areas of work in order to submit a proposal. See https://www.portland.gov/businessopportunities/resources/additional-construction-requirements#toc-prequalification- for more info.</v>
      </c>
      <c r="H206" s="89" t="s">
        <v>822</v>
      </c>
      <c r="I206" s="170"/>
      <c r="J206" s="171"/>
      <c r="K206" s="171"/>
      <c r="L206" s="171"/>
      <c r="M206" s="171"/>
      <c r="N206" s="171"/>
      <c r="O206" s="171"/>
      <c r="P206" s="171"/>
      <c r="Q206" s="171"/>
      <c r="R206" s="171"/>
      <c r="S206" s="171"/>
      <c r="T206" s="171"/>
      <c r="U206" s="171"/>
      <c r="V206" s="171"/>
      <c r="W206" s="171"/>
      <c r="X206" s="171"/>
      <c r="Y206" s="171"/>
      <c r="Z206" s="171"/>
    </row>
    <row r="207">
      <c r="A207" s="166" t="s">
        <v>517</v>
      </c>
      <c r="B207" s="167">
        <v>0.0</v>
      </c>
      <c r="C207" s="181" t="s">
        <v>792</v>
      </c>
      <c r="D207" s="169" t="str">
        <f>IF(OR(ISERROR(SEARCH("extension",INDIRECT("$A"&amp;row()))),NOT(ISERROR(SEARCH("parties",INDIRECT("$C"&amp;row()))))),VLOOKUP(INDIRECT("$C"&amp;row()),'OCDS Schema 1.1.5'!$B:$D,2,FALSE), VLOOKUP(INDIRECT("$C"&amp;row()),'OCDS Extension Schemas 1.1.5'!$B:$D,2,FALSE))</f>
        <v>Selection criteria</v>
      </c>
      <c r="E207" s="169" t="str">
        <f>IF(OR(ISERROR(SEARCH("extension",INDIRECT("$A"&amp;row()))),NOT(ISERROR(SEARCH("parties",INDIRECT("$C"&amp;row()))))),VLOOKUP(INDIRECT("$C"&amp;row()),'OCDS Schema 1.1.5'!$B:$D,3,FALSE), VLOOKUP(INDIRECT("$C"&amp;row()),'OCDS Extension Schemas 1.1.5'!$B:$D,3,FALSE))</f>
        <v>The selection criteria.</v>
      </c>
      <c r="H207" s="184" t="s">
        <v>844</v>
      </c>
      <c r="I207" s="170"/>
      <c r="J207" s="171"/>
      <c r="K207" s="171"/>
      <c r="L207" s="171"/>
      <c r="M207" s="171"/>
      <c r="N207" s="171"/>
      <c r="O207" s="171"/>
      <c r="P207" s="171"/>
      <c r="Q207" s="171"/>
      <c r="R207" s="171"/>
      <c r="S207" s="171"/>
      <c r="T207" s="171"/>
      <c r="U207" s="171"/>
      <c r="V207" s="171"/>
      <c r="W207" s="171"/>
      <c r="X207" s="171"/>
      <c r="Y207" s="171"/>
      <c r="Z207" s="171"/>
    </row>
    <row r="208">
      <c r="A208" s="166" t="s">
        <v>515</v>
      </c>
      <c r="B208" s="167">
        <v>0.0</v>
      </c>
      <c r="C208" s="181" t="s">
        <v>794</v>
      </c>
      <c r="D208" s="173" t="str">
        <f>IF(OR(ISERROR(SEARCH("extension",INDIRECT("$A"&amp;row()))),NOT(ISERROR(SEARCH("parties",INDIRECT("$C"&amp;row()))))),VLOOKUP(INDIRECT("$C"&amp;row()),'OCDS Schema 1.1.5'!$B:$D,2,FALSE), VLOOKUP(INDIRECT("$C"&amp;row()),'OCDS Extension Schemas 1.1.5'!$B:$D,2,FALSE))</f>
        <v>Type</v>
      </c>
      <c r="E208" s="173" t="str">
        <f>IF(OR(ISERROR(SEARCH("extension",INDIRECT("$A"&amp;row()))),NOT(ISERROR(SEARCH("parties",INDIRECT("$C"&amp;row()))))),VLOOKUP(INDIRECT("$C"&amp;row()),'OCDS Schema 1.1.5'!$B:$D,3,FALSE), VLOOKUP(INDIRECT("$C"&amp;row()),'OCDS Extension Schemas 1.1.5'!$B:$D,3,FALSE))</f>
        <v>The type of the criterion.</v>
      </c>
      <c r="F208" s="185" t="s">
        <v>845</v>
      </c>
      <c r="G208" s="186" t="str">
        <f>IFERROR(VLOOKUP(INDIRECT("F"&amp;row()),'2. Data Elements'!$A:$F,6,FALSE),"")</f>
        <v>suitability</v>
      </c>
      <c r="H208" s="179" t="s">
        <v>846</v>
      </c>
      <c r="I208" s="187" t="s">
        <v>847</v>
      </c>
      <c r="J208" s="171"/>
      <c r="K208" s="171"/>
      <c r="L208" s="171"/>
      <c r="M208" s="171"/>
      <c r="N208" s="171"/>
      <c r="O208" s="171"/>
      <c r="P208" s="171"/>
      <c r="Q208" s="171"/>
      <c r="R208" s="171"/>
      <c r="S208" s="171"/>
      <c r="T208" s="171"/>
      <c r="U208" s="171"/>
      <c r="V208" s="171"/>
      <c r="W208" s="171"/>
      <c r="X208" s="171"/>
      <c r="Y208" s="171"/>
      <c r="Z208" s="171"/>
    </row>
    <row r="209">
      <c r="A209" s="166" t="s">
        <v>515</v>
      </c>
      <c r="B209" s="167">
        <v>0.0</v>
      </c>
      <c r="C209" s="181" t="s">
        <v>798</v>
      </c>
      <c r="D209" s="173" t="str">
        <f>IF(OR(ISERROR(SEARCH("extension",INDIRECT("$A"&amp;row()))),NOT(ISERROR(SEARCH("parties",INDIRECT("$C"&amp;row()))))),VLOOKUP(INDIRECT("$C"&amp;row()),'OCDS Schema 1.1.5'!$B:$D,2,FALSE), VLOOKUP(INDIRECT("$C"&amp;row()),'OCDS Extension Schemas 1.1.5'!$B:$D,2,FALSE))</f>
        <v>Description</v>
      </c>
      <c r="E209" s="173" t="str">
        <f>IF(OR(ISERROR(SEARCH("extension",INDIRECT("$A"&amp;row()))),NOT(ISERROR(SEARCH("parties",INDIRECT("$C"&amp;row()))))),VLOOKUP(INDIRECT("$C"&amp;row()),'OCDS Schema 1.1.5'!$B:$D,3,FALSE), VLOOKUP(INDIRECT("$C"&amp;row()),'OCDS Extension Schemas 1.1.5'!$B:$D,3,FALSE))</f>
        <v>The description of the criterion.</v>
      </c>
      <c r="F209" s="189" t="s">
        <v>848</v>
      </c>
      <c r="G209" s="186" t="str">
        <f>IFERROR(VLOOKUP(INDIRECT("F"&amp;row()),'2. Data Elements'!$A:$F,6,FALSE),"")</f>
        <v>Only vendors in the Prime Contractor Development Program may bid and the contract opportunity is not publicly shared</v>
      </c>
      <c r="H209" s="89" t="s">
        <v>431</v>
      </c>
      <c r="I209" s="170"/>
      <c r="J209" s="171"/>
      <c r="K209" s="171"/>
      <c r="L209" s="171"/>
      <c r="M209" s="171"/>
      <c r="N209" s="171"/>
      <c r="O209" s="171"/>
      <c r="P209" s="171"/>
      <c r="Q209" s="171"/>
      <c r="R209" s="171"/>
      <c r="S209" s="171"/>
      <c r="T209" s="171"/>
      <c r="U209" s="171"/>
      <c r="V209" s="171"/>
      <c r="W209" s="171"/>
      <c r="X209" s="171"/>
      <c r="Y209" s="171"/>
      <c r="Z209" s="171"/>
    </row>
    <row r="210">
      <c r="A210" s="166" t="s">
        <v>515</v>
      </c>
      <c r="B210" s="167">
        <v>0.0</v>
      </c>
      <c r="C210" s="181" t="s">
        <v>801</v>
      </c>
      <c r="D210" s="173" t="str">
        <f>IF(OR(ISERROR(SEARCH("extension",INDIRECT("$A"&amp;row()))),NOT(ISERROR(SEARCH("parties",INDIRECT("$C"&amp;row()))))),VLOOKUP(INDIRECT("$C"&amp;row()),'OCDS Schema 1.1.5'!$B:$D,2,FALSE), VLOOKUP(INDIRECT("$C"&amp;row()),'OCDS Extension Schemas 1.1.5'!$B:$D,2,FALSE))</f>
        <v>Minimum value or level</v>
      </c>
      <c r="E210" s="173" t="str">
        <f>IF(OR(ISERROR(SEARCH("extension",INDIRECT("$A"&amp;row()))),NOT(ISERROR(SEARCH("parties",INDIRECT("$C"&amp;row()))))),VLOOKUP(INDIRECT("$C"&amp;row()),'OCDS Schema 1.1.5'!$B:$D,3,FALSE), VLOOKUP(INDIRECT("$C"&amp;row()),'OCDS Extension Schemas 1.1.5'!$B:$D,3,FALSE))</f>
        <v>The minimum value or level of compliance a candidate needs to meet in order to participate.</v>
      </c>
      <c r="F210" s="183"/>
      <c r="G210" s="186" t="str">
        <f>IFERROR(VLOOKUP(INDIRECT("F"&amp;row()),'2. Data Elements'!$A:$F,6,FALSE),"")</f>
        <v/>
      </c>
      <c r="H210" s="95"/>
      <c r="I210" s="170"/>
      <c r="J210" s="171"/>
      <c r="K210" s="171"/>
      <c r="L210" s="171"/>
      <c r="M210" s="171"/>
      <c r="N210" s="171"/>
      <c r="O210" s="171"/>
      <c r="P210" s="171"/>
      <c r="Q210" s="171"/>
      <c r="R210" s="171"/>
      <c r="S210" s="171"/>
      <c r="T210" s="171"/>
      <c r="U210" s="171"/>
      <c r="V210" s="171"/>
      <c r="W210" s="171"/>
      <c r="X210" s="171"/>
      <c r="Y210" s="171"/>
      <c r="Z210" s="171"/>
    </row>
    <row r="211">
      <c r="A211" s="166" t="s">
        <v>515</v>
      </c>
      <c r="B211" s="167">
        <v>0.0</v>
      </c>
      <c r="C211" s="181" t="s">
        <v>802</v>
      </c>
      <c r="D211" s="173" t="str">
        <f>IF(OR(ISERROR(SEARCH("extension",INDIRECT("$A"&amp;row()))),NOT(ISERROR(SEARCH("parties",INDIRECT("$C"&amp;row()))))),VLOOKUP(INDIRECT("$C"&amp;row()),'OCDS Schema 1.1.5'!$B:$D,2,FALSE), VLOOKUP(INDIRECT("$C"&amp;row()),'OCDS Extension Schemas 1.1.5'!$B:$D,2,FALSE))</f>
        <v>Applies to</v>
      </c>
      <c r="E211" s="173" t="str">
        <f>IF(OR(ISERROR(SEARCH("extension",INDIRECT("$A"&amp;row()))),NOT(ISERROR(SEARCH("parties",INDIRECT("$C"&amp;row()))))),VLOOKUP(INDIRECT("$C"&amp;row()),'OCDS Schema 1.1.5'!$B:$D,3,FALSE), VLOOKUP(INDIRECT("$C"&amp;row()),'OCDS Extension Schemas 1.1.5'!$B:$D,3,FALSE))</f>
        <v>Whether the criterion applies to suppliers, subcontractors, or both.</v>
      </c>
      <c r="F211" s="185" t="s">
        <v>849</v>
      </c>
      <c r="G211" s="186" t="str">
        <f>IFERROR(VLOOKUP(INDIRECT("F"&amp;row()),'2. Data Elements'!$A:$F,6,FALSE),"")</f>
        <v>supplier</v>
      </c>
      <c r="H211" s="89" t="s">
        <v>850</v>
      </c>
      <c r="I211" s="170"/>
      <c r="J211" s="171"/>
      <c r="K211" s="171"/>
      <c r="L211" s="171"/>
      <c r="M211" s="171"/>
      <c r="N211" s="171"/>
      <c r="O211" s="171"/>
      <c r="P211" s="171"/>
      <c r="Q211" s="171"/>
      <c r="R211" s="171"/>
      <c r="S211" s="171"/>
      <c r="T211" s="171"/>
      <c r="U211" s="171"/>
      <c r="V211" s="171"/>
      <c r="W211" s="171"/>
      <c r="X211" s="171"/>
      <c r="Y211" s="171"/>
      <c r="Z211" s="171"/>
    </row>
    <row r="212">
      <c r="A212" s="166" t="s">
        <v>515</v>
      </c>
      <c r="B212" s="167">
        <v>0.0</v>
      </c>
      <c r="C212" s="181" t="s">
        <v>805</v>
      </c>
      <c r="D212" s="173" t="str">
        <f>IF(OR(ISERROR(SEARCH("extension",INDIRECT("$A"&amp;row()))),NOT(ISERROR(SEARCH("parties",INDIRECT("$C"&amp;row()))))),VLOOKUP(INDIRECT("$C"&amp;row()),'OCDS Schema 1.1.5'!$B:$D,2,FALSE), VLOOKUP(INDIRECT("$C"&amp;row()),'OCDS Extension Schemas 1.1.5'!$B:$D,2,FALSE))</f>
        <v>For reduction?</v>
      </c>
      <c r="E212" s="173" t="str">
        <f>IF(OR(ISERROR(SEARCH("extension",INDIRECT("$A"&amp;row()))),NOT(ISERROR(SEARCH("parties",INDIRECT("$C"&amp;row()))))),VLOOKUP(INDIRECT("$C"&amp;row()),'OCDS Schema 1.1.5'!$B:$D,3,FALSE), VLOOKUP(INDIRECT("$C"&amp;row()),'OCDS Extension Schemas 1.1.5'!$B:$D,3,FALSE))</f>
        <v>Whether the criterion is used to select the potential suppliers to be invited to the second stage of the contracting process, if the number of invitations is limited.</v>
      </c>
      <c r="F212" s="183"/>
      <c r="G212" s="186" t="str">
        <f>IFERROR(VLOOKUP(INDIRECT("F"&amp;row()),'2. Data Elements'!$A:$F,6,FALSE),"")</f>
        <v/>
      </c>
      <c r="H212" s="95"/>
      <c r="I212" s="170"/>
      <c r="J212" s="171"/>
      <c r="K212" s="171"/>
      <c r="L212" s="171"/>
      <c r="M212" s="171"/>
      <c r="N212" s="171"/>
      <c r="O212" s="171"/>
      <c r="P212" s="171"/>
      <c r="Q212" s="171"/>
      <c r="R212" s="171"/>
      <c r="S212" s="171"/>
      <c r="T212" s="171"/>
      <c r="U212" s="171"/>
      <c r="V212" s="171"/>
      <c r="W212" s="171"/>
      <c r="X212" s="171"/>
      <c r="Y212" s="171"/>
      <c r="Z212" s="171"/>
    </row>
    <row r="213">
      <c r="A213" s="166" t="s">
        <v>515</v>
      </c>
      <c r="B213" s="167">
        <v>0.0</v>
      </c>
      <c r="C213" s="181" t="s">
        <v>806</v>
      </c>
      <c r="D213" s="173" t="str">
        <f>IF(OR(ISERROR(SEARCH("extension",INDIRECT("$A"&amp;row()))),NOT(ISERROR(SEARCH("parties",INDIRECT("$C"&amp;row()))))),VLOOKUP(INDIRECT("$C"&amp;row()),'OCDS Schema 1.1.5'!$B:$D,2,FALSE), VLOOKUP(INDIRECT("$C"&amp;row()),'OCDS Extension Schemas 1.1.5'!$B:$D,2,FALSE))</f>
        <v>Numbers</v>
      </c>
      <c r="E213" s="173" t="str">
        <f>IF(OR(ISERROR(SEARCH("extension",INDIRECT("$A"&amp;row()))),NOT(ISERROR(SEARCH("parties",INDIRECT("$C"&amp;row()))))),VLOOKUP(INDIRECT("$C"&amp;row()),'OCDS Schema 1.1.5'!$B:$D,3,FALSE), VLOOKUP(INDIRECT("$C"&amp;row()),'OCDS Extension Schemas 1.1.5'!$B:$D,3,FALSE))</f>
        <v>Numbers linked to the criterion.</v>
      </c>
      <c r="F213" s="183"/>
      <c r="G213" s="186" t="str">
        <f>IFERROR(VLOOKUP(INDIRECT("F"&amp;row()),'2. Data Elements'!$A:$F,6,FALSE),"")</f>
        <v/>
      </c>
      <c r="H213" s="95"/>
      <c r="I213" s="188"/>
      <c r="J213" s="171"/>
      <c r="K213" s="171"/>
      <c r="L213" s="171"/>
      <c r="M213" s="171"/>
      <c r="N213" s="171"/>
      <c r="O213" s="171"/>
      <c r="P213" s="171"/>
      <c r="Q213" s="171"/>
      <c r="R213" s="171"/>
      <c r="S213" s="171"/>
      <c r="T213" s="171"/>
      <c r="U213" s="171"/>
      <c r="V213" s="171"/>
      <c r="W213" s="171"/>
      <c r="X213" s="171"/>
      <c r="Y213" s="171"/>
      <c r="Z213" s="171"/>
    </row>
    <row r="214">
      <c r="A214" s="166" t="s">
        <v>515</v>
      </c>
      <c r="B214" s="167">
        <v>0.0</v>
      </c>
      <c r="C214" s="181" t="s">
        <v>807</v>
      </c>
      <c r="D214" s="173" t="str">
        <f>IF(OR(ISERROR(SEARCH("extension",INDIRECT("$A"&amp;row()))),NOT(ISERROR(SEARCH("parties",INDIRECT("$C"&amp;row()))))),VLOOKUP(INDIRECT("$C"&amp;row()),'OCDS Schema 1.1.5'!$B:$D,2,FALSE), VLOOKUP(INDIRECT("$C"&amp;row()),'OCDS Extension Schemas 1.1.5'!$B:$D,2,FALSE))</f>
        <v>Verification method</v>
      </c>
      <c r="E214" s="173" t="str">
        <f>IF(OR(ISERROR(SEARCH("extension",INDIRECT("$A"&amp;row()))),NOT(ISERROR(SEARCH("parties",INDIRECT("$C"&amp;row()))))),VLOOKUP(INDIRECT("$C"&amp;row()),'OCDS Schema 1.1.5'!$B:$D,3,FALSE), VLOOKUP(INDIRECT("$C"&amp;row()),'OCDS Extension Schemas 1.1.5'!$B:$D,3,FALSE))</f>
        <v>The methods the buyer or procuring entity uses to verify the potential supplier satisfies the criterion.</v>
      </c>
      <c r="F214" s="189" t="s">
        <v>851</v>
      </c>
      <c r="G214" s="190" t="str">
        <f>IFERROR(VLOOKUP(INDIRECT("F"&amp;row()),'2. Data Elements'!$A:$F,6,FALSE),"")</f>
        <v>Vendors must be listed at Prime Contractor Development Program Directory.
Please visit
https://www.portland.gov/business-opportunities/pcdp-directory</v>
      </c>
      <c r="H214" s="89" t="s">
        <v>431</v>
      </c>
      <c r="I214" s="170"/>
      <c r="J214" s="171"/>
      <c r="K214" s="171"/>
      <c r="L214" s="171"/>
      <c r="M214" s="171"/>
      <c r="N214" s="171"/>
      <c r="O214" s="171"/>
      <c r="P214" s="171"/>
      <c r="Q214" s="171"/>
      <c r="R214" s="171"/>
      <c r="S214" s="171"/>
      <c r="T214" s="171"/>
      <c r="U214" s="171"/>
      <c r="V214" s="171"/>
      <c r="W214" s="171"/>
      <c r="X214" s="171"/>
      <c r="Y214" s="171"/>
      <c r="Z214" s="171"/>
    </row>
    <row r="215">
      <c r="A215" s="125" t="s">
        <v>511</v>
      </c>
      <c r="B215" s="125">
        <v>0.0</v>
      </c>
      <c r="C215" s="157" t="s">
        <v>551</v>
      </c>
      <c r="D215" s="131"/>
      <c r="E215" s="131"/>
      <c r="F215" s="131"/>
      <c r="G215" s="131"/>
      <c r="H215" s="132"/>
      <c r="I215" s="129"/>
    </row>
    <row r="216">
      <c r="A216" s="125" t="s">
        <v>552</v>
      </c>
      <c r="B216" s="125">
        <v>0.0</v>
      </c>
      <c r="C216" s="100"/>
      <c r="D216" s="100"/>
      <c r="E216" s="100"/>
      <c r="F216" s="140"/>
      <c r="G216" s="138" t="str">
        <f>IFERROR(VLOOKUP(INDIRECT("F"&amp;row()),'2. Data Elements'!$A:$F,6,FALSE),"")</f>
        <v/>
      </c>
      <c r="H216" s="100"/>
      <c r="I216" s="129"/>
    </row>
    <row r="217">
      <c r="A217" s="125" t="s">
        <v>552</v>
      </c>
      <c r="B217" s="125">
        <v>0.0</v>
      </c>
      <c r="C217" s="100"/>
      <c r="D217" s="100"/>
      <c r="E217" s="100"/>
      <c r="F217" s="140"/>
      <c r="G217" s="138" t="str">
        <f>IFERROR(VLOOKUP(INDIRECT("F"&amp;row()),'2. Data Elements'!$A:$F,6,FALSE),"")</f>
        <v/>
      </c>
      <c r="H217" s="100"/>
      <c r="I217" s="129"/>
    </row>
    <row r="218">
      <c r="A218" s="125" t="s">
        <v>552</v>
      </c>
      <c r="B218" s="125">
        <v>0.0</v>
      </c>
      <c r="C218" s="100"/>
      <c r="D218" s="100"/>
      <c r="E218" s="100"/>
      <c r="F218" s="140"/>
      <c r="G218" s="138" t="str">
        <f>IFERROR(VLOOKUP(INDIRECT("F"&amp;row()),'2. Data Elements'!$A:$F,6,FALSE),"")</f>
        <v/>
      </c>
      <c r="H218" s="100"/>
      <c r="I218" s="129"/>
    </row>
    <row r="219">
      <c r="A219" s="125" t="s">
        <v>552</v>
      </c>
      <c r="B219" s="125">
        <v>0.0</v>
      </c>
      <c r="C219" s="100"/>
      <c r="D219" s="100"/>
      <c r="E219" s="100"/>
      <c r="F219" s="140"/>
      <c r="G219" s="138" t="str">
        <f>IFERROR(VLOOKUP(INDIRECT("F"&amp;row()),'2. Data Elements'!$A:$F,6,FALSE),"")</f>
        <v/>
      </c>
      <c r="H219" s="100"/>
      <c r="I219" s="129"/>
    </row>
  </sheetData>
  <mergeCells count="45">
    <mergeCell ref="C1:H1"/>
    <mergeCell ref="C2:H2"/>
    <mergeCell ref="E8:H8"/>
    <mergeCell ref="E11:H11"/>
    <mergeCell ref="E14:H14"/>
    <mergeCell ref="E17:H17"/>
    <mergeCell ref="E22:H22"/>
    <mergeCell ref="E28:H28"/>
    <mergeCell ref="E32:H32"/>
    <mergeCell ref="E36:H36"/>
    <mergeCell ref="E39:H39"/>
    <mergeCell ref="E51:H51"/>
    <mergeCell ref="E56:H56"/>
    <mergeCell ref="E63:H63"/>
    <mergeCell ref="E68:H68"/>
    <mergeCell ref="E74:H74"/>
    <mergeCell ref="E77:H77"/>
    <mergeCell ref="E87:H87"/>
    <mergeCell ref="E97:H97"/>
    <mergeCell ref="C104:H104"/>
    <mergeCell ref="C105:H105"/>
    <mergeCell ref="E109:H109"/>
    <mergeCell ref="E114:H114"/>
    <mergeCell ref="E117:H117"/>
    <mergeCell ref="E122:H122"/>
    <mergeCell ref="E126:H126"/>
    <mergeCell ref="E130:H130"/>
    <mergeCell ref="C133:H133"/>
    <mergeCell ref="E134:H134"/>
    <mergeCell ref="E136:H136"/>
    <mergeCell ref="E139:H139"/>
    <mergeCell ref="E143:H143"/>
    <mergeCell ref="C149:H149"/>
    <mergeCell ref="E150:H150"/>
    <mergeCell ref="E153:H153"/>
    <mergeCell ref="E199:G199"/>
    <mergeCell ref="E207:G207"/>
    <mergeCell ref="C215:H215"/>
    <mergeCell ref="C158:H158"/>
    <mergeCell ref="E162:H162"/>
    <mergeCell ref="C172:H172"/>
    <mergeCell ref="E173:H173"/>
    <mergeCell ref="E175:G175"/>
    <mergeCell ref="E183:G183"/>
    <mergeCell ref="E191:G191"/>
  </mergeCells>
  <dataValidations>
    <dataValidation type="list" allowBlank="1" sqref="F174">
      <formula1>#REF!</formula1>
    </dataValidation>
    <dataValidation type="list" allowBlank="1" sqref="F4:F7 F12:F13 F15:F16 F18:F21 F23:F27 F29:F31 F33:F35 F37:F38 F40:F50 F52:F55 F57:F62 F64:F67 F69:F73 F75:F76 F78:F86 F88:F96 F98:F103 F106:F108 F110:F113 F115:F116 F118:F121 F123:F125 F127:F129 F131:F132 F135 F137:F138 F140:F142 F144:F148 F151:F152 F154:F157 F159:F161 F163:F171 F216:F219">
      <formula1>'2. Data Elements'!$A$5:$A$508</formula1>
    </dataValidation>
    <dataValidation type="list" allowBlank="1" sqref="F9:F10 F176:F182 F184:F190 F192:F198 F200:F206 F208:F214">
      <formula1>'2. Data Elements'!$A$5:$A$494</formula1>
    </dataValidation>
  </dataValidations>
  <hyperlinks>
    <hyperlink r:id="rId2" location="gid=1504521937" ref="H12"/>
    <hyperlink r:id="rId3" location="heading=h.soauzd6xlryc" ref="H42"/>
    <hyperlink r:id="rId4" location="procurement-category" ref="H45"/>
    <hyperlink r:id="rId5" ref="H57"/>
    <hyperlink r:id="rId6" ref="H65"/>
    <hyperlink r:id="rId7" ref="H177"/>
    <hyperlink r:id="rId8" ref="H193"/>
    <hyperlink r:id="rId9" location="selectionCriterionType.csv" ref="H208"/>
  </hyperlinks>
  <drawing r:id="rId10"/>
  <legacy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11.38"/>
  </cols>
  <sheetData>
    <row r="1">
      <c r="A1" s="125" t="s">
        <v>356</v>
      </c>
      <c r="B1" s="125">
        <v>0.0</v>
      </c>
      <c r="C1" s="126" t="s">
        <v>852</v>
      </c>
      <c r="D1" s="127"/>
      <c r="E1" s="127"/>
      <c r="F1" s="127"/>
      <c r="G1" s="127"/>
      <c r="H1" s="128"/>
      <c r="I1" s="129"/>
    </row>
    <row r="2">
      <c r="A2" s="125" t="s">
        <v>412</v>
      </c>
      <c r="B2" s="125">
        <v>0.0</v>
      </c>
      <c r="C2" s="130" t="s">
        <v>853</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854</v>
      </c>
      <c r="D4" s="164" t="str">
        <f>IF(OR(ISERROR(SEARCH("extension",INDIRECT("$A"&amp;row()))),NOT(ISERROR(SEARCH("parties",INDIRECT("$C"&amp;row()))))),VLOOKUP(INDIRECT("$C"&amp;row()),'OCDS Schema 1.1.5'!$B:$D,2,FALSE), VLOOKUP(INDIRECT("$C"&amp;row()),'OCDS Extension Schemas 1.1.5'!$B:$D,2,FALSE))</f>
        <v>Award ID</v>
      </c>
      <c r="E4" s="164" t="str">
        <f>IF(OR(ISERROR(SEARCH("extension",INDIRECT("$A"&amp;row()))),NOT(ISERROR(SEARCH("parties",INDIRECT("$C"&amp;row()))))),VLOOKUP(INDIRECT("$C"&amp;row()),'OCDS Schema 1.1.5'!$B:$D,3,FALSE), VLOOKUP(INDIRECT("$C"&amp;row()),'OCDS Extension Schemas 1.1.5'!$B:$D,3,FALSE))</f>
        <v>The identifier for this award. It must be unique and must not change within the Open Contracting Process it is part of (defined by a single ocid). See the identifier guidance for further details.</v>
      </c>
      <c r="F4" s="137" t="s">
        <v>855</v>
      </c>
      <c r="G4" s="138" t="str">
        <f>IFERROR(VLOOKUP(INDIRECT("F"&amp;row()),'2. Data Elements'!$A:$F,6,FALSE),"")</f>
        <v>20009540</v>
      </c>
      <c r="H4" s="191" t="s">
        <v>856</v>
      </c>
      <c r="I4" s="139"/>
      <c r="J4" s="139"/>
    </row>
    <row r="5">
      <c r="A5" s="125" t="s">
        <v>408</v>
      </c>
      <c r="B5" s="125">
        <v>0.0</v>
      </c>
      <c r="C5" s="147" t="s">
        <v>857</v>
      </c>
      <c r="D5" s="164" t="str">
        <f>IF(OR(ISERROR(SEARCH("extension",INDIRECT("$A"&amp;row()))),NOT(ISERROR(SEARCH("parties",INDIRECT("$C"&amp;row()))))),VLOOKUP(INDIRECT("$C"&amp;row()),'OCDS Schema 1.1.5'!$B:$D,2,FALSE), VLOOKUP(INDIRECT("$C"&amp;row()),'OCDS Extension Schemas 1.1.5'!$B:$D,2,FALSE))</f>
        <v>Title</v>
      </c>
      <c r="E5" s="164" t="str">
        <f>IF(OR(ISERROR(SEARCH("extension",INDIRECT("$A"&amp;row()))),NOT(ISERROR(SEARCH("parties",INDIRECT("$C"&amp;row()))))),VLOOKUP(INDIRECT("$C"&amp;row()),'OCDS Schema 1.1.5'!$B:$D,3,FALSE), VLOOKUP(INDIRECT("$C"&amp;row()),'OCDS Extension Schemas 1.1.5'!$B:$D,3,FALSE))</f>
        <v>Award title</v>
      </c>
      <c r="F5" s="137" t="s">
        <v>858</v>
      </c>
      <c r="G5" s="138" t="str">
        <f>IFERROR(VLOOKUP(INDIRECT("F"&amp;row()),'2. Data Elements'!$A:$F,6,FALSE),"")</f>
        <v>HVAC Repair at SWCC</v>
      </c>
      <c r="H5" s="104" t="s">
        <v>859</v>
      </c>
      <c r="I5" s="139"/>
      <c r="J5" s="139"/>
    </row>
    <row r="6">
      <c r="A6" s="125" t="s">
        <v>408</v>
      </c>
      <c r="B6" s="125">
        <v>0.0</v>
      </c>
      <c r="C6" s="147" t="s">
        <v>860</v>
      </c>
      <c r="D6" s="164" t="str">
        <f>IF(OR(ISERROR(SEARCH("extension",INDIRECT("$A"&amp;row()))),NOT(ISERROR(SEARCH("parties",INDIRECT("$C"&amp;row()))))),VLOOKUP(INDIRECT("$C"&amp;row()),'OCDS Schema 1.1.5'!$B:$D,2,FALSE), VLOOKUP(INDIRECT("$C"&amp;row()),'OCDS Extension Schemas 1.1.5'!$B:$D,2,FALSE))</f>
        <v>Description</v>
      </c>
      <c r="E6" s="164" t="str">
        <f>IF(OR(ISERROR(SEARCH("extension",INDIRECT("$A"&amp;row()))),NOT(ISERROR(SEARCH("parties",INDIRECT("$C"&amp;row()))))),VLOOKUP(INDIRECT("$C"&amp;row()),'OCDS Schema 1.1.5'!$B:$D,3,FALSE), VLOOKUP(INDIRECT("$C"&amp;row()),'OCDS Extension Schemas 1.1.5'!$B:$D,3,FALSE))</f>
        <v>Award description</v>
      </c>
      <c r="F6" s="140"/>
      <c r="G6" s="138" t="str">
        <f>IFERROR(VLOOKUP(INDIRECT("F"&amp;row()),'2. Data Elements'!$A:$F,6,FALSE),"")</f>
        <v/>
      </c>
      <c r="H6" s="100"/>
      <c r="I6" s="129"/>
    </row>
    <row r="7">
      <c r="A7" s="125" t="s">
        <v>408</v>
      </c>
      <c r="B7" s="125">
        <v>0.0</v>
      </c>
      <c r="C7" s="147" t="s">
        <v>861</v>
      </c>
      <c r="D7" s="164" t="str">
        <f>IF(OR(ISERROR(SEARCH("extension",INDIRECT("$A"&amp;row()))),NOT(ISERROR(SEARCH("parties",INDIRECT("$C"&amp;row()))))),VLOOKUP(INDIRECT("$C"&amp;row()),'OCDS Schema 1.1.5'!$B:$D,2,FALSE), VLOOKUP(INDIRECT("$C"&amp;row()),'OCDS Extension Schemas 1.1.5'!$B:$D,2,FALSE))</f>
        <v>Award status</v>
      </c>
      <c r="E7" s="164" t="str">
        <f>IF(OR(ISERROR(SEARCH("extension",INDIRECT("$A"&amp;row()))),NOT(ISERROR(SEARCH("parties",INDIRECT("$C"&amp;row()))))),VLOOKUP(INDIRECT("$C"&amp;row()),'OCDS Schema 1.1.5'!$B:$D,3,FALSE), VLOOKUP(INDIRECT("$C"&amp;row()),'OCDS Extension Schemas 1.1.5'!$B:$D,3,FALSE))</f>
        <v>The current status of the award, from the closed awardStatus codelist.</v>
      </c>
      <c r="F7" s="137" t="s">
        <v>862</v>
      </c>
      <c r="G7" s="138" t="str">
        <f>IFERROR(VLOOKUP(INDIRECT("F"&amp;row()),'2. Data Elements'!$A:$F,6,FALSE),"")</f>
        <v>3PRS - Ready to Send</v>
      </c>
      <c r="H7" s="104" t="s">
        <v>863</v>
      </c>
      <c r="I7" s="139"/>
      <c r="J7" s="139"/>
    </row>
    <row r="8">
      <c r="A8" s="125" t="s">
        <v>408</v>
      </c>
      <c r="B8" s="125">
        <v>0.0</v>
      </c>
      <c r="C8" s="147" t="s">
        <v>864</v>
      </c>
      <c r="D8" s="164" t="str">
        <f>IF(OR(ISERROR(SEARCH("extension",INDIRECT("$A"&amp;row()))),NOT(ISERROR(SEARCH("parties",INDIRECT("$C"&amp;row()))))),VLOOKUP(INDIRECT("$C"&amp;row()),'OCDS Schema 1.1.5'!$B:$D,2,FALSE), VLOOKUP(INDIRECT("$C"&amp;row()),'OCDS Extension Schemas 1.1.5'!$B:$D,2,FALSE))</f>
        <v>Award date</v>
      </c>
      <c r="E8" s="164" t="str">
        <f>IF(OR(ISERROR(SEARCH("extension",INDIRECT("$A"&amp;row()))),NOT(ISERROR(SEARCH("parties",INDIRECT("$C"&amp;row()))))),VLOOKUP(INDIRECT("$C"&amp;row()),'OCDS Schema 1.1.5'!$B:$D,3,FALSE), VLOOKUP(INDIRECT("$C"&amp;row()),'OCDS Extension Schemas 1.1.5'!$B:$D,3,FALSE))</f>
        <v>The date of the contract award. This is usually the date on which a decision to award was made.</v>
      </c>
      <c r="F8" s="137" t="s">
        <v>678</v>
      </c>
      <c r="G8" s="138" t="str">
        <f>IFERROR(VLOOKUP(INDIRECT("F"&amp;row()),'2. Data Elements'!$A:$F,6,FALSE),"")</f>
        <v>7/20/2021 9:40:00</v>
      </c>
      <c r="H8" s="104" t="s">
        <v>865</v>
      </c>
      <c r="I8" s="139"/>
      <c r="J8" s="139"/>
    </row>
    <row r="9">
      <c r="A9" s="125" t="s">
        <v>432</v>
      </c>
      <c r="B9" s="125">
        <v>0.0</v>
      </c>
      <c r="C9" s="144" t="s">
        <v>866</v>
      </c>
      <c r="D9" s="146" t="str">
        <f>IF(OR(ISERROR(SEARCH("extension",INDIRECT("$A"&amp;row()))),NOT(ISERROR(SEARCH("parties",INDIRECT("$C"&amp;row()))))),VLOOKUP(INDIRECT("$C"&amp;row()),'OCDS Schema 1.1.5'!$B:$D,2,FALSE), VLOOKUP(INDIRECT("$C"&amp;row()),'OCDS Extension Schemas 1.1.5'!$B:$D,2,FALSE))</f>
        <v>Value</v>
      </c>
      <c r="E9" s="146" t="str">
        <f>IF(OR(ISERROR(SEARCH("extension",INDIRECT("$A"&amp;row()))),NOT(ISERROR(SEARCH("parties",INDIRECT("$C"&amp;row()))))),VLOOKUP(INDIRECT("$C"&amp;row()),'OCDS Schema 1.1.5'!$B:$D,3,FALSE), VLOOKUP(INDIRECT("$C"&amp;row()),'OCDS Extension Schemas 1.1.5'!$B:$D,3,FALSE))</f>
        <v>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v>
      </c>
      <c r="I9" s="129"/>
    </row>
    <row r="10">
      <c r="A10" s="125" t="s">
        <v>408</v>
      </c>
      <c r="B10" s="125">
        <v>0.0</v>
      </c>
      <c r="C10" s="147" t="s">
        <v>867</v>
      </c>
      <c r="D10" s="164" t="str">
        <f>IF(OR(ISERROR(SEARCH("extension",INDIRECT("$A"&amp;row()))),NOT(ISERROR(SEARCH("parties",INDIRECT("$C"&amp;row()))))),VLOOKUP(INDIRECT("$C"&amp;row()),'OCDS Schema 1.1.5'!$B:$D,2,FALSE), VLOOKUP(INDIRECT("$C"&amp;row()),'OCDS Extension Schemas 1.1.5'!$B:$D,2,FALSE))</f>
        <v>Amount</v>
      </c>
      <c r="E10" s="164" t="str">
        <f>IF(OR(ISERROR(SEARCH("extension",INDIRECT("$A"&amp;row()))),NOT(ISERROR(SEARCH("parties",INDIRECT("$C"&amp;row()))))),VLOOKUP(INDIRECT("$C"&amp;row()),'OCDS Schema 1.1.5'!$B:$D,3,FALSE), VLOOKUP(INDIRECT("$C"&amp;row()),'OCDS Extension Schemas 1.1.5'!$B:$D,3,FALSE))</f>
        <v>Amount as a number.</v>
      </c>
      <c r="F10" s="140"/>
      <c r="G10" s="138" t="str">
        <f>IFERROR(VLOOKUP(INDIRECT("F"&amp;row()),'2. Data Elements'!$A:$F,6,FALSE),"")</f>
        <v/>
      </c>
      <c r="H10" s="100"/>
      <c r="I10" s="129"/>
    </row>
    <row r="11">
      <c r="A11" s="125" t="s">
        <v>408</v>
      </c>
      <c r="B11" s="125">
        <v>0.0</v>
      </c>
      <c r="C11" s="147" t="s">
        <v>868</v>
      </c>
      <c r="D11" s="164" t="str">
        <f>IF(OR(ISERROR(SEARCH("extension",INDIRECT("$A"&amp;row()))),NOT(ISERROR(SEARCH("parties",INDIRECT("$C"&amp;row()))))),VLOOKUP(INDIRECT("$C"&amp;row()),'OCDS Schema 1.1.5'!$B:$D,2,FALSE), VLOOKUP(INDIRECT("$C"&amp;row()),'OCDS Extension Schemas 1.1.5'!$B:$D,2,FALSE))</f>
        <v>Currency</v>
      </c>
      <c r="E11" s="164" t="str">
        <f>IF(OR(ISERROR(SEARCH("extension",INDIRECT("$A"&amp;row()))),NOT(ISERROR(SEARCH("parties",INDIRECT("$C"&amp;row()))))),VLOOKUP(INDIRECT("$C"&amp;row()),'OCDS Schema 1.1.5'!$B:$D,3,FALSE), VLOOKUP(INDIRECT("$C"&amp;row()),'OCDS Extension Schemas 1.1.5'!$B:$D,3,FALSE))</f>
        <v>The currency of the amount, from the closed currency codelist.</v>
      </c>
      <c r="F11" s="140"/>
      <c r="G11" s="138" t="str">
        <f>IFERROR(VLOOKUP(INDIRECT("F"&amp;row()),'2. Data Elements'!$A:$F,6,FALSE),"")</f>
        <v/>
      </c>
      <c r="H11" s="100"/>
      <c r="I11" s="129"/>
    </row>
    <row r="12">
      <c r="A12" s="125" t="s">
        <v>432</v>
      </c>
      <c r="B12" s="125">
        <v>0.0</v>
      </c>
      <c r="C12" s="144" t="s">
        <v>501</v>
      </c>
      <c r="D12" s="146" t="str">
        <f>IF(OR(ISERROR(SEARCH("extension",INDIRECT("$A"&amp;row()))),NOT(ISERROR(SEARCH("parties",INDIRECT("$C"&amp;row()))))),VLOOKUP(INDIRECT("$C"&amp;row()),'OCDS Schema 1.1.5'!$B:$D,2,FALSE), VLOOKUP(INDIRECT("$C"&amp;row()),'OCDS Extension Schemas 1.1.5'!$B:$D,2,FALSE))</f>
        <v>Suppliers</v>
      </c>
      <c r="E12" s="146" t="str">
        <f>IF(OR(ISERROR(SEARCH("extension",INDIRECT("$A"&amp;row()))),NOT(ISERROR(SEARCH("parties",INDIRECT("$C"&amp;row()))))),VLOOKUP(INDIRECT("$C"&amp;row()),'OCDS Schema 1.1.5'!$B:$D,3,FALSE), VLOOKUP(INDIRECT("$C"&amp;row()),'OCDS Extension Schemas 1.1.5'!$B:$D,3,FALSE))</f>
        <v>The suppliers awarded this award. If different suppliers have been awarded different items or values, these should be split into separate award blocks.</v>
      </c>
      <c r="I12" s="129"/>
    </row>
    <row r="13">
      <c r="A13" s="125" t="s">
        <v>408</v>
      </c>
      <c r="B13" s="125">
        <v>0.0</v>
      </c>
      <c r="C13" s="147" t="s">
        <v>869</v>
      </c>
      <c r="D13" s="164" t="str">
        <f>IF(OR(ISERROR(SEARCH("extension",INDIRECT("$A"&amp;row()))),NOT(ISERROR(SEARCH("parties",INDIRECT("$C"&amp;row()))))),VLOOKUP(INDIRECT("$C"&amp;row()),'OCDS Schema 1.1.5'!$B:$D,2,FALSE), VLOOKUP(INDIRECT("$C"&amp;row()),'OCDS Extension Schemas 1.1.5'!$B:$D,2,FALSE))</f>
        <v>Organization name</v>
      </c>
      <c r="E13" s="164" t="str">
        <f>IF(OR(ISERROR(SEARCH("extension",INDIRECT("$A"&amp;row()))),NOT(ISERROR(SEARCH("parties",INDIRECT("$C"&amp;row()))))),VLOOKUP(INDIRECT("$C"&amp;row()),'OCDS Schema 1.1.5'!$B:$D,3,FALSE), VLOOKUP(INDIRECT("$C"&amp;row()),'OCDS Extension Schemas 1.1.5'!$B:$D,3,FALSE))</f>
        <v>The name of the party being referenced. This must match the name of an entry in the parties section.</v>
      </c>
      <c r="F13" s="137" t="s">
        <v>485</v>
      </c>
      <c r="G13" s="138" t="str">
        <f>IFERROR(VLOOKUP(INDIRECT("F"&amp;row()),'2. Data Elements'!$A:$F,6,FALSE),"")</f>
        <v>Alliant Systems</v>
      </c>
      <c r="H13" s="85" t="s">
        <v>870</v>
      </c>
      <c r="I13" s="139"/>
      <c r="J13" s="139"/>
    </row>
    <row r="14">
      <c r="A14" s="125" t="s">
        <v>408</v>
      </c>
      <c r="B14" s="125">
        <v>0.0</v>
      </c>
      <c r="C14" s="147" t="s">
        <v>871</v>
      </c>
      <c r="D14" s="164" t="str">
        <f>IF(OR(ISERROR(SEARCH("extension",INDIRECT("$A"&amp;row()))),NOT(ISERROR(SEARCH("parties",INDIRECT("$C"&amp;row()))))),VLOOKUP(INDIRECT("$C"&amp;row()),'OCDS Schema 1.1.5'!$B:$D,2,FALSE), VLOOKUP(INDIRECT("$C"&amp;row()),'OCDS Extension Schemas 1.1.5'!$B:$D,2,FALSE))</f>
        <v>Organization ID</v>
      </c>
      <c r="E14" s="164" t="str">
        <f>IF(OR(ISERROR(SEARCH("extension",INDIRECT("$A"&amp;row()))),NOT(ISERROR(SEARCH("parties",INDIRECT("$C"&amp;row()))))),VLOOKUP(INDIRECT("$C"&amp;row()),'OCDS Schema 1.1.5'!$B:$D,3,FALSE), VLOOKUP(INDIRECT("$C"&amp;row()),'OCDS Extension Schemas 1.1.5'!$B:$D,3,FALSE))</f>
        <v>The id of the party being referenced. This must match the id of an entry in the parties section.</v>
      </c>
      <c r="F14" s="137" t="s">
        <v>487</v>
      </c>
      <c r="G14" s="138" t="str">
        <f>IFERROR(VLOOKUP(INDIRECT("F"&amp;row()),'2. Data Elements'!$A:$F,6,FALSE),"")</f>
        <v>US_OR-PDX-BS-VNBR-M0205049</v>
      </c>
      <c r="H14" s="85" t="s">
        <v>872</v>
      </c>
      <c r="I14" s="139"/>
      <c r="J14" s="139"/>
    </row>
    <row r="15">
      <c r="A15" s="125" t="s">
        <v>432</v>
      </c>
      <c r="B15" s="125">
        <v>0.0</v>
      </c>
      <c r="C15" s="144" t="s">
        <v>873</v>
      </c>
      <c r="D15" s="146" t="str">
        <f>IF(OR(ISERROR(SEARCH("extension",INDIRECT("$A"&amp;row()))),NOT(ISERROR(SEARCH("parties",INDIRECT("$C"&amp;row()))))),VLOOKUP(INDIRECT("$C"&amp;row()),'OCDS Schema 1.1.5'!$B:$D,2,FALSE), VLOOKUP(INDIRECT("$C"&amp;row()),'OCDS Extension Schemas 1.1.5'!$B:$D,2,FALSE))</f>
        <v>Items awarded</v>
      </c>
      <c r="E15" s="146" t="str">
        <f>IF(OR(ISERROR(SEARCH("extension",INDIRECT("$A"&amp;row()))),NOT(ISERROR(SEARCH("parties",INDIRECT("$C"&amp;row()))))),VLOOKUP(INDIRECT("$C"&amp;row()),'OCDS Schema 1.1.5'!$B:$D,3,FALSE), VLOOKUP(INDIRECT("$C"&amp;row()),'OCDS Extension Schemas 1.1.5'!$B:$D,3,FALSE))</f>
        <v>The goods and services awarded in this award, broken into line items wherever possible. Items should not be duplicated, but the quantity specified instead.</v>
      </c>
      <c r="I15" s="129"/>
    </row>
    <row r="16">
      <c r="A16" s="125" t="s">
        <v>419</v>
      </c>
      <c r="B16" s="125">
        <v>0.0</v>
      </c>
      <c r="C16" s="134" t="s">
        <v>874</v>
      </c>
      <c r="D16" s="164" t="str">
        <f>IF(OR(ISERROR(SEARCH("extension",INDIRECT("$A"&amp;row()))),NOT(ISERROR(SEARCH("parties",INDIRECT("$C"&amp;row()))))),VLOOKUP(INDIRECT("$C"&amp;row()),'OCDS Schema 1.1.5'!$B:$D,2,FALSE), VLOOKUP(INDIRECT("$C"&amp;row()),'OCDS Extension Schemas 1.1.5'!$B:$D,2,FALSE))</f>
        <v>ID</v>
      </c>
      <c r="E16" s="164"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6" s="140"/>
      <c r="G16" s="138" t="str">
        <f>IFERROR(VLOOKUP(INDIRECT("F"&amp;row()),'2. Data Elements'!$A:$F,6,FALSE),"")</f>
        <v/>
      </c>
      <c r="H16" s="100"/>
      <c r="I16" s="129"/>
    </row>
    <row r="17">
      <c r="A17" s="125" t="s">
        <v>408</v>
      </c>
      <c r="B17" s="125">
        <v>0.0</v>
      </c>
      <c r="C17" s="147" t="s">
        <v>875</v>
      </c>
      <c r="D17" s="164" t="str">
        <f>IF(OR(ISERROR(SEARCH("extension",INDIRECT("$A"&amp;row()))),NOT(ISERROR(SEARCH("parties",INDIRECT("$C"&amp;row()))))),VLOOKUP(INDIRECT("$C"&amp;row()),'OCDS Schema 1.1.5'!$B:$D,2,FALSE), VLOOKUP(INDIRECT("$C"&amp;row()),'OCDS Extension Schemas 1.1.5'!$B:$D,2,FALSE))</f>
        <v>Description</v>
      </c>
      <c r="E17" s="164" t="str">
        <f>IF(OR(ISERROR(SEARCH("extension",INDIRECT("$A"&amp;row()))),NOT(ISERROR(SEARCH("parties",INDIRECT("$C"&amp;row()))))),VLOOKUP(INDIRECT("$C"&amp;row()),'OCDS Schema 1.1.5'!$B:$D,3,FALSE), VLOOKUP(INDIRECT("$C"&amp;row()),'OCDS Extension Schemas 1.1.5'!$B:$D,3,FALSE))</f>
        <v>A description of the goods, services to be provided.</v>
      </c>
      <c r="F17" s="140"/>
      <c r="G17" s="138" t="str">
        <f>IFERROR(VLOOKUP(INDIRECT("F"&amp;row()),'2. Data Elements'!$A:$F,6,FALSE),"")</f>
        <v/>
      </c>
      <c r="H17" s="100"/>
      <c r="I17" s="129"/>
    </row>
    <row r="18">
      <c r="A18" s="125" t="s">
        <v>432</v>
      </c>
      <c r="B18" s="125">
        <v>0.0</v>
      </c>
      <c r="C18" s="144" t="s">
        <v>876</v>
      </c>
      <c r="D18" s="146" t="str">
        <f>IF(OR(ISERROR(SEARCH("extension",INDIRECT("$A"&amp;row()))),NOT(ISERROR(SEARCH("parties",INDIRECT("$C"&amp;row()))))),VLOOKUP(INDIRECT("$C"&amp;row()),'OCDS Schema 1.1.5'!$B:$D,2,FALSE), VLOOKUP(INDIRECT("$C"&amp;row()),'OCDS Extension Schemas 1.1.5'!$B:$D,2,FALSE))</f>
        <v>Classification</v>
      </c>
      <c r="E18" s="146" t="str">
        <f>IF(OR(ISERROR(SEARCH("extension",INDIRECT("$A"&amp;row()))),NOT(ISERROR(SEARCH("parties",INDIRECT("$C"&amp;row()))))),VLOOKUP(INDIRECT("$C"&amp;row()),'OCDS Schema 1.1.5'!$B:$D,3,FALSE), VLOOKUP(INDIRECT("$C"&amp;row()),'OCDS Extension Schemas 1.1.5'!$B:$D,3,FALSE))</f>
        <v>The primary classification for the item.</v>
      </c>
      <c r="I18" s="129"/>
    </row>
    <row r="19">
      <c r="A19" s="125" t="s">
        <v>408</v>
      </c>
      <c r="B19" s="125">
        <v>0.0</v>
      </c>
      <c r="C19" s="147" t="s">
        <v>877</v>
      </c>
      <c r="D19" s="164" t="str">
        <f>IF(OR(ISERROR(SEARCH("extension",INDIRECT("$A"&amp;row()))),NOT(ISERROR(SEARCH("parties",INDIRECT("$C"&amp;row()))))),VLOOKUP(INDIRECT("$C"&amp;row()),'OCDS Schema 1.1.5'!$B:$D,2,FALSE), VLOOKUP(INDIRECT("$C"&amp;row()),'OCDS Extension Schemas 1.1.5'!$B:$D,2,FALSE))</f>
        <v>Scheme</v>
      </c>
      <c r="E19"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19" s="140"/>
      <c r="G19" s="138" t="str">
        <f>IFERROR(VLOOKUP(INDIRECT("F"&amp;row()),'2. Data Elements'!$A:$F,6,FALSE),"")</f>
        <v/>
      </c>
      <c r="H19" s="100"/>
      <c r="I19" s="129"/>
    </row>
    <row r="20">
      <c r="A20" s="125" t="s">
        <v>408</v>
      </c>
      <c r="B20" s="125">
        <v>0.0</v>
      </c>
      <c r="C20" s="147" t="s">
        <v>878</v>
      </c>
      <c r="D20" s="164" t="str">
        <f>IF(OR(ISERROR(SEARCH("extension",INDIRECT("$A"&amp;row()))),NOT(ISERROR(SEARCH("parties",INDIRECT("$C"&amp;row()))))),VLOOKUP(INDIRECT("$C"&amp;row()),'OCDS Schema 1.1.5'!$B:$D,2,FALSE), VLOOKUP(INDIRECT("$C"&amp;row()),'OCDS Extension Schemas 1.1.5'!$B:$D,2,FALSE))</f>
        <v>ID</v>
      </c>
      <c r="E20" s="164" t="str">
        <f>IF(OR(ISERROR(SEARCH("extension",INDIRECT("$A"&amp;row()))),NOT(ISERROR(SEARCH("parties",INDIRECT("$C"&amp;row()))))),VLOOKUP(INDIRECT("$C"&amp;row()),'OCDS Schema 1.1.5'!$B:$D,3,FALSE), VLOOKUP(INDIRECT("$C"&amp;row()),'OCDS Extension Schemas 1.1.5'!$B:$D,3,FALSE))</f>
        <v>The classification code taken from the scheme.</v>
      </c>
      <c r="F20" s="140"/>
      <c r="G20" s="138" t="str">
        <f>IFERROR(VLOOKUP(INDIRECT("F"&amp;row()),'2. Data Elements'!$A:$F,6,FALSE),"")</f>
        <v/>
      </c>
      <c r="H20" s="100"/>
      <c r="I20" s="129"/>
    </row>
    <row r="21">
      <c r="A21" s="125" t="s">
        <v>408</v>
      </c>
      <c r="B21" s="125">
        <v>0.0</v>
      </c>
      <c r="C21" s="147" t="s">
        <v>879</v>
      </c>
      <c r="D21" s="164" t="str">
        <f>IF(OR(ISERROR(SEARCH("extension",INDIRECT("$A"&amp;row()))),NOT(ISERROR(SEARCH("parties",INDIRECT("$C"&amp;row()))))),VLOOKUP(INDIRECT("$C"&amp;row()),'OCDS Schema 1.1.5'!$B:$D,2,FALSE), VLOOKUP(INDIRECT("$C"&amp;row()),'OCDS Extension Schemas 1.1.5'!$B:$D,2,FALSE))</f>
        <v>Description</v>
      </c>
      <c r="E21" s="164" t="str">
        <f>IF(OR(ISERROR(SEARCH("extension",INDIRECT("$A"&amp;row()))),NOT(ISERROR(SEARCH("parties",INDIRECT("$C"&amp;row()))))),VLOOKUP(INDIRECT("$C"&amp;row()),'OCDS Schema 1.1.5'!$B:$D,3,FALSE), VLOOKUP(INDIRECT("$C"&amp;row()),'OCDS Extension Schemas 1.1.5'!$B:$D,3,FALSE))</f>
        <v>A textual description or title for the classification code.</v>
      </c>
      <c r="F21" s="140"/>
      <c r="G21" s="138" t="str">
        <f>IFERROR(VLOOKUP(INDIRECT("F"&amp;row()),'2. Data Elements'!$A:$F,6,FALSE),"")</f>
        <v/>
      </c>
      <c r="H21" s="100"/>
      <c r="I21" s="129"/>
    </row>
    <row r="22">
      <c r="A22" s="125" t="s">
        <v>408</v>
      </c>
      <c r="B22" s="125">
        <v>0.0</v>
      </c>
      <c r="C22" s="147" t="s">
        <v>880</v>
      </c>
      <c r="D22" s="164" t="str">
        <f>IF(OR(ISERROR(SEARCH("extension",INDIRECT("$A"&amp;row()))),NOT(ISERROR(SEARCH("parties",INDIRECT("$C"&amp;row()))))),VLOOKUP(INDIRECT("$C"&amp;row()),'OCDS Schema 1.1.5'!$B:$D,2,FALSE), VLOOKUP(INDIRECT("$C"&amp;row()),'OCDS Extension Schemas 1.1.5'!$B:$D,2,FALSE))</f>
        <v>URI</v>
      </c>
      <c r="E22" s="164" t="str">
        <f>IF(OR(ISERROR(SEARCH("extension",INDIRECT("$A"&amp;row()))),NOT(ISERROR(SEARCH("parties",INDIRECT("$C"&amp;row()))))),VLOOKUP(INDIRECT("$C"&amp;row()),'OCDS Schema 1.1.5'!$B:$D,3,FALSE), VLOOKUP(INDIRECT("$C"&amp;row()),'OCDS Extension Schemas 1.1.5'!$B:$D,3,FALSE))</f>
        <v>A URI to uniquely identify the classification code.</v>
      </c>
      <c r="F22" s="140"/>
      <c r="G22" s="138" t="str">
        <f>IFERROR(VLOOKUP(INDIRECT("F"&amp;row()),'2. Data Elements'!$A:$F,6,FALSE),"")</f>
        <v/>
      </c>
      <c r="H22" s="100"/>
      <c r="I22" s="129"/>
    </row>
    <row r="23">
      <c r="A23" s="125" t="s">
        <v>432</v>
      </c>
      <c r="B23" s="125">
        <v>0.0</v>
      </c>
      <c r="C23" s="144" t="s">
        <v>881</v>
      </c>
      <c r="D23" s="146" t="str">
        <f>IF(OR(ISERROR(SEARCH("extension",INDIRECT("$A"&amp;row()))),NOT(ISERROR(SEARCH("parties",INDIRECT("$C"&amp;row()))))),VLOOKUP(INDIRECT("$C"&amp;row()),'OCDS Schema 1.1.5'!$B:$D,2,FALSE), VLOOKUP(INDIRECT("$C"&amp;row()),'OCDS Extension Schemas 1.1.5'!$B:$D,2,FALSE))</f>
        <v>Additional classifications</v>
      </c>
      <c r="E23" s="146" t="str">
        <f>IF(OR(ISERROR(SEARCH("extension",INDIRECT("$A"&amp;row()))),NOT(ISERROR(SEARCH("parties",INDIRECT("$C"&amp;row()))))),VLOOKUP(INDIRECT("$C"&amp;row()),'OCDS Schema 1.1.5'!$B:$D,3,FALSE), VLOOKUP(INDIRECT("$C"&amp;row()),'OCDS Extension Schemas 1.1.5'!$B:$D,3,FALSE))</f>
        <v>An array of additional classifications for the item.</v>
      </c>
      <c r="I23" s="129"/>
    </row>
    <row r="24">
      <c r="A24" s="125" t="s">
        <v>408</v>
      </c>
      <c r="B24" s="125">
        <v>0.0</v>
      </c>
      <c r="C24" s="147" t="s">
        <v>882</v>
      </c>
      <c r="D24" s="164" t="str">
        <f>IF(OR(ISERROR(SEARCH("extension",INDIRECT("$A"&amp;row()))),NOT(ISERROR(SEARCH("parties",INDIRECT("$C"&amp;row()))))),VLOOKUP(INDIRECT("$C"&amp;row()),'OCDS Schema 1.1.5'!$B:$D,2,FALSE), VLOOKUP(INDIRECT("$C"&amp;row()),'OCDS Extension Schemas 1.1.5'!$B:$D,2,FALSE))</f>
        <v>Scheme</v>
      </c>
      <c r="E24"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4" s="140"/>
      <c r="G24" s="138" t="str">
        <f>IFERROR(VLOOKUP(INDIRECT("F"&amp;row()),'2. Data Elements'!$A:$F,6,FALSE),"")</f>
        <v/>
      </c>
      <c r="H24" s="100"/>
      <c r="I24" s="129"/>
    </row>
    <row r="25">
      <c r="A25" s="125" t="s">
        <v>408</v>
      </c>
      <c r="B25" s="125">
        <v>0.0</v>
      </c>
      <c r="C25" s="147" t="s">
        <v>883</v>
      </c>
      <c r="D25" s="164" t="str">
        <f>IF(OR(ISERROR(SEARCH("extension",INDIRECT("$A"&amp;row()))),NOT(ISERROR(SEARCH("parties",INDIRECT("$C"&amp;row()))))),VLOOKUP(INDIRECT("$C"&amp;row()),'OCDS Schema 1.1.5'!$B:$D,2,FALSE), VLOOKUP(INDIRECT("$C"&amp;row()),'OCDS Extension Schemas 1.1.5'!$B:$D,2,FALSE))</f>
        <v>ID</v>
      </c>
      <c r="E25" s="164" t="str">
        <f>IF(OR(ISERROR(SEARCH("extension",INDIRECT("$A"&amp;row()))),NOT(ISERROR(SEARCH("parties",INDIRECT("$C"&amp;row()))))),VLOOKUP(INDIRECT("$C"&amp;row()),'OCDS Schema 1.1.5'!$B:$D,3,FALSE), VLOOKUP(INDIRECT("$C"&amp;row()),'OCDS Extension Schemas 1.1.5'!$B:$D,3,FALSE))</f>
        <v>The classification code taken from the scheme.</v>
      </c>
      <c r="F25" s="140"/>
      <c r="G25" s="138" t="str">
        <f>IFERROR(VLOOKUP(INDIRECT("F"&amp;row()),'2. Data Elements'!$A:$F,6,FALSE),"")</f>
        <v/>
      </c>
      <c r="H25" s="100"/>
      <c r="I25" s="129"/>
    </row>
    <row r="26">
      <c r="A26" s="125" t="s">
        <v>408</v>
      </c>
      <c r="B26" s="125">
        <v>0.0</v>
      </c>
      <c r="C26" s="147" t="s">
        <v>884</v>
      </c>
      <c r="D26" s="164" t="str">
        <f>IF(OR(ISERROR(SEARCH("extension",INDIRECT("$A"&amp;row()))),NOT(ISERROR(SEARCH("parties",INDIRECT("$C"&amp;row()))))),VLOOKUP(INDIRECT("$C"&amp;row()),'OCDS Schema 1.1.5'!$B:$D,2,FALSE), VLOOKUP(INDIRECT("$C"&amp;row()),'OCDS Extension Schemas 1.1.5'!$B:$D,2,FALSE))</f>
        <v>Description</v>
      </c>
      <c r="E26" s="164" t="str">
        <f>IF(OR(ISERROR(SEARCH("extension",INDIRECT("$A"&amp;row()))),NOT(ISERROR(SEARCH("parties",INDIRECT("$C"&amp;row()))))),VLOOKUP(INDIRECT("$C"&amp;row()),'OCDS Schema 1.1.5'!$B:$D,3,FALSE), VLOOKUP(INDIRECT("$C"&amp;row()),'OCDS Extension Schemas 1.1.5'!$B:$D,3,FALSE))</f>
        <v>A textual description or title for the classification code.</v>
      </c>
      <c r="F26" s="140"/>
      <c r="G26" s="138" t="str">
        <f>IFERROR(VLOOKUP(INDIRECT("F"&amp;row()),'2. Data Elements'!$A:$F,6,FALSE),"")</f>
        <v/>
      </c>
      <c r="H26" s="100"/>
      <c r="I26" s="129"/>
    </row>
    <row r="27">
      <c r="A27" s="125" t="s">
        <v>408</v>
      </c>
      <c r="B27" s="125">
        <v>0.0</v>
      </c>
      <c r="C27" s="147" t="s">
        <v>885</v>
      </c>
      <c r="D27" s="164" t="str">
        <f>IF(OR(ISERROR(SEARCH("extension",INDIRECT("$A"&amp;row()))),NOT(ISERROR(SEARCH("parties",INDIRECT("$C"&amp;row()))))),VLOOKUP(INDIRECT("$C"&amp;row()),'OCDS Schema 1.1.5'!$B:$D,2,FALSE), VLOOKUP(INDIRECT("$C"&amp;row()),'OCDS Extension Schemas 1.1.5'!$B:$D,2,FALSE))</f>
        <v>URI</v>
      </c>
      <c r="E27" s="164" t="str">
        <f>IF(OR(ISERROR(SEARCH("extension",INDIRECT("$A"&amp;row()))),NOT(ISERROR(SEARCH("parties",INDIRECT("$C"&amp;row()))))),VLOOKUP(INDIRECT("$C"&amp;row()),'OCDS Schema 1.1.5'!$B:$D,3,FALSE), VLOOKUP(INDIRECT("$C"&amp;row()),'OCDS Extension Schemas 1.1.5'!$B:$D,3,FALSE))</f>
        <v>A URI to uniquely identify the classification code.</v>
      </c>
      <c r="F27" s="140"/>
      <c r="G27" s="138" t="str">
        <f>IFERROR(VLOOKUP(INDIRECT("F"&amp;row()),'2. Data Elements'!$A:$F,6,FALSE),"")</f>
        <v/>
      </c>
      <c r="H27" s="100"/>
      <c r="I27" s="129"/>
    </row>
    <row r="28">
      <c r="A28" s="125" t="s">
        <v>408</v>
      </c>
      <c r="B28" s="125">
        <v>0.0</v>
      </c>
      <c r="C28" s="147" t="s">
        <v>886</v>
      </c>
      <c r="D28" s="164" t="str">
        <f>IF(OR(ISERROR(SEARCH("extension",INDIRECT("$A"&amp;row()))),NOT(ISERROR(SEARCH("parties",INDIRECT("$C"&amp;row()))))),VLOOKUP(INDIRECT("$C"&amp;row()),'OCDS Schema 1.1.5'!$B:$D,2,FALSE), VLOOKUP(INDIRECT("$C"&amp;row()),'OCDS Extension Schemas 1.1.5'!$B:$D,2,FALSE))</f>
        <v>Quantity</v>
      </c>
      <c r="E28" s="164" t="str">
        <f>IF(OR(ISERROR(SEARCH("extension",INDIRECT("$A"&amp;row()))),NOT(ISERROR(SEARCH("parties",INDIRECT("$C"&amp;row()))))),VLOOKUP(INDIRECT("$C"&amp;row()),'OCDS Schema 1.1.5'!$B:$D,3,FALSE), VLOOKUP(INDIRECT("$C"&amp;row()),'OCDS Extension Schemas 1.1.5'!$B:$D,3,FALSE))</f>
        <v>The number of units to be provided.</v>
      </c>
      <c r="F28" s="140"/>
      <c r="G28" s="138" t="str">
        <f>IFERROR(VLOOKUP(INDIRECT("F"&amp;row()),'2. Data Elements'!$A:$F,6,FALSE),"")</f>
        <v/>
      </c>
      <c r="H28" s="100"/>
      <c r="I28" s="129"/>
    </row>
    <row r="29">
      <c r="A29" s="125" t="s">
        <v>432</v>
      </c>
      <c r="B29" s="125">
        <v>0.0</v>
      </c>
      <c r="C29" s="144" t="s">
        <v>887</v>
      </c>
      <c r="D29" s="146" t="str">
        <f>IF(OR(ISERROR(SEARCH("extension",INDIRECT("$A"&amp;row()))),NOT(ISERROR(SEARCH("parties",INDIRECT("$C"&amp;row()))))),VLOOKUP(INDIRECT("$C"&amp;row()),'OCDS Schema 1.1.5'!$B:$D,2,FALSE), VLOOKUP(INDIRECT("$C"&amp;row()),'OCDS Extension Schemas 1.1.5'!$B:$D,2,FALSE))</f>
        <v>Unit</v>
      </c>
      <c r="E29" s="146"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29" s="129"/>
    </row>
    <row r="30">
      <c r="A30" s="125" t="s">
        <v>408</v>
      </c>
      <c r="B30" s="125">
        <v>0.0</v>
      </c>
      <c r="C30" s="147" t="s">
        <v>888</v>
      </c>
      <c r="D30" s="164" t="str">
        <f>IF(OR(ISERROR(SEARCH("extension",INDIRECT("$A"&amp;row()))),NOT(ISERROR(SEARCH("parties",INDIRECT("$C"&amp;row()))))),VLOOKUP(INDIRECT("$C"&amp;row()),'OCDS Schema 1.1.5'!$B:$D,2,FALSE), VLOOKUP(INDIRECT("$C"&amp;row()),'OCDS Extension Schemas 1.1.5'!$B:$D,2,FALSE))</f>
        <v>Scheme</v>
      </c>
      <c r="E30" s="164"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0" s="140"/>
      <c r="G30" s="138" t="str">
        <f>IFERROR(VLOOKUP(INDIRECT("F"&amp;row()),'2. Data Elements'!$A:$F,6,FALSE),"")</f>
        <v/>
      </c>
      <c r="H30" s="100"/>
      <c r="I30" s="129"/>
    </row>
    <row r="31">
      <c r="A31" s="125" t="s">
        <v>408</v>
      </c>
      <c r="B31" s="125">
        <v>0.0</v>
      </c>
      <c r="C31" s="147" t="s">
        <v>889</v>
      </c>
      <c r="D31" s="164" t="str">
        <f>IF(OR(ISERROR(SEARCH("extension",INDIRECT("$A"&amp;row()))),NOT(ISERROR(SEARCH("parties",INDIRECT("$C"&amp;row()))))),VLOOKUP(INDIRECT("$C"&amp;row()),'OCDS Schema 1.1.5'!$B:$D,2,FALSE), VLOOKUP(INDIRECT("$C"&amp;row()),'OCDS Extension Schemas 1.1.5'!$B:$D,2,FALSE))</f>
        <v>ID</v>
      </c>
      <c r="E31" s="164"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1" s="140"/>
      <c r="G31" s="138" t="str">
        <f>IFERROR(VLOOKUP(INDIRECT("F"&amp;row()),'2. Data Elements'!$A:$F,6,FALSE),"")</f>
        <v/>
      </c>
      <c r="H31" s="100"/>
      <c r="I31" s="129"/>
    </row>
    <row r="32">
      <c r="A32" s="125" t="s">
        <v>408</v>
      </c>
      <c r="B32" s="125">
        <v>0.0</v>
      </c>
      <c r="C32" s="147" t="s">
        <v>890</v>
      </c>
      <c r="D32" s="164" t="str">
        <f>IF(OR(ISERROR(SEARCH("extension",INDIRECT("$A"&amp;row()))),NOT(ISERROR(SEARCH("parties",INDIRECT("$C"&amp;row()))))),VLOOKUP(INDIRECT("$C"&amp;row()),'OCDS Schema 1.1.5'!$B:$D,2,FALSE), VLOOKUP(INDIRECT("$C"&amp;row()),'OCDS Extension Schemas 1.1.5'!$B:$D,2,FALSE))</f>
        <v>Name</v>
      </c>
      <c r="E32" s="164" t="str">
        <f>IF(OR(ISERROR(SEARCH("extension",INDIRECT("$A"&amp;row()))),NOT(ISERROR(SEARCH("parties",INDIRECT("$C"&amp;row()))))),VLOOKUP(INDIRECT("$C"&amp;row()),'OCDS Schema 1.1.5'!$B:$D,3,FALSE), VLOOKUP(INDIRECT("$C"&amp;row()),'OCDS Extension Schemas 1.1.5'!$B:$D,3,FALSE))</f>
        <v>Name of the unit.</v>
      </c>
      <c r="F32" s="140"/>
      <c r="G32" s="138" t="str">
        <f>IFERROR(VLOOKUP(INDIRECT("F"&amp;row()),'2. Data Elements'!$A:$F,6,FALSE),"")</f>
        <v/>
      </c>
      <c r="H32" s="100"/>
      <c r="I32" s="129"/>
    </row>
    <row r="33">
      <c r="A33" s="125" t="s">
        <v>432</v>
      </c>
      <c r="B33" s="125">
        <v>0.0</v>
      </c>
      <c r="C33" s="144" t="s">
        <v>891</v>
      </c>
      <c r="D33" s="146" t="str">
        <f>IF(OR(ISERROR(SEARCH("extension",INDIRECT("$A"&amp;row()))),NOT(ISERROR(SEARCH("parties",INDIRECT("$C"&amp;row()))))),VLOOKUP(INDIRECT("$C"&amp;row()),'OCDS Schema 1.1.5'!$B:$D,2,FALSE), VLOOKUP(INDIRECT("$C"&amp;row()),'OCDS Extension Schemas 1.1.5'!$B:$D,2,FALSE))</f>
        <v>Value</v>
      </c>
      <c r="E33" s="146" t="str">
        <f>IF(OR(ISERROR(SEARCH("extension",INDIRECT("$A"&amp;row()))),NOT(ISERROR(SEARCH("parties",INDIRECT("$C"&amp;row()))))),VLOOKUP(INDIRECT("$C"&amp;row()),'OCDS Schema 1.1.5'!$B:$D,3,FALSE), VLOOKUP(INDIRECT("$C"&amp;row()),'OCDS Extension Schemas 1.1.5'!$B:$D,3,FALSE))</f>
        <v>The monetary value of a single unit.</v>
      </c>
      <c r="I33" s="129"/>
    </row>
    <row r="34">
      <c r="A34" s="125" t="s">
        <v>408</v>
      </c>
      <c r="B34" s="125">
        <v>0.0</v>
      </c>
      <c r="C34" s="147" t="s">
        <v>892</v>
      </c>
      <c r="D34" s="164" t="str">
        <f>IF(OR(ISERROR(SEARCH("extension",INDIRECT("$A"&amp;row()))),NOT(ISERROR(SEARCH("parties",INDIRECT("$C"&amp;row()))))),VLOOKUP(INDIRECT("$C"&amp;row()),'OCDS Schema 1.1.5'!$B:$D,2,FALSE), VLOOKUP(INDIRECT("$C"&amp;row()),'OCDS Extension Schemas 1.1.5'!$B:$D,2,FALSE))</f>
        <v>Amount</v>
      </c>
      <c r="E34" s="164" t="str">
        <f>IF(OR(ISERROR(SEARCH("extension",INDIRECT("$A"&amp;row()))),NOT(ISERROR(SEARCH("parties",INDIRECT("$C"&amp;row()))))),VLOOKUP(INDIRECT("$C"&amp;row()),'OCDS Schema 1.1.5'!$B:$D,3,FALSE), VLOOKUP(INDIRECT("$C"&amp;row()),'OCDS Extension Schemas 1.1.5'!$B:$D,3,FALSE))</f>
        <v>Amount as a number.</v>
      </c>
      <c r="F34" s="140"/>
      <c r="G34" s="138" t="str">
        <f>IFERROR(VLOOKUP(INDIRECT("F"&amp;row()),'2. Data Elements'!$A:$F,6,FALSE),"")</f>
        <v/>
      </c>
      <c r="H34" s="100"/>
      <c r="I34" s="129"/>
    </row>
    <row r="35">
      <c r="A35" s="125" t="s">
        <v>408</v>
      </c>
      <c r="B35" s="125">
        <v>0.0</v>
      </c>
      <c r="C35" s="147" t="s">
        <v>893</v>
      </c>
      <c r="D35" s="164" t="str">
        <f>IF(OR(ISERROR(SEARCH("extension",INDIRECT("$A"&amp;row()))),NOT(ISERROR(SEARCH("parties",INDIRECT("$C"&amp;row()))))),VLOOKUP(INDIRECT("$C"&amp;row()),'OCDS Schema 1.1.5'!$B:$D,2,FALSE), VLOOKUP(INDIRECT("$C"&amp;row()),'OCDS Extension Schemas 1.1.5'!$B:$D,2,FALSE))</f>
        <v>Currency</v>
      </c>
      <c r="E35" s="164" t="str">
        <f>IF(OR(ISERROR(SEARCH("extension",INDIRECT("$A"&amp;row()))),NOT(ISERROR(SEARCH("parties",INDIRECT("$C"&amp;row()))))),VLOOKUP(INDIRECT("$C"&amp;row()),'OCDS Schema 1.1.5'!$B:$D,3,FALSE), VLOOKUP(INDIRECT("$C"&amp;row()),'OCDS Extension Schemas 1.1.5'!$B:$D,3,FALSE))</f>
        <v>The currency of the amount, from the closed currency codelist.</v>
      </c>
      <c r="F35" s="140"/>
      <c r="G35" s="138" t="str">
        <f>IFERROR(VLOOKUP(INDIRECT("F"&amp;row()),'2. Data Elements'!$A:$F,6,FALSE),"")</f>
        <v/>
      </c>
      <c r="H35" s="100"/>
      <c r="I35" s="129"/>
    </row>
    <row r="36">
      <c r="A36" s="125" t="s">
        <v>408</v>
      </c>
      <c r="B36" s="125">
        <v>0.0</v>
      </c>
      <c r="C36" s="147" t="s">
        <v>894</v>
      </c>
      <c r="D36" s="164" t="str">
        <f>IF(OR(ISERROR(SEARCH("extension",INDIRECT("$A"&amp;row()))),NOT(ISERROR(SEARCH("parties",INDIRECT("$C"&amp;row()))))),VLOOKUP(INDIRECT("$C"&amp;row()),'OCDS Schema 1.1.5'!$B:$D,2,FALSE), VLOOKUP(INDIRECT("$C"&amp;row()),'OCDS Extension Schemas 1.1.5'!$B:$D,2,FALSE))</f>
        <v>URI</v>
      </c>
      <c r="E36" s="164" t="str">
        <f>IF(OR(ISERROR(SEARCH("extension",INDIRECT("$A"&amp;row()))),NOT(ISERROR(SEARCH("parties",INDIRECT("$C"&amp;row()))))),VLOOKUP(INDIRECT("$C"&amp;row()),'OCDS Schema 1.1.5'!$B:$D,3,FALSE), VLOOKUP(INDIRECT("$C"&amp;row()),'OCDS Extension Schemas 1.1.5'!$B:$D,3,FALSE))</f>
        <v>The machine-readable URI for the unit of measure, provided by the scheme.</v>
      </c>
      <c r="F36" s="140"/>
      <c r="G36" s="138" t="str">
        <f>IFERROR(VLOOKUP(INDIRECT("F"&amp;row()),'2. Data Elements'!$A:$F,6,FALSE),"")</f>
        <v/>
      </c>
      <c r="H36" s="100"/>
      <c r="I36" s="129"/>
    </row>
    <row r="37">
      <c r="A37" s="125" t="s">
        <v>432</v>
      </c>
      <c r="B37" s="125">
        <v>0.0</v>
      </c>
      <c r="C37" s="144" t="s">
        <v>895</v>
      </c>
      <c r="D37" s="146" t="str">
        <f>IF(OR(ISERROR(SEARCH("extension",INDIRECT("$A"&amp;row()))),NOT(ISERROR(SEARCH("parties",INDIRECT("$C"&amp;row()))))),VLOOKUP(INDIRECT("$C"&amp;row()),'OCDS Schema 1.1.5'!$B:$D,2,FALSE), VLOOKUP(INDIRECT("$C"&amp;row()),'OCDS Extension Schemas 1.1.5'!$B:$D,2,FALSE))</f>
        <v>Contract period</v>
      </c>
      <c r="E37" s="146" t="str">
        <f>IF(OR(ISERROR(SEARCH("extension",INDIRECT("$A"&amp;row()))),NOT(ISERROR(SEARCH("parties",INDIRECT("$C"&amp;row()))))),VLOOKUP(INDIRECT("$C"&amp;row()),'OCDS Schema 1.1.5'!$B:$D,3,FALSE), VLOOKUP(INDIRECT("$C"&amp;row()),'OCDS Extension Schemas 1.1.5'!$B:$D,3,FALSE))</f>
        <v>The period for which the contract has been awarded.</v>
      </c>
      <c r="I37" s="129"/>
    </row>
    <row r="38">
      <c r="A38" s="125" t="s">
        <v>408</v>
      </c>
      <c r="B38" s="125">
        <v>0.0</v>
      </c>
      <c r="C38" s="147" t="s">
        <v>896</v>
      </c>
      <c r="D38" s="164" t="str">
        <f>IF(OR(ISERROR(SEARCH("extension",INDIRECT("$A"&amp;row()))),NOT(ISERROR(SEARCH("parties",INDIRECT("$C"&amp;row()))))),VLOOKUP(INDIRECT("$C"&amp;row()),'OCDS Schema 1.1.5'!$B:$D,2,FALSE), VLOOKUP(INDIRECT("$C"&amp;row()),'OCDS Extension Schemas 1.1.5'!$B:$D,2,FALSE))</f>
        <v>Start date</v>
      </c>
      <c r="E38"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38" s="137" t="s">
        <v>897</v>
      </c>
      <c r="G38" s="138" t="str">
        <f>IFERROR(VLOOKUP(INDIRECT("F"&amp;row()),'2. Data Elements'!$A:$F,6,FALSE),"")</f>
        <v>6/14/2021</v>
      </c>
      <c r="H38" s="104" t="s">
        <v>898</v>
      </c>
      <c r="I38" s="139" t="s">
        <v>899</v>
      </c>
      <c r="J38" s="139" t="s">
        <v>900</v>
      </c>
    </row>
    <row r="39">
      <c r="A39" s="125" t="s">
        <v>408</v>
      </c>
      <c r="B39" s="125">
        <v>0.0</v>
      </c>
      <c r="C39" s="147" t="s">
        <v>901</v>
      </c>
      <c r="D39" s="164" t="str">
        <f>IF(OR(ISERROR(SEARCH("extension",INDIRECT("$A"&amp;row()))),NOT(ISERROR(SEARCH("parties",INDIRECT("$C"&amp;row()))))),VLOOKUP(INDIRECT("$C"&amp;row()),'OCDS Schema 1.1.5'!$B:$D,2,FALSE), VLOOKUP(INDIRECT("$C"&amp;row()),'OCDS Extension Schemas 1.1.5'!$B:$D,2,FALSE))</f>
        <v>End date</v>
      </c>
      <c r="E39" s="164" t="str">
        <f>IF(OR(ISERROR(SEARCH("extension",INDIRECT("$A"&amp;row()))),NOT(ISERROR(SEARCH("parties",INDIRECT("$C"&amp;row()))))),VLOOKUP(INDIRECT("$C"&amp;row()),'OCDS Schema 1.1.5'!$B:$D,3,FALSE), VLOOKUP(INDIRECT("$C"&amp;row()),'OCDS Extension Schemas 1.1.5'!$B:$D,3,FALSE))</f>
        <v>The end date for the period. When known, a precise end date must be provided.</v>
      </c>
      <c r="F39" s="137" t="s">
        <v>902</v>
      </c>
      <c r="G39" s="138" t="str">
        <f>IFERROR(VLOOKUP(INDIRECT("F"&amp;row()),'2. Data Elements'!$A:$F,6,FALSE),"")</f>
        <v>12/31/2021</v>
      </c>
      <c r="H39" s="104" t="s">
        <v>903</v>
      </c>
      <c r="I39" s="139" t="s">
        <v>899</v>
      </c>
      <c r="J39" s="139" t="s">
        <v>900</v>
      </c>
    </row>
    <row r="40">
      <c r="A40" s="125" t="s">
        <v>408</v>
      </c>
      <c r="B40" s="125">
        <v>0.0</v>
      </c>
      <c r="C40" s="147" t="s">
        <v>904</v>
      </c>
      <c r="D40" s="164" t="str">
        <f>IF(OR(ISERROR(SEARCH("extension",INDIRECT("$A"&amp;row()))),NOT(ISERROR(SEARCH("parties",INDIRECT("$C"&amp;row()))))),VLOOKUP(INDIRECT("$C"&amp;row()),'OCDS Schema 1.1.5'!$B:$D,2,FALSE), VLOOKUP(INDIRECT("$C"&amp;row()),'OCDS Extension Schemas 1.1.5'!$B:$D,2,FALSE))</f>
        <v>Maximum extent</v>
      </c>
      <c r="E40"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40" s="140"/>
      <c r="G40" s="138" t="str">
        <f>IFERROR(VLOOKUP(INDIRECT("F"&amp;row()),'2. Data Elements'!$A:$F,6,FALSE),"")</f>
        <v/>
      </c>
      <c r="H40" s="100"/>
      <c r="I40" s="129"/>
    </row>
    <row r="41">
      <c r="A41" s="125" t="s">
        <v>408</v>
      </c>
      <c r="B41" s="125">
        <v>0.0</v>
      </c>
      <c r="C41" s="147" t="s">
        <v>905</v>
      </c>
      <c r="D41" s="164" t="str">
        <f>IF(OR(ISERROR(SEARCH("extension",INDIRECT("$A"&amp;row()))),NOT(ISERROR(SEARCH("parties",INDIRECT("$C"&amp;row()))))),VLOOKUP(INDIRECT("$C"&amp;row()),'OCDS Schema 1.1.5'!$B:$D,2,FALSE), VLOOKUP(INDIRECT("$C"&amp;row()),'OCDS Extension Schemas 1.1.5'!$B:$D,2,FALSE))</f>
        <v>Duration (days)</v>
      </c>
      <c r="E41"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41" s="140"/>
      <c r="G41" s="138" t="str">
        <f>IFERROR(VLOOKUP(INDIRECT("F"&amp;row()),'2. Data Elements'!$A:$F,6,FALSE),"")</f>
        <v/>
      </c>
      <c r="H41" s="100"/>
      <c r="I41" s="129"/>
    </row>
    <row r="42">
      <c r="A42" s="125" t="s">
        <v>432</v>
      </c>
      <c r="B42" s="125">
        <v>0.0</v>
      </c>
      <c r="C42" s="144" t="s">
        <v>906</v>
      </c>
      <c r="D42" s="146" t="str">
        <f>IF(OR(ISERROR(SEARCH("extension",INDIRECT("$A"&amp;row()))),NOT(ISERROR(SEARCH("parties",INDIRECT("$C"&amp;row()))))),VLOOKUP(INDIRECT("$C"&amp;row()),'OCDS Schema 1.1.5'!$B:$D,2,FALSE), VLOOKUP(INDIRECT("$C"&amp;row()),'OCDS Extension Schemas 1.1.5'!$B:$D,2,FALSE))</f>
        <v>Documents</v>
      </c>
      <c r="E42" s="146" t="str">
        <f>IF(OR(ISERROR(SEARCH("extension",INDIRECT("$A"&amp;row()))),NOT(ISERROR(SEARCH("parties",INDIRECT("$C"&amp;row()))))),VLOOKUP(INDIRECT("$C"&amp;row()),'OCDS Schema 1.1.5'!$B:$D,3,FALSE), VLOOKUP(INDIRECT("$C"&amp;row()),'OCDS Extension Schemas 1.1.5'!$B:$D,3,FALSE))</f>
        <v>All documents and attachments related to the award, including any notices.</v>
      </c>
      <c r="I42" s="129"/>
    </row>
    <row r="43">
      <c r="A43" s="125" t="s">
        <v>419</v>
      </c>
      <c r="B43" s="125">
        <v>0.0</v>
      </c>
      <c r="C43" s="134" t="s">
        <v>907</v>
      </c>
      <c r="D43" s="164" t="str">
        <f>IF(OR(ISERROR(SEARCH("extension",INDIRECT("$A"&amp;row()))),NOT(ISERROR(SEARCH("parties",INDIRECT("$C"&amp;row()))))),VLOOKUP(INDIRECT("$C"&amp;row()),'OCDS Schema 1.1.5'!$B:$D,2,FALSE), VLOOKUP(INDIRECT("$C"&amp;row()),'OCDS Extension Schemas 1.1.5'!$B:$D,2,FALSE))</f>
        <v>ID</v>
      </c>
      <c r="E43"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3" s="140"/>
      <c r="G43" s="138" t="str">
        <f>IFERROR(VLOOKUP(INDIRECT("F"&amp;row()),'2. Data Elements'!$A:$F,6,FALSE),"")</f>
        <v/>
      </c>
      <c r="H43" s="104" t="s">
        <v>908</v>
      </c>
      <c r="I43" s="129"/>
    </row>
    <row r="44">
      <c r="A44" s="125" t="s">
        <v>408</v>
      </c>
      <c r="B44" s="125">
        <v>0.0</v>
      </c>
      <c r="C44" s="147" t="s">
        <v>909</v>
      </c>
      <c r="D44" s="164" t="str">
        <f>IF(OR(ISERROR(SEARCH("extension",INDIRECT("$A"&amp;row()))),NOT(ISERROR(SEARCH("parties",INDIRECT("$C"&amp;row()))))),VLOOKUP(INDIRECT("$C"&amp;row()),'OCDS Schema 1.1.5'!$B:$D,2,FALSE), VLOOKUP(INDIRECT("$C"&amp;row()),'OCDS Extension Schemas 1.1.5'!$B:$D,2,FALSE))</f>
        <v>Document type</v>
      </c>
      <c r="E44"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44" s="140"/>
      <c r="G44" s="138" t="str">
        <f>IFERROR(VLOOKUP(INDIRECT("F"&amp;row()),'2. Data Elements'!$A:$F,6,FALSE),"")</f>
        <v/>
      </c>
      <c r="H44" s="100"/>
      <c r="I44" s="129"/>
    </row>
    <row r="45">
      <c r="A45" s="125" t="s">
        <v>408</v>
      </c>
      <c r="B45" s="125">
        <v>0.0</v>
      </c>
      <c r="C45" s="147" t="s">
        <v>910</v>
      </c>
      <c r="D45" s="164" t="str">
        <f>IF(OR(ISERROR(SEARCH("extension",INDIRECT("$A"&amp;row()))),NOT(ISERROR(SEARCH("parties",INDIRECT("$C"&amp;row()))))),VLOOKUP(INDIRECT("$C"&amp;row()),'OCDS Schema 1.1.5'!$B:$D,2,FALSE), VLOOKUP(INDIRECT("$C"&amp;row()),'OCDS Extension Schemas 1.1.5'!$B:$D,2,FALSE))</f>
        <v>Title</v>
      </c>
      <c r="E45" s="164" t="str">
        <f>IF(OR(ISERROR(SEARCH("extension",INDIRECT("$A"&amp;row()))),NOT(ISERROR(SEARCH("parties",INDIRECT("$C"&amp;row()))))),VLOOKUP(INDIRECT("$C"&amp;row()),'OCDS Schema 1.1.5'!$B:$D,3,FALSE), VLOOKUP(INDIRECT("$C"&amp;row()),'OCDS Extension Schemas 1.1.5'!$B:$D,3,FALSE))</f>
        <v>The document title.</v>
      </c>
      <c r="F45" s="140"/>
      <c r="G45" s="138" t="str">
        <f>IFERROR(VLOOKUP(INDIRECT("F"&amp;row()),'2. Data Elements'!$A:$F,6,FALSE),"")</f>
        <v/>
      </c>
      <c r="H45" s="100"/>
      <c r="I45" s="129"/>
    </row>
    <row r="46">
      <c r="A46" s="125" t="s">
        <v>408</v>
      </c>
      <c r="B46" s="125">
        <v>0.0</v>
      </c>
      <c r="C46" s="147" t="s">
        <v>911</v>
      </c>
      <c r="D46" s="164" t="str">
        <f>IF(OR(ISERROR(SEARCH("extension",INDIRECT("$A"&amp;row()))),NOT(ISERROR(SEARCH("parties",INDIRECT("$C"&amp;row()))))),VLOOKUP(INDIRECT("$C"&amp;row()),'OCDS Schema 1.1.5'!$B:$D,2,FALSE), VLOOKUP(INDIRECT("$C"&amp;row()),'OCDS Extension Schemas 1.1.5'!$B:$D,2,FALSE))</f>
        <v>Description</v>
      </c>
      <c r="E46"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6" s="140"/>
      <c r="G46" s="138" t="str">
        <f>IFERROR(VLOOKUP(INDIRECT("F"&amp;row()),'2. Data Elements'!$A:$F,6,FALSE),"")</f>
        <v/>
      </c>
      <c r="H46" s="100"/>
      <c r="I46" s="129"/>
    </row>
    <row r="47">
      <c r="A47" s="125" t="s">
        <v>408</v>
      </c>
      <c r="B47" s="125">
        <v>0.0</v>
      </c>
      <c r="C47" s="147" t="s">
        <v>912</v>
      </c>
      <c r="D47" s="164" t="str">
        <f>IF(OR(ISERROR(SEARCH("extension",INDIRECT("$A"&amp;row()))),NOT(ISERROR(SEARCH("parties",INDIRECT("$C"&amp;row()))))),VLOOKUP(INDIRECT("$C"&amp;row()),'OCDS Schema 1.1.5'!$B:$D,2,FALSE), VLOOKUP(INDIRECT("$C"&amp;row()),'OCDS Extension Schemas 1.1.5'!$B:$D,2,FALSE))</f>
        <v>URL</v>
      </c>
      <c r="E47"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7" s="140"/>
      <c r="G47" s="138" t="str">
        <f>IFERROR(VLOOKUP(INDIRECT("F"&amp;row()),'2. Data Elements'!$A:$F,6,FALSE),"")</f>
        <v/>
      </c>
      <c r="H47" s="100"/>
      <c r="I47" s="129"/>
    </row>
    <row r="48">
      <c r="A48" s="125" t="s">
        <v>408</v>
      </c>
      <c r="B48" s="125">
        <v>0.0</v>
      </c>
      <c r="C48" s="147" t="s">
        <v>913</v>
      </c>
      <c r="D48" s="164" t="str">
        <f>IF(OR(ISERROR(SEARCH("extension",INDIRECT("$A"&amp;row()))),NOT(ISERROR(SEARCH("parties",INDIRECT("$C"&amp;row()))))),VLOOKUP(INDIRECT("$C"&amp;row()),'OCDS Schema 1.1.5'!$B:$D,2,FALSE), VLOOKUP(INDIRECT("$C"&amp;row()),'OCDS Extension Schemas 1.1.5'!$B:$D,2,FALSE))</f>
        <v>Date published</v>
      </c>
      <c r="E48"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8" s="140"/>
      <c r="G48" s="138" t="str">
        <f>IFERROR(VLOOKUP(INDIRECT("F"&amp;row()),'2. Data Elements'!$A:$F,6,FALSE),"")</f>
        <v/>
      </c>
      <c r="H48" s="100"/>
      <c r="I48" s="129"/>
    </row>
    <row r="49">
      <c r="A49" s="125" t="s">
        <v>408</v>
      </c>
      <c r="B49" s="125">
        <v>0.0</v>
      </c>
      <c r="C49" s="147" t="s">
        <v>914</v>
      </c>
      <c r="D49" s="164" t="str">
        <f>IF(OR(ISERROR(SEARCH("extension",INDIRECT("$A"&amp;row()))),NOT(ISERROR(SEARCH("parties",INDIRECT("$C"&amp;row()))))),VLOOKUP(INDIRECT("$C"&amp;row()),'OCDS Schema 1.1.5'!$B:$D,2,FALSE), VLOOKUP(INDIRECT("$C"&amp;row()),'OCDS Extension Schemas 1.1.5'!$B:$D,2,FALSE))</f>
        <v>Date modified</v>
      </c>
      <c r="E49" s="164" t="str">
        <f>IF(OR(ISERROR(SEARCH("extension",INDIRECT("$A"&amp;row()))),NOT(ISERROR(SEARCH("parties",INDIRECT("$C"&amp;row()))))),VLOOKUP(INDIRECT("$C"&amp;row()),'OCDS Schema 1.1.5'!$B:$D,3,FALSE), VLOOKUP(INDIRECT("$C"&amp;row()),'OCDS Extension Schemas 1.1.5'!$B:$D,3,FALSE))</f>
        <v>Date that the document was last modified</v>
      </c>
      <c r="F49" s="140"/>
      <c r="G49" s="138" t="str">
        <f>IFERROR(VLOOKUP(INDIRECT("F"&amp;row()),'2. Data Elements'!$A:$F,6,FALSE),"")</f>
        <v/>
      </c>
      <c r="H49" s="100"/>
      <c r="I49" s="129"/>
    </row>
    <row r="50">
      <c r="A50" s="125" t="s">
        <v>408</v>
      </c>
      <c r="B50" s="125">
        <v>0.0</v>
      </c>
      <c r="C50" s="147" t="s">
        <v>915</v>
      </c>
      <c r="D50" s="164" t="str">
        <f>IF(OR(ISERROR(SEARCH("extension",INDIRECT("$A"&amp;row()))),NOT(ISERROR(SEARCH("parties",INDIRECT("$C"&amp;row()))))),VLOOKUP(INDIRECT("$C"&amp;row()),'OCDS Schema 1.1.5'!$B:$D,2,FALSE), VLOOKUP(INDIRECT("$C"&amp;row()),'OCDS Extension Schemas 1.1.5'!$B:$D,2,FALSE))</f>
        <v>Format</v>
      </c>
      <c r="E50"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50" s="140"/>
      <c r="G50" s="138" t="str">
        <f>IFERROR(VLOOKUP(INDIRECT("F"&amp;row()),'2. Data Elements'!$A:$F,6,FALSE),"")</f>
        <v/>
      </c>
      <c r="H50" s="100"/>
      <c r="I50" s="129"/>
    </row>
    <row r="51">
      <c r="A51" s="125" t="s">
        <v>408</v>
      </c>
      <c r="B51" s="125">
        <v>0.0</v>
      </c>
      <c r="C51" s="147" t="s">
        <v>916</v>
      </c>
      <c r="D51" s="164" t="str">
        <f>IF(OR(ISERROR(SEARCH("extension",INDIRECT("$A"&amp;row()))),NOT(ISERROR(SEARCH("parties",INDIRECT("$C"&amp;row()))))),VLOOKUP(INDIRECT("$C"&amp;row()),'OCDS Schema 1.1.5'!$B:$D,2,FALSE), VLOOKUP(INDIRECT("$C"&amp;row()),'OCDS Extension Schemas 1.1.5'!$B:$D,2,FALSE))</f>
        <v>Language</v>
      </c>
      <c r="E51"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51" s="140"/>
      <c r="G51" s="138" t="str">
        <f>IFERROR(VLOOKUP(INDIRECT("F"&amp;row()),'2. Data Elements'!$A:$F,6,FALSE),"")</f>
        <v/>
      </c>
      <c r="H51" s="100"/>
      <c r="I51" s="129"/>
    </row>
    <row r="52">
      <c r="A52" s="125" t="s">
        <v>432</v>
      </c>
      <c r="B52" s="125">
        <v>0.0</v>
      </c>
      <c r="C52" s="144" t="s">
        <v>917</v>
      </c>
      <c r="D52" s="146" t="str">
        <f>IF(OR(ISERROR(SEARCH("extension",INDIRECT("$A"&amp;row()))),NOT(ISERROR(SEARCH("parties",INDIRECT("$C"&amp;row()))))),VLOOKUP(INDIRECT("$C"&amp;row()),'OCDS Schema 1.1.5'!$B:$D,2,FALSE), VLOOKUP(INDIRECT("$C"&amp;row()),'OCDS Extension Schemas 1.1.5'!$B:$D,2,FALSE))</f>
        <v>Amendments</v>
      </c>
      <c r="E52" s="146" t="str">
        <f>IF(OR(ISERROR(SEARCH("extension",INDIRECT("$A"&amp;row()))),NOT(ISERROR(SEARCH("parties",INDIRECT("$C"&amp;row()))))),VLOOKUP(INDIRECT("$C"&amp;row()),'OCDS Schema 1.1.5'!$B:$D,3,FALSE), VLOOKUP(INDIRECT("$C"&amp;row()),'OCDS Extension Schemas 1.1.5'!$B:$D,3,FALSE))</f>
        <v>An award amendment is a formal change to the details of the award, and generally involves the publication of a new award notice/release. The rationale and a description of the changes made can be provided here.</v>
      </c>
      <c r="I52" s="129"/>
    </row>
    <row r="53">
      <c r="A53" s="125" t="s">
        <v>408</v>
      </c>
      <c r="B53" s="125">
        <v>0.0</v>
      </c>
      <c r="C53" s="147" t="s">
        <v>918</v>
      </c>
      <c r="D53" s="164" t="str">
        <f>IF(OR(ISERROR(SEARCH("extension",INDIRECT("$A"&amp;row()))),NOT(ISERROR(SEARCH("parties",INDIRECT("$C"&amp;row()))))),VLOOKUP(INDIRECT("$C"&amp;row()),'OCDS Schema 1.1.5'!$B:$D,2,FALSE), VLOOKUP(INDIRECT("$C"&amp;row()),'OCDS Extension Schemas 1.1.5'!$B:$D,2,FALSE))</f>
        <v>Amendment date</v>
      </c>
      <c r="E53" s="164" t="str">
        <f>IF(OR(ISERROR(SEARCH("extension",INDIRECT("$A"&amp;row()))),NOT(ISERROR(SEARCH("parties",INDIRECT("$C"&amp;row()))))),VLOOKUP(INDIRECT("$C"&amp;row()),'OCDS Schema 1.1.5'!$B:$D,3,FALSE), VLOOKUP(INDIRECT("$C"&amp;row()),'OCDS Extension Schemas 1.1.5'!$B:$D,3,FALSE))</f>
        <v>The date of this amendment.</v>
      </c>
      <c r="F53" s="140"/>
      <c r="G53" s="138" t="str">
        <f>IFERROR(VLOOKUP(INDIRECT("F"&amp;row()),'2. Data Elements'!$A:$F,6,FALSE),"")</f>
        <v/>
      </c>
      <c r="H53" s="100"/>
      <c r="I53" s="129"/>
    </row>
    <row r="54">
      <c r="A54" s="125" t="s">
        <v>408</v>
      </c>
      <c r="B54" s="125">
        <v>0.0</v>
      </c>
      <c r="C54" s="147" t="s">
        <v>919</v>
      </c>
      <c r="D54" s="164" t="str">
        <f>IF(OR(ISERROR(SEARCH("extension",INDIRECT("$A"&amp;row()))),NOT(ISERROR(SEARCH("parties",INDIRECT("$C"&amp;row()))))),VLOOKUP(INDIRECT("$C"&amp;row()),'OCDS Schema 1.1.5'!$B:$D,2,FALSE), VLOOKUP(INDIRECT("$C"&amp;row()),'OCDS Extension Schemas 1.1.5'!$B:$D,2,FALSE))</f>
        <v>Rationale</v>
      </c>
      <c r="E54" s="164" t="str">
        <f>IF(OR(ISERROR(SEARCH("extension",INDIRECT("$A"&amp;row()))),NOT(ISERROR(SEARCH("parties",INDIRECT("$C"&amp;row()))))),VLOOKUP(INDIRECT("$C"&amp;row()),'OCDS Schema 1.1.5'!$B:$D,3,FALSE), VLOOKUP(INDIRECT("$C"&amp;row()),'OCDS Extension Schemas 1.1.5'!$B:$D,3,FALSE))</f>
        <v>An explanation for the amendment.</v>
      </c>
      <c r="F54" s="140"/>
      <c r="G54" s="138" t="str">
        <f>IFERROR(VLOOKUP(INDIRECT("F"&amp;row()),'2. Data Elements'!$A:$F,6,FALSE),"")</f>
        <v/>
      </c>
      <c r="H54" s="100"/>
      <c r="I54" s="129"/>
    </row>
    <row r="55">
      <c r="A55" s="125" t="s">
        <v>408</v>
      </c>
      <c r="B55" s="125">
        <v>0.0</v>
      </c>
      <c r="C55" s="147" t="s">
        <v>920</v>
      </c>
      <c r="D55" s="164" t="str">
        <f>IF(OR(ISERROR(SEARCH("extension",INDIRECT("$A"&amp;row()))),NOT(ISERROR(SEARCH("parties",INDIRECT("$C"&amp;row()))))),VLOOKUP(INDIRECT("$C"&amp;row()),'OCDS Schema 1.1.5'!$B:$D,2,FALSE), VLOOKUP(INDIRECT("$C"&amp;row()),'OCDS Extension Schemas 1.1.5'!$B:$D,2,FALSE))</f>
        <v>ID</v>
      </c>
      <c r="E55" s="164" t="str">
        <f>IF(OR(ISERROR(SEARCH("extension",INDIRECT("$A"&amp;row()))),NOT(ISERROR(SEARCH("parties",INDIRECT("$C"&amp;row()))))),VLOOKUP(INDIRECT("$C"&amp;row()),'OCDS Schema 1.1.5'!$B:$D,3,FALSE), VLOOKUP(INDIRECT("$C"&amp;row()),'OCDS Extension Schemas 1.1.5'!$B:$D,3,FALSE))</f>
        <v>An identifier for this amendment: often the amendment number</v>
      </c>
      <c r="F55" s="140"/>
      <c r="G55" s="138" t="str">
        <f>IFERROR(VLOOKUP(INDIRECT("F"&amp;row()),'2. Data Elements'!$A:$F,6,FALSE),"")</f>
        <v/>
      </c>
      <c r="H55" s="100"/>
      <c r="I55" s="129"/>
    </row>
    <row r="56">
      <c r="A56" s="125" t="s">
        <v>408</v>
      </c>
      <c r="B56" s="125">
        <v>0.0</v>
      </c>
      <c r="C56" s="147" t="s">
        <v>921</v>
      </c>
      <c r="D56" s="164" t="str">
        <f>IF(OR(ISERROR(SEARCH("extension",INDIRECT("$A"&amp;row()))),NOT(ISERROR(SEARCH("parties",INDIRECT("$C"&amp;row()))))),VLOOKUP(INDIRECT("$C"&amp;row()),'OCDS Schema 1.1.5'!$B:$D,2,FALSE), VLOOKUP(INDIRECT("$C"&amp;row()),'OCDS Extension Schemas 1.1.5'!$B:$D,2,FALSE))</f>
        <v>Description</v>
      </c>
      <c r="E56" s="164" t="str">
        <f>IF(OR(ISERROR(SEARCH("extension",INDIRECT("$A"&amp;row()))),NOT(ISERROR(SEARCH("parties",INDIRECT("$C"&amp;row()))))),VLOOKUP(INDIRECT("$C"&amp;row()),'OCDS Schema 1.1.5'!$B:$D,3,FALSE), VLOOKUP(INDIRECT("$C"&amp;row()),'OCDS Extension Schemas 1.1.5'!$B:$D,3,FALSE))</f>
        <v>A free text, or semi-structured, description of the changes made in this amendment.</v>
      </c>
      <c r="F56" s="140"/>
      <c r="G56" s="138" t="str">
        <f>IFERROR(VLOOKUP(INDIRECT("F"&amp;row()),'2. Data Elements'!$A:$F,6,FALSE),"")</f>
        <v/>
      </c>
      <c r="H56" s="100"/>
      <c r="I56" s="129"/>
    </row>
    <row r="57">
      <c r="A57" s="125" t="s">
        <v>408</v>
      </c>
      <c r="B57" s="125">
        <v>0.0</v>
      </c>
      <c r="C57" s="147" t="s">
        <v>922</v>
      </c>
      <c r="D57" s="164" t="str">
        <f>IF(OR(ISERROR(SEARCH("extension",INDIRECT("$A"&amp;row()))),NOT(ISERROR(SEARCH("parties",INDIRECT("$C"&amp;row()))))),VLOOKUP(INDIRECT("$C"&amp;row()),'OCDS Schema 1.1.5'!$B:$D,2,FALSE), VLOOKUP(INDIRECT("$C"&amp;row()),'OCDS Extension Schemas 1.1.5'!$B:$D,2,FALSE))</f>
        <v>Amended release (identifier)</v>
      </c>
      <c r="E57"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57" s="140"/>
      <c r="G57" s="138" t="str">
        <f>IFERROR(VLOOKUP(INDIRECT("F"&amp;row()),'2. Data Elements'!$A:$F,6,FALSE),"")</f>
        <v/>
      </c>
      <c r="H57" s="100"/>
      <c r="I57" s="129"/>
    </row>
    <row r="58">
      <c r="A58" s="125" t="s">
        <v>408</v>
      </c>
      <c r="B58" s="125">
        <v>0.0</v>
      </c>
      <c r="C58" s="147" t="s">
        <v>923</v>
      </c>
      <c r="D58" s="164" t="str">
        <f>IF(OR(ISERROR(SEARCH("extension",INDIRECT("$A"&amp;row()))),NOT(ISERROR(SEARCH("parties",INDIRECT("$C"&amp;row()))))),VLOOKUP(INDIRECT("$C"&amp;row()),'OCDS Schema 1.1.5'!$B:$D,2,FALSE), VLOOKUP(INDIRECT("$C"&amp;row()),'OCDS Extension Schemas 1.1.5'!$B:$D,2,FALSE))</f>
        <v>Amending release (identifier)</v>
      </c>
      <c r="E58"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58" s="140"/>
      <c r="G58" s="138" t="str">
        <f>IFERROR(VLOOKUP(INDIRECT("F"&amp;row()),'2. Data Elements'!$A:$F,6,FALSE),"")</f>
        <v/>
      </c>
      <c r="H58" s="100"/>
      <c r="I58" s="129"/>
    </row>
    <row r="59">
      <c r="A59" s="125" t="s">
        <v>511</v>
      </c>
      <c r="B59" s="125">
        <v>0.0</v>
      </c>
      <c r="C59" s="157" t="s">
        <v>512</v>
      </c>
      <c r="D59" s="131"/>
      <c r="E59" s="131"/>
      <c r="F59" s="131"/>
      <c r="G59" s="131"/>
      <c r="H59" s="132"/>
      <c r="I59" s="129"/>
    </row>
    <row r="60">
      <c r="A60" s="125" t="s">
        <v>513</v>
      </c>
      <c r="B60" s="125">
        <v>0.0</v>
      </c>
      <c r="C60" s="158" t="s">
        <v>546</v>
      </c>
      <c r="D60" s="131"/>
      <c r="E60" s="131"/>
      <c r="F60" s="131"/>
      <c r="G60" s="131"/>
      <c r="H60" s="132"/>
      <c r="I60" s="129"/>
    </row>
    <row r="61">
      <c r="A61" s="125" t="s">
        <v>515</v>
      </c>
      <c r="B61" s="125">
        <v>0.0</v>
      </c>
      <c r="C61" s="159" t="s">
        <v>924</v>
      </c>
      <c r="D61" s="164" t="str">
        <f>IF(OR(ISERROR(SEARCH("extension",INDIRECT("$A"&amp;row()))),NOT(ISERROR(SEARCH("parties",INDIRECT("$C"&amp;row()))))),VLOOKUP(INDIRECT("$C"&amp;row()),'OCDS Schema 1.1.5'!$B:$D,2,FALSE), VLOOKUP(INDIRECT("$C"&amp;row()),'OCDS Extension Schemas 1.1.5'!$B:$D,2,FALSE))</f>
        <v>Related lot</v>
      </c>
      <c r="E61" s="164" t="str">
        <f>IF(OR(ISERROR(SEARCH("extension",INDIRECT("$A"&amp;row()))),NOT(ISERROR(SEARCH("parties",INDIRECT("$C"&amp;row()))))),VLOOKUP(INDIRECT("$C"&amp;row()),'OCDS Schema 1.1.5'!$B:$D,3,FALSE), VLOOKUP(INDIRECT("$C"&amp;row()),'OCDS Extension Schemas 1.1.5'!$B:$D,3,FALSE))</f>
        <v>If this item belongs to a lot, provide the identifier of the related lot here.</v>
      </c>
      <c r="F61" s="160"/>
      <c r="G61" s="138" t="str">
        <f>IFERROR(VLOOKUP(INDIRECT("F"&amp;row()),'2. Data Elements'!$A:$F,6,FALSE),"")</f>
        <v/>
      </c>
      <c r="H61" s="162"/>
      <c r="I61" s="129"/>
    </row>
    <row r="62">
      <c r="A62" s="125" t="s">
        <v>515</v>
      </c>
      <c r="B62" s="125">
        <v>0.0</v>
      </c>
      <c r="C62" s="159" t="s">
        <v>925</v>
      </c>
      <c r="D62" s="164" t="str">
        <f>IF(OR(ISERROR(SEARCH("extension",INDIRECT("$A"&amp;row()))),NOT(ISERROR(SEARCH("parties",INDIRECT("$C"&amp;row()))))),VLOOKUP(INDIRECT("$C"&amp;row()),'OCDS Schema 1.1.5'!$B:$D,2,FALSE), VLOOKUP(INDIRECT("$C"&amp;row()),'OCDS Extension Schemas 1.1.5'!$B:$D,2,FALSE))</f>
        <v>Related lot(s)</v>
      </c>
      <c r="E62"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62" s="160"/>
      <c r="G62" s="138" t="str">
        <f>IFERROR(VLOOKUP(INDIRECT("F"&amp;row()),'2. Data Elements'!$A:$F,6,FALSE),"")</f>
        <v/>
      </c>
      <c r="H62" s="162"/>
      <c r="I62" s="129"/>
    </row>
    <row r="63">
      <c r="A63" s="125" t="s">
        <v>515</v>
      </c>
      <c r="B63" s="125">
        <v>0.0</v>
      </c>
      <c r="C63" s="159" t="s">
        <v>926</v>
      </c>
      <c r="D63" s="164" t="str">
        <f>IF(OR(ISERROR(SEARCH("extension",INDIRECT("$A"&amp;row()))),NOT(ISERROR(SEARCH("parties",INDIRECT("$C"&amp;row()))))),VLOOKUP(INDIRECT("$C"&amp;row()),'OCDS Schema 1.1.5'!$B:$D,2,FALSE), VLOOKUP(INDIRECT("$C"&amp;row()),'OCDS Extension Schemas 1.1.5'!$B:$D,2,FALSE))</f>
        <v>Related lot(s)</v>
      </c>
      <c r="E63" s="164" t="str">
        <f>IF(OR(ISERROR(SEARCH("extension",INDIRECT("$A"&amp;row()))),NOT(ISERROR(SEARCH("parties",INDIRECT("$C"&amp;row()))))),VLOOKUP(INDIRECT("$C"&amp;row()),'OCDS Schema 1.1.5'!$B:$D,3,FALSE), VLOOKUP(INDIRECT("$C"&amp;row()),'OCDS Extension Schemas 1.1.5'!$B:$D,3,FALSE))</f>
        <v>If this award relates to one or more specific lots, provide the identifier(s) of the related lot(s) here.</v>
      </c>
      <c r="F63" s="160"/>
      <c r="G63" s="138" t="str">
        <f>IFERROR(VLOOKUP(INDIRECT("F"&amp;row()),'2. Data Elements'!$A:$F,6,FALSE),"")</f>
        <v/>
      </c>
      <c r="H63" s="162"/>
      <c r="I63" s="129"/>
    </row>
    <row r="64">
      <c r="A64" s="125" t="s">
        <v>513</v>
      </c>
      <c r="B64" s="125">
        <v>0.0</v>
      </c>
      <c r="C64" s="158" t="s">
        <v>751</v>
      </c>
      <c r="D64" s="131"/>
      <c r="E64" s="131"/>
      <c r="F64" s="131"/>
      <c r="G64" s="131"/>
      <c r="H64" s="132"/>
      <c r="I64" s="129"/>
    </row>
    <row r="65">
      <c r="A65" s="125" t="s">
        <v>517</v>
      </c>
      <c r="B65" s="125">
        <v>0.0</v>
      </c>
      <c r="C65" s="159" t="s">
        <v>927</v>
      </c>
      <c r="D65" s="146" t="str">
        <f>IF(OR(ISERROR(SEARCH("extension",INDIRECT("$A"&amp;row()))),NOT(ISERROR(SEARCH("parties",INDIRECT("$C"&amp;row()))))),VLOOKUP(INDIRECT("$C"&amp;row()),'OCDS Schema 1.1.5'!$B:$D,2,FALSE), VLOOKUP(INDIRECT("$C"&amp;row()),'OCDS Extension Schemas 1.1.5'!$B:$D,2,FALSE))</f>
        <v>Delivery Location</v>
      </c>
      <c r="E65" s="146"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65" s="129"/>
    </row>
    <row r="66">
      <c r="A66" s="125" t="s">
        <v>515</v>
      </c>
      <c r="B66" s="125">
        <v>0.0</v>
      </c>
      <c r="C66" s="159" t="s">
        <v>928</v>
      </c>
      <c r="D66" s="164" t="str">
        <f>IF(OR(ISERROR(SEARCH("extension",INDIRECT("$A"&amp;row()))),NOT(ISERROR(SEARCH("parties",INDIRECT("$C"&amp;row()))))),VLOOKUP(INDIRECT("$C"&amp;row()),'OCDS Schema 1.1.5'!$B:$D,2,FALSE), VLOOKUP(INDIRECT("$C"&amp;row()),'OCDS Extension Schemas 1.1.5'!$B:$D,2,FALSE))</f>
        <v>Description</v>
      </c>
      <c r="E66" s="164"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66" s="160"/>
      <c r="G66" s="138" t="str">
        <f>IFERROR(VLOOKUP(INDIRECT("F"&amp;row()),'2. Data Elements'!$A:$F,6,FALSE),"")</f>
        <v/>
      </c>
      <c r="H66" s="162"/>
      <c r="I66" s="129"/>
    </row>
    <row r="67">
      <c r="A67" s="125" t="s">
        <v>517</v>
      </c>
      <c r="B67" s="125">
        <v>0.0</v>
      </c>
      <c r="C67" s="159" t="s">
        <v>929</v>
      </c>
      <c r="D67" s="146" t="str">
        <f>IF(OR(ISERROR(SEARCH("extension",INDIRECT("$A"&amp;row()))),NOT(ISERROR(SEARCH("parties",INDIRECT("$C"&amp;row()))))),VLOOKUP(INDIRECT("$C"&amp;row()),'OCDS Schema 1.1.5'!$B:$D,2,FALSE), VLOOKUP(INDIRECT("$C"&amp;row()),'OCDS Extension Schemas 1.1.5'!$B:$D,2,FALSE))</f>
        <v>Geometry</v>
      </c>
      <c r="E67" s="146"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67" s="129"/>
    </row>
    <row r="68">
      <c r="A68" s="125" t="s">
        <v>515</v>
      </c>
      <c r="B68" s="125">
        <v>0.0</v>
      </c>
      <c r="C68" s="159" t="s">
        <v>930</v>
      </c>
      <c r="D68" s="164" t="str">
        <f>IF(OR(ISERROR(SEARCH("extension",INDIRECT("$A"&amp;row()))),NOT(ISERROR(SEARCH("parties",INDIRECT("$C"&amp;row()))))),VLOOKUP(INDIRECT("$C"&amp;row()),'OCDS Schema 1.1.5'!$B:$D,2,FALSE), VLOOKUP(INDIRECT("$C"&amp;row()),'OCDS Extension Schemas 1.1.5'!$B:$D,2,FALSE))</f>
        <v>Type</v>
      </c>
      <c r="E68" s="164"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68" s="160"/>
      <c r="G68" s="138" t="str">
        <f>IFERROR(VLOOKUP(INDIRECT("F"&amp;row()),'2. Data Elements'!$A:$F,6,FALSE),"")</f>
        <v/>
      </c>
      <c r="H68" s="162"/>
      <c r="I68" s="129"/>
    </row>
    <row r="69">
      <c r="A69" s="125" t="s">
        <v>515</v>
      </c>
      <c r="B69" s="125">
        <v>0.0</v>
      </c>
      <c r="C69" s="159" t="s">
        <v>931</v>
      </c>
      <c r="D69" s="164" t="str">
        <f>IF(OR(ISERROR(SEARCH("extension",INDIRECT("$A"&amp;row()))),NOT(ISERROR(SEARCH("parties",INDIRECT("$C"&amp;row()))))),VLOOKUP(INDIRECT("$C"&amp;row()),'OCDS Schema 1.1.5'!$B:$D,2,FALSE), VLOOKUP(INDIRECT("$C"&amp;row()),'OCDS Extension Schemas 1.1.5'!$B:$D,2,FALSE))</f>
        <v>Coordinates</v>
      </c>
      <c r="E69" s="164"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69" s="160"/>
      <c r="G69" s="138" t="str">
        <f>IFERROR(VLOOKUP(INDIRECT("F"&amp;row()),'2. Data Elements'!$A:$F,6,FALSE),"")</f>
        <v/>
      </c>
      <c r="H69" s="162"/>
      <c r="I69" s="129"/>
    </row>
    <row r="70">
      <c r="A70" s="125" t="s">
        <v>517</v>
      </c>
      <c r="B70" s="125">
        <v>0.0</v>
      </c>
      <c r="C70" s="159" t="s">
        <v>932</v>
      </c>
      <c r="D70" s="146" t="str">
        <f>IF(OR(ISERROR(SEARCH("extension",INDIRECT("$A"&amp;row()))),NOT(ISERROR(SEARCH("parties",INDIRECT("$C"&amp;row()))))),VLOOKUP(INDIRECT("$C"&amp;row()),'OCDS Schema 1.1.5'!$B:$D,2,FALSE), VLOOKUP(INDIRECT("$C"&amp;row()),'OCDS Extension Schemas 1.1.5'!$B:$D,2,FALSE))</f>
        <v>Gazetteer</v>
      </c>
      <c r="E70" s="146" t="str">
        <f>IF(OR(ISERROR(SEARCH("extension",INDIRECT("$A"&amp;row()))),NOT(ISERROR(SEARCH("parties",INDIRECT("$C"&amp;row()))))),VLOOKUP(INDIRECT("$C"&amp;row()),'OCDS Schema 1.1.5'!$B:$D,3,FALSE), VLOOKUP(INDIRECT("$C"&amp;row()),'OCDS Extension Schemas 1.1.5'!$B:$D,3,FALSE))</f>
        <v>Identifiers from a gazetteer (a geographical index or directory) for the location.</v>
      </c>
      <c r="I70" s="129"/>
    </row>
    <row r="71">
      <c r="A71" s="125" t="s">
        <v>515</v>
      </c>
      <c r="B71" s="125">
        <v>0.0</v>
      </c>
      <c r="C71" s="159" t="s">
        <v>933</v>
      </c>
      <c r="D71" s="164" t="str">
        <f>IF(OR(ISERROR(SEARCH("extension",INDIRECT("$A"&amp;row()))),NOT(ISERROR(SEARCH("parties",INDIRECT("$C"&amp;row()))))),VLOOKUP(INDIRECT("$C"&amp;row()),'OCDS Schema 1.1.5'!$B:$D,2,FALSE), VLOOKUP(INDIRECT("$C"&amp;row()),'OCDS Extension Schemas 1.1.5'!$B:$D,2,FALSE))</f>
        <v>Gazetteer scheme</v>
      </c>
      <c r="E71" s="164"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71" s="160"/>
      <c r="G71" s="138" t="str">
        <f>IFERROR(VLOOKUP(INDIRECT("F"&amp;row()),'2. Data Elements'!$A:$F,6,FALSE),"")</f>
        <v/>
      </c>
      <c r="H71" s="162"/>
      <c r="I71" s="129"/>
    </row>
    <row r="72">
      <c r="A72" s="125" t="s">
        <v>515</v>
      </c>
      <c r="B72" s="125">
        <v>0.0</v>
      </c>
      <c r="C72" s="159" t="s">
        <v>934</v>
      </c>
      <c r="D72" s="164" t="str">
        <f>IF(OR(ISERROR(SEARCH("extension",INDIRECT("$A"&amp;row()))),NOT(ISERROR(SEARCH("parties",INDIRECT("$C"&amp;row()))))),VLOOKUP(INDIRECT("$C"&amp;row()),'OCDS Schema 1.1.5'!$B:$D,2,FALSE), VLOOKUP(INDIRECT("$C"&amp;row()),'OCDS Extension Schemas 1.1.5'!$B:$D,2,FALSE))</f>
        <v>Identifiers</v>
      </c>
      <c r="E72" s="164"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72" s="160"/>
      <c r="G72" s="138" t="str">
        <f>IFERROR(VLOOKUP(INDIRECT("F"&amp;row()),'2. Data Elements'!$A:$F,6,FALSE),"")</f>
        <v/>
      </c>
      <c r="H72" s="162"/>
      <c r="I72" s="129"/>
    </row>
    <row r="73">
      <c r="A73" s="125" t="s">
        <v>515</v>
      </c>
      <c r="B73" s="125">
        <v>0.0</v>
      </c>
      <c r="C73" s="159" t="s">
        <v>935</v>
      </c>
      <c r="D73" s="164" t="str">
        <f>IF(OR(ISERROR(SEARCH("extension",INDIRECT("$A"&amp;row()))),NOT(ISERROR(SEARCH("parties",INDIRECT("$C"&amp;row()))))),VLOOKUP(INDIRECT("$C"&amp;row()),'OCDS Schema 1.1.5'!$B:$D,2,FALSE), VLOOKUP(INDIRECT("$C"&amp;row()),'OCDS Extension Schemas 1.1.5'!$B:$D,2,FALSE))</f>
        <v>URI</v>
      </c>
      <c r="E73" s="164"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73" s="160"/>
      <c r="G73" s="138" t="str">
        <f>IFERROR(VLOOKUP(INDIRECT("F"&amp;row()),'2. Data Elements'!$A:$F,6,FALSE),"")</f>
        <v/>
      </c>
      <c r="H73" s="162"/>
      <c r="I73" s="129"/>
    </row>
    <row r="74">
      <c r="A74" s="125" t="s">
        <v>517</v>
      </c>
      <c r="B74" s="125">
        <v>0.0</v>
      </c>
      <c r="C74" s="159" t="s">
        <v>936</v>
      </c>
      <c r="D74" s="146" t="str">
        <f>IF(OR(ISERROR(SEARCH("extension",INDIRECT("$A"&amp;row()))),NOT(ISERROR(SEARCH("parties",INDIRECT("$C"&amp;row()))))),VLOOKUP(INDIRECT("$C"&amp;row()),'OCDS Schema 1.1.5'!$B:$D,2,FALSE), VLOOKUP(INDIRECT("$C"&amp;row()),'OCDS Extension Schemas 1.1.5'!$B:$D,2,FALSE))</f>
        <v>Delivery Address</v>
      </c>
      <c r="E74" s="146"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74" s="129"/>
    </row>
    <row r="75">
      <c r="A75" s="125" t="s">
        <v>515</v>
      </c>
      <c r="B75" s="125">
        <v>0.0</v>
      </c>
      <c r="C75" s="159" t="s">
        <v>937</v>
      </c>
      <c r="D75" s="164" t="str">
        <f>IF(OR(ISERROR(SEARCH("extension",INDIRECT("$A"&amp;row()))),NOT(ISERROR(SEARCH("parties",INDIRECT("$C"&amp;row()))))),VLOOKUP(INDIRECT("$C"&amp;row()),'OCDS Schema 1.1.5'!$B:$D,2,FALSE), VLOOKUP(INDIRECT("$C"&amp;row()),'OCDS Extension Schemas 1.1.5'!$B:$D,2,FALSE))</f>
        <v>Street address</v>
      </c>
      <c r="E75" s="164" t="str">
        <f>IF(OR(ISERROR(SEARCH("extension",INDIRECT("$A"&amp;row()))),NOT(ISERROR(SEARCH("parties",INDIRECT("$C"&amp;row()))))),VLOOKUP(INDIRECT("$C"&amp;row()),'OCDS Schema 1.1.5'!$B:$D,3,FALSE), VLOOKUP(INDIRECT("$C"&amp;row()),'OCDS Extension Schemas 1.1.5'!$B:$D,3,FALSE))</f>
        <v>The street address. For example, 1600 Amphitheatre Pkwy.</v>
      </c>
      <c r="F75" s="160"/>
      <c r="G75" s="138" t="str">
        <f>IFERROR(VLOOKUP(INDIRECT("F"&amp;row()),'2. Data Elements'!$A:$F,6,FALSE),"")</f>
        <v/>
      </c>
      <c r="H75" s="162"/>
      <c r="I75" s="129"/>
    </row>
    <row r="76">
      <c r="A76" s="125" t="s">
        <v>515</v>
      </c>
      <c r="B76" s="125">
        <v>0.0</v>
      </c>
      <c r="C76" s="159" t="s">
        <v>938</v>
      </c>
      <c r="D76" s="164" t="str">
        <f>IF(OR(ISERROR(SEARCH("extension",INDIRECT("$A"&amp;row()))),NOT(ISERROR(SEARCH("parties",INDIRECT("$C"&amp;row()))))),VLOOKUP(INDIRECT("$C"&amp;row()),'OCDS Schema 1.1.5'!$B:$D,2,FALSE), VLOOKUP(INDIRECT("$C"&amp;row()),'OCDS Extension Schemas 1.1.5'!$B:$D,2,FALSE))</f>
        <v>Locality</v>
      </c>
      <c r="E76" s="164" t="str">
        <f>IF(OR(ISERROR(SEARCH("extension",INDIRECT("$A"&amp;row()))),NOT(ISERROR(SEARCH("parties",INDIRECT("$C"&amp;row()))))),VLOOKUP(INDIRECT("$C"&amp;row()),'OCDS Schema 1.1.5'!$B:$D,3,FALSE), VLOOKUP(INDIRECT("$C"&amp;row()),'OCDS Extension Schemas 1.1.5'!$B:$D,3,FALSE))</f>
        <v>The locality. For example, Mountain View.</v>
      </c>
      <c r="F76" s="160"/>
      <c r="G76" s="138" t="str">
        <f>IFERROR(VLOOKUP(INDIRECT("F"&amp;row()),'2. Data Elements'!$A:$F,6,FALSE),"")</f>
        <v/>
      </c>
      <c r="H76" s="162"/>
      <c r="I76" s="129"/>
    </row>
    <row r="77">
      <c r="A77" s="125" t="s">
        <v>515</v>
      </c>
      <c r="B77" s="125">
        <v>0.0</v>
      </c>
      <c r="C77" s="159" t="s">
        <v>939</v>
      </c>
      <c r="D77" s="164" t="str">
        <f>IF(OR(ISERROR(SEARCH("extension",INDIRECT("$A"&amp;row()))),NOT(ISERROR(SEARCH("parties",INDIRECT("$C"&amp;row()))))),VLOOKUP(INDIRECT("$C"&amp;row()),'OCDS Schema 1.1.5'!$B:$D,2,FALSE), VLOOKUP(INDIRECT("$C"&amp;row()),'OCDS Extension Schemas 1.1.5'!$B:$D,2,FALSE))</f>
        <v>Region</v>
      </c>
      <c r="E77" s="164" t="str">
        <f>IF(OR(ISERROR(SEARCH("extension",INDIRECT("$A"&amp;row()))),NOT(ISERROR(SEARCH("parties",INDIRECT("$C"&amp;row()))))),VLOOKUP(INDIRECT("$C"&amp;row()),'OCDS Schema 1.1.5'!$B:$D,3,FALSE), VLOOKUP(INDIRECT("$C"&amp;row()),'OCDS Extension Schemas 1.1.5'!$B:$D,3,FALSE))</f>
        <v>The region. For example, CA.</v>
      </c>
      <c r="F77" s="160"/>
      <c r="G77" s="138" t="str">
        <f>IFERROR(VLOOKUP(INDIRECT("F"&amp;row()),'2. Data Elements'!$A:$F,6,FALSE),"")</f>
        <v/>
      </c>
      <c r="H77" s="162"/>
      <c r="I77" s="129"/>
    </row>
    <row r="78">
      <c r="A78" s="125" t="s">
        <v>515</v>
      </c>
      <c r="B78" s="125">
        <v>0.0</v>
      </c>
      <c r="C78" s="159" t="s">
        <v>940</v>
      </c>
      <c r="D78" s="164" t="str">
        <f>IF(OR(ISERROR(SEARCH("extension",INDIRECT("$A"&amp;row()))),NOT(ISERROR(SEARCH("parties",INDIRECT("$C"&amp;row()))))),VLOOKUP(INDIRECT("$C"&amp;row()),'OCDS Schema 1.1.5'!$B:$D,2,FALSE), VLOOKUP(INDIRECT("$C"&amp;row()),'OCDS Extension Schemas 1.1.5'!$B:$D,2,FALSE))</f>
        <v>Postal code</v>
      </c>
      <c r="E78" s="164" t="str">
        <f>IF(OR(ISERROR(SEARCH("extension",INDIRECT("$A"&amp;row()))),NOT(ISERROR(SEARCH("parties",INDIRECT("$C"&amp;row()))))),VLOOKUP(INDIRECT("$C"&amp;row()),'OCDS Schema 1.1.5'!$B:$D,3,FALSE), VLOOKUP(INDIRECT("$C"&amp;row()),'OCDS Extension Schemas 1.1.5'!$B:$D,3,FALSE))</f>
        <v>The postal code. For example, 94043.</v>
      </c>
      <c r="F78" s="160"/>
      <c r="G78" s="138" t="str">
        <f>IFERROR(VLOOKUP(INDIRECT("F"&amp;row()),'2. Data Elements'!$A:$F,6,FALSE),"")</f>
        <v/>
      </c>
      <c r="H78" s="162"/>
      <c r="I78" s="129"/>
    </row>
    <row r="79">
      <c r="A79" s="125" t="s">
        <v>515</v>
      </c>
      <c r="B79" s="125">
        <v>0.0</v>
      </c>
      <c r="C79" s="159" t="s">
        <v>941</v>
      </c>
      <c r="D79" s="164" t="str">
        <f>IF(OR(ISERROR(SEARCH("extension",INDIRECT("$A"&amp;row()))),NOT(ISERROR(SEARCH("parties",INDIRECT("$C"&amp;row()))))),VLOOKUP(INDIRECT("$C"&amp;row()),'OCDS Schema 1.1.5'!$B:$D,2,FALSE), VLOOKUP(INDIRECT("$C"&amp;row()),'OCDS Extension Schemas 1.1.5'!$B:$D,2,FALSE))</f>
        <v>Country name</v>
      </c>
      <c r="E79" s="164" t="str">
        <f>IF(OR(ISERROR(SEARCH("extension",INDIRECT("$A"&amp;row()))),NOT(ISERROR(SEARCH("parties",INDIRECT("$C"&amp;row()))))),VLOOKUP(INDIRECT("$C"&amp;row()),'OCDS Schema 1.1.5'!$B:$D,3,FALSE), VLOOKUP(INDIRECT("$C"&amp;row()),'OCDS Extension Schemas 1.1.5'!$B:$D,3,FALSE))</f>
        <v>The country name. For example, United States.</v>
      </c>
      <c r="F79" s="160"/>
      <c r="G79" s="138" t="str">
        <f>IFERROR(VLOOKUP(INDIRECT("F"&amp;row()),'2. Data Elements'!$A:$F,6,FALSE),"")</f>
        <v/>
      </c>
      <c r="H79" s="162"/>
      <c r="I79" s="129"/>
    </row>
    <row r="80">
      <c r="A80" s="125" t="s">
        <v>513</v>
      </c>
      <c r="B80" s="125">
        <v>0.0</v>
      </c>
      <c r="C80" s="158" t="s">
        <v>516</v>
      </c>
      <c r="D80" s="131"/>
      <c r="E80" s="131"/>
      <c r="F80" s="131"/>
      <c r="G80" s="131"/>
      <c r="H80" s="132"/>
      <c r="I80" s="129"/>
    </row>
    <row r="81">
      <c r="A81" s="125" t="s">
        <v>515</v>
      </c>
      <c r="B81" s="125">
        <v>0.0</v>
      </c>
      <c r="C81" s="159" t="s">
        <v>942</v>
      </c>
      <c r="D81" s="164" t="str">
        <f>IF(OR(ISERROR(SEARCH("extension",INDIRECT("$A"&amp;row()))),NOT(ISERROR(SEARCH("parties",INDIRECT("$C"&amp;row()))))),VLOOKUP(INDIRECT("$C"&amp;row()),'OCDS Schema 1.1.5'!$B:$D,2,FALSE), VLOOKUP(INDIRECT("$C"&amp;row()),'OCDS Extension Schemas 1.1.5'!$B:$D,2,FALSE))</f>
        <v>Related bid</v>
      </c>
      <c r="E81" s="164" t="str">
        <f>IF(OR(ISERROR(SEARCH("extension",INDIRECT("$A"&amp;row()))),NOT(ISERROR(SEARCH("parties",INDIRECT("$C"&amp;row()))))),VLOOKUP(INDIRECT("$C"&amp;row()),'OCDS Schema 1.1.5'!$B:$D,3,FALSE), VLOOKUP(INDIRECT("$C"&amp;row()),'OCDS Extension Schemas 1.1.5'!$B:$D,3,FALSE))</f>
        <v>Where bid details are used, a cross reference to the entry in the bids array to which this award relates. Provide the bid identifier here.</v>
      </c>
      <c r="F81" s="160"/>
      <c r="G81" s="138" t="str">
        <f>IFERROR(VLOOKUP(INDIRECT("F"&amp;row()),'2. Data Elements'!$A:$F,6,FALSE),"")</f>
        <v/>
      </c>
      <c r="H81" s="162"/>
      <c r="I81" s="129"/>
    </row>
    <row r="82">
      <c r="A82" s="125" t="s">
        <v>511</v>
      </c>
      <c r="B82" s="125">
        <v>0.0</v>
      </c>
      <c r="C82" s="157" t="s">
        <v>551</v>
      </c>
      <c r="D82" s="131"/>
      <c r="E82" s="131"/>
      <c r="F82" s="131"/>
      <c r="G82" s="131"/>
      <c r="H82" s="132"/>
      <c r="I82" s="129"/>
    </row>
    <row r="83">
      <c r="A83" s="125" t="s">
        <v>552</v>
      </c>
      <c r="B83" s="125">
        <v>0.0</v>
      </c>
      <c r="C83" s="100"/>
      <c r="D83" s="100"/>
      <c r="E83" s="100"/>
      <c r="F83" s="140"/>
      <c r="G83" s="138" t="str">
        <f>IFERROR(VLOOKUP(INDIRECT("F"&amp;row()),'2. Data Elements'!$A:$F,6,FALSE),"")</f>
        <v/>
      </c>
      <c r="H83" s="100"/>
      <c r="I83" s="129"/>
    </row>
    <row r="84">
      <c r="A84" s="125" t="s">
        <v>552</v>
      </c>
      <c r="B84" s="125">
        <v>0.0</v>
      </c>
      <c r="C84" s="100"/>
      <c r="D84" s="100"/>
      <c r="E84" s="100"/>
      <c r="F84" s="140"/>
      <c r="G84" s="138" t="str">
        <f>IFERROR(VLOOKUP(INDIRECT("F"&amp;row()),'2. Data Elements'!$A:$F,6,FALSE),"")</f>
        <v/>
      </c>
      <c r="H84" s="100"/>
      <c r="I84" s="129"/>
    </row>
    <row r="85">
      <c r="A85" s="125" t="s">
        <v>552</v>
      </c>
      <c r="B85" s="125">
        <v>0.0</v>
      </c>
      <c r="C85" s="100"/>
      <c r="D85" s="100"/>
      <c r="E85" s="100"/>
      <c r="F85" s="140"/>
      <c r="G85" s="138" t="str">
        <f>IFERROR(VLOOKUP(INDIRECT("F"&amp;row()),'2. Data Elements'!$A:$F,6,FALSE),"")</f>
        <v/>
      </c>
      <c r="H85" s="100"/>
      <c r="I85" s="129"/>
    </row>
    <row r="86">
      <c r="A86" s="125" t="s">
        <v>552</v>
      </c>
      <c r="B86" s="125">
        <v>0.0</v>
      </c>
      <c r="C86" s="100"/>
      <c r="D86" s="100"/>
      <c r="E86" s="100"/>
      <c r="F86" s="140"/>
      <c r="G86" s="138" t="str">
        <f>IFERROR(VLOOKUP(INDIRECT("F"&amp;row()),'2. Data Elements'!$A:$F,6,FALSE),"")</f>
        <v/>
      </c>
      <c r="H86" s="100"/>
      <c r="I86" s="129"/>
    </row>
  </sheetData>
  <mergeCells count="21">
    <mergeCell ref="C1:H1"/>
    <mergeCell ref="C2:H2"/>
    <mergeCell ref="E9:H9"/>
    <mergeCell ref="E12:H12"/>
    <mergeCell ref="E15:H15"/>
    <mergeCell ref="E18:H18"/>
    <mergeCell ref="E23:H23"/>
    <mergeCell ref="C64:H64"/>
    <mergeCell ref="E65:H65"/>
    <mergeCell ref="E67:H67"/>
    <mergeCell ref="E70:H70"/>
    <mergeCell ref="E74:H74"/>
    <mergeCell ref="C80:H80"/>
    <mergeCell ref="C82:H82"/>
    <mergeCell ref="E29:H29"/>
    <mergeCell ref="E33:H33"/>
    <mergeCell ref="E37:H37"/>
    <mergeCell ref="E42:H42"/>
    <mergeCell ref="E52:H52"/>
    <mergeCell ref="C59:H59"/>
    <mergeCell ref="C60:H60"/>
  </mergeCells>
  <dataValidations>
    <dataValidation type="list" allowBlank="1" sqref="F4:F8 F10:F11 F13:F14 F16:F17 F19:F22 F24:F28 F30:F32 F34:F36 F38:F41 F43:F51 F53:F58 F61:F63 F66 F68:F69 F71:F73 F75:F79 F81 F83:F86">
      <formula1>'2. Data Elements'!$A$5:$A$508</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CE58B"/>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hidden="1" min="1" max="2" width="12.63"/>
    <col customWidth="1" min="3" max="4" width="25.13"/>
    <col customWidth="1" min="5" max="5" width="37.63"/>
    <col customWidth="1" min="6" max="7" width="18.88"/>
    <col customWidth="1" min="8" max="8" width="37.63"/>
    <col customWidth="1" min="9" max="9" width="9.75"/>
  </cols>
  <sheetData>
    <row r="1">
      <c r="A1" s="125" t="s">
        <v>356</v>
      </c>
      <c r="B1" s="125">
        <v>0.0</v>
      </c>
      <c r="C1" s="126" t="s">
        <v>943</v>
      </c>
      <c r="D1" s="127"/>
      <c r="E1" s="127"/>
      <c r="F1" s="127"/>
      <c r="G1" s="127"/>
      <c r="H1" s="128"/>
      <c r="I1" s="129"/>
    </row>
    <row r="2">
      <c r="A2" s="125" t="s">
        <v>412</v>
      </c>
      <c r="B2" s="125">
        <v>0.0</v>
      </c>
      <c r="C2" s="130" t="s">
        <v>944</v>
      </c>
      <c r="D2" s="131"/>
      <c r="E2" s="131"/>
      <c r="F2" s="131"/>
      <c r="G2" s="131"/>
      <c r="H2" s="132"/>
      <c r="I2" s="129"/>
    </row>
    <row r="3">
      <c r="A3" s="125" t="s">
        <v>414</v>
      </c>
      <c r="B3" s="125">
        <v>0.0</v>
      </c>
      <c r="C3" s="133" t="s">
        <v>415</v>
      </c>
      <c r="D3" s="133" t="s">
        <v>416</v>
      </c>
      <c r="E3" s="133" t="s">
        <v>362</v>
      </c>
      <c r="F3" s="133" t="s">
        <v>417</v>
      </c>
      <c r="G3" s="133" t="s">
        <v>43</v>
      </c>
      <c r="H3" s="133" t="s">
        <v>418</v>
      </c>
      <c r="I3" s="129"/>
    </row>
    <row r="4">
      <c r="A4" s="125" t="s">
        <v>419</v>
      </c>
      <c r="B4" s="125">
        <v>0.0</v>
      </c>
      <c r="C4" s="134" t="s">
        <v>945</v>
      </c>
      <c r="D4" s="164" t="str">
        <f>IF(OR(ISERROR(SEARCH("extension",INDIRECT("$A"&amp;row()))),NOT(ISERROR(SEARCH("parties",INDIRECT("$C"&amp;row()))))),VLOOKUP(INDIRECT("$C"&amp;row()),'OCDS Schema 1.1.5'!$B:$D,2,FALSE), VLOOKUP(INDIRECT("$C"&amp;row()),'OCDS Extension Schemas 1.1.5'!$B:$D,2,FALSE))</f>
        <v>Contract ID</v>
      </c>
      <c r="E4" s="164" t="str">
        <f>IF(OR(ISERROR(SEARCH("extension",INDIRECT("$A"&amp;row()))),NOT(ISERROR(SEARCH("parties",INDIRECT("$C"&amp;row()))))),VLOOKUP(INDIRECT("$C"&amp;row()),'OCDS Schema 1.1.5'!$B:$D,3,FALSE), VLOOKUP(INDIRECT("$C"&amp;row()),'OCDS Extension Schemas 1.1.5'!$B:$D,3,FALSE))</f>
        <v>The identifier for this contract. It must be unique and must not change within the Open Contracting Process it is part of (defined by a single ocid). See the identifier guidance for further details.</v>
      </c>
      <c r="F4" s="137" t="s">
        <v>855</v>
      </c>
      <c r="G4" s="138" t="str">
        <f>IFERROR(VLOOKUP(INDIRECT("F"&amp;row()),'2. Data Elements'!$A:$F,6,FALSE),"")</f>
        <v>20009540</v>
      </c>
      <c r="H4" s="191" t="s">
        <v>946</v>
      </c>
      <c r="I4" s="139"/>
      <c r="J4" s="139"/>
    </row>
    <row r="5">
      <c r="A5" s="125" t="s">
        <v>419</v>
      </c>
      <c r="B5" s="125">
        <v>0.0</v>
      </c>
      <c r="C5" s="134" t="s">
        <v>947</v>
      </c>
      <c r="D5" s="164" t="str">
        <f>IF(OR(ISERROR(SEARCH("extension",INDIRECT("$A"&amp;row()))),NOT(ISERROR(SEARCH("parties",INDIRECT("$C"&amp;row()))))),VLOOKUP(INDIRECT("$C"&amp;row()),'OCDS Schema 1.1.5'!$B:$D,2,FALSE), VLOOKUP(INDIRECT("$C"&amp;row()),'OCDS Extension Schemas 1.1.5'!$B:$D,2,FALSE))</f>
        <v>Award ID</v>
      </c>
      <c r="E5" s="164" t="str">
        <f>IF(OR(ISERROR(SEARCH("extension",INDIRECT("$A"&amp;row()))),NOT(ISERROR(SEARCH("parties",INDIRECT("$C"&amp;row()))))),VLOOKUP(INDIRECT("$C"&amp;row()),'OCDS Schema 1.1.5'!$B:$D,3,FALSE), VLOOKUP(INDIRECT("$C"&amp;row()),'OCDS Extension Schemas 1.1.5'!$B:$D,3,FALSE))</f>
        <v>The award.id against which this contract is being issued.</v>
      </c>
      <c r="F5" s="137" t="s">
        <v>855</v>
      </c>
      <c r="G5" s="138" t="str">
        <f>IFERROR(VLOOKUP(INDIRECT("F"&amp;row()),'2. Data Elements'!$A:$F,6,FALSE),"")</f>
        <v>20009540</v>
      </c>
      <c r="H5" s="191" t="s">
        <v>948</v>
      </c>
      <c r="I5" s="139"/>
      <c r="J5" s="139"/>
    </row>
    <row r="6">
      <c r="A6" s="125" t="s">
        <v>408</v>
      </c>
      <c r="B6" s="125">
        <v>0.0</v>
      </c>
      <c r="C6" s="147" t="s">
        <v>949</v>
      </c>
      <c r="D6" s="164" t="str">
        <f>IF(OR(ISERROR(SEARCH("extension",INDIRECT("$A"&amp;row()))),NOT(ISERROR(SEARCH("parties",INDIRECT("$C"&amp;row()))))),VLOOKUP(INDIRECT("$C"&amp;row()),'OCDS Schema 1.1.5'!$B:$D,2,FALSE), VLOOKUP(INDIRECT("$C"&amp;row()),'OCDS Extension Schemas 1.1.5'!$B:$D,2,FALSE))</f>
        <v>Contract title</v>
      </c>
      <c r="E6" s="164" t="str">
        <f>IF(OR(ISERROR(SEARCH("extension",INDIRECT("$A"&amp;row()))),NOT(ISERROR(SEARCH("parties",INDIRECT("$C"&amp;row()))))),VLOOKUP(INDIRECT("$C"&amp;row()),'OCDS Schema 1.1.5'!$B:$D,3,FALSE), VLOOKUP(INDIRECT("$C"&amp;row()),'OCDS Extension Schemas 1.1.5'!$B:$D,3,FALSE))</f>
        <v>Contract title</v>
      </c>
      <c r="F6" s="137" t="s">
        <v>950</v>
      </c>
      <c r="G6" s="138" t="str">
        <f>IFERROR(VLOOKUP(INDIRECT("F"&amp;row()),'2. Data Elements'!$A:$F,6,FALSE),"")</f>
        <v>HVAC Repair at SWCC</v>
      </c>
      <c r="H6" s="104" t="s">
        <v>951</v>
      </c>
      <c r="I6" s="139"/>
      <c r="J6" s="139"/>
    </row>
    <row r="7">
      <c r="A7" s="125" t="s">
        <v>408</v>
      </c>
      <c r="B7" s="125">
        <v>0.0</v>
      </c>
      <c r="C7" s="147" t="s">
        <v>952</v>
      </c>
      <c r="D7" s="164" t="str">
        <f>IF(OR(ISERROR(SEARCH("extension",INDIRECT("$A"&amp;row()))),NOT(ISERROR(SEARCH("parties",INDIRECT("$C"&amp;row()))))),VLOOKUP(INDIRECT("$C"&amp;row()),'OCDS Schema 1.1.5'!$B:$D,2,FALSE), VLOOKUP(INDIRECT("$C"&amp;row()),'OCDS Extension Schemas 1.1.5'!$B:$D,2,FALSE))</f>
        <v>Contract description</v>
      </c>
      <c r="E7" s="164" t="str">
        <f>IF(OR(ISERROR(SEARCH("extension",INDIRECT("$A"&amp;row()))),NOT(ISERROR(SEARCH("parties",INDIRECT("$C"&amp;row()))))),VLOOKUP(INDIRECT("$C"&amp;row()),'OCDS Schema 1.1.5'!$B:$D,3,FALSE), VLOOKUP(INDIRECT("$C"&amp;row()),'OCDS Extension Schemas 1.1.5'!$B:$D,3,FALSE))</f>
        <v>Contract description</v>
      </c>
      <c r="F7" s="140"/>
      <c r="G7" s="138" t="str">
        <f>IFERROR(VLOOKUP(INDIRECT("F"&amp;row()),'2. Data Elements'!$A:$F,6,FALSE),"")</f>
        <v/>
      </c>
      <c r="H7" s="100"/>
      <c r="I7" s="129"/>
    </row>
    <row r="8">
      <c r="A8" s="125" t="s">
        <v>408</v>
      </c>
      <c r="B8" s="125">
        <v>0.0</v>
      </c>
      <c r="C8" s="147" t="s">
        <v>953</v>
      </c>
      <c r="D8" s="164" t="str">
        <f>IF(OR(ISERROR(SEARCH("extension",INDIRECT("$A"&amp;row()))),NOT(ISERROR(SEARCH("parties",INDIRECT("$C"&amp;row()))))),VLOOKUP(INDIRECT("$C"&amp;row()),'OCDS Schema 1.1.5'!$B:$D,2,FALSE), VLOOKUP(INDIRECT("$C"&amp;row()),'OCDS Extension Schemas 1.1.5'!$B:$D,2,FALSE))</f>
        <v>Contract status</v>
      </c>
      <c r="E8" s="164" t="str">
        <f>IF(OR(ISERROR(SEARCH("extension",INDIRECT("$A"&amp;row()))),NOT(ISERROR(SEARCH("parties",INDIRECT("$C"&amp;row()))))),VLOOKUP(INDIRECT("$C"&amp;row()),'OCDS Schema 1.1.5'!$B:$D,3,FALSE), VLOOKUP(INDIRECT("$C"&amp;row()),'OCDS Extension Schemas 1.1.5'!$B:$D,3,FALSE))</f>
        <v>The current status of the contract, from the closed contractStatus codelist.</v>
      </c>
      <c r="F8" s="137" t="s">
        <v>954</v>
      </c>
      <c r="G8" s="138" t="str">
        <f>IFERROR(VLOOKUP(INDIRECT("F"&amp;row()),'2. Data Elements'!$A:$F,6,FALSE),"")</f>
        <v>terminated</v>
      </c>
      <c r="H8" s="104" t="s">
        <v>955</v>
      </c>
      <c r="I8" s="139"/>
      <c r="J8" s="139"/>
    </row>
    <row r="9">
      <c r="A9" s="125" t="s">
        <v>432</v>
      </c>
      <c r="B9" s="125">
        <v>0.0</v>
      </c>
      <c r="C9" s="144" t="s">
        <v>956</v>
      </c>
      <c r="D9" s="146" t="str">
        <f>IF(OR(ISERROR(SEARCH("extension",INDIRECT("$A"&amp;row()))),NOT(ISERROR(SEARCH("parties",INDIRECT("$C"&amp;row()))))),VLOOKUP(INDIRECT("$C"&amp;row()),'OCDS Schema 1.1.5'!$B:$D,2,FALSE), VLOOKUP(INDIRECT("$C"&amp;row()),'OCDS Extension Schemas 1.1.5'!$B:$D,2,FALSE))</f>
        <v>Period</v>
      </c>
      <c r="E9" s="146" t="str">
        <f>IF(OR(ISERROR(SEARCH("extension",INDIRECT("$A"&amp;row()))),NOT(ISERROR(SEARCH("parties",INDIRECT("$C"&amp;row()))))),VLOOKUP(INDIRECT("$C"&amp;row()),'OCDS Schema 1.1.5'!$B:$D,3,FALSE), VLOOKUP(INDIRECT("$C"&amp;row()),'OCDS Extension Schemas 1.1.5'!$B:$D,3,FALSE))</f>
        <v>The start and end date for the contract.</v>
      </c>
      <c r="I9" s="129"/>
    </row>
    <row r="10">
      <c r="A10" s="125" t="s">
        <v>408</v>
      </c>
      <c r="B10" s="125">
        <v>0.0</v>
      </c>
      <c r="C10" s="147" t="s">
        <v>957</v>
      </c>
      <c r="D10" s="164" t="str">
        <f>IF(OR(ISERROR(SEARCH("extension",INDIRECT("$A"&amp;row()))),NOT(ISERROR(SEARCH("parties",INDIRECT("$C"&amp;row()))))),VLOOKUP(INDIRECT("$C"&amp;row()),'OCDS Schema 1.1.5'!$B:$D,2,FALSE), VLOOKUP(INDIRECT("$C"&amp;row()),'OCDS Extension Schemas 1.1.5'!$B:$D,2,FALSE))</f>
        <v>Start date</v>
      </c>
      <c r="E10" s="164" t="str">
        <f>IF(OR(ISERROR(SEARCH("extension",INDIRECT("$A"&amp;row()))),NOT(ISERROR(SEARCH("parties",INDIRECT("$C"&amp;row()))))),VLOOKUP(INDIRECT("$C"&amp;row()),'OCDS Schema 1.1.5'!$B:$D,3,FALSE), VLOOKUP(INDIRECT("$C"&amp;row()),'OCDS Extension Schemas 1.1.5'!$B:$D,3,FALSE))</f>
        <v>The start date for the period. When known, a precise start date must be provided.</v>
      </c>
      <c r="F10" s="137" t="s">
        <v>897</v>
      </c>
      <c r="G10" s="138" t="str">
        <f>IFERROR(VLOOKUP(INDIRECT("F"&amp;row()),'2. Data Elements'!$A:$F,6,FALSE),"")</f>
        <v>6/14/2021</v>
      </c>
      <c r="H10" s="104" t="s">
        <v>958</v>
      </c>
      <c r="I10" s="139"/>
      <c r="J10" s="139"/>
    </row>
    <row r="11">
      <c r="A11" s="125" t="s">
        <v>408</v>
      </c>
      <c r="B11" s="125">
        <v>0.0</v>
      </c>
      <c r="C11" s="147" t="s">
        <v>959</v>
      </c>
      <c r="D11" s="164" t="str">
        <f>IF(OR(ISERROR(SEARCH("extension",INDIRECT("$A"&amp;row()))),NOT(ISERROR(SEARCH("parties",INDIRECT("$C"&amp;row()))))),VLOOKUP(INDIRECT("$C"&amp;row()),'OCDS Schema 1.1.5'!$B:$D,2,FALSE), VLOOKUP(INDIRECT("$C"&amp;row()),'OCDS Extension Schemas 1.1.5'!$B:$D,2,FALSE))</f>
        <v>End date</v>
      </c>
      <c r="E11" s="164" t="str">
        <f>IF(OR(ISERROR(SEARCH("extension",INDIRECT("$A"&amp;row()))),NOT(ISERROR(SEARCH("parties",INDIRECT("$C"&amp;row()))))),VLOOKUP(INDIRECT("$C"&amp;row()),'OCDS Schema 1.1.5'!$B:$D,3,FALSE), VLOOKUP(INDIRECT("$C"&amp;row()),'OCDS Extension Schemas 1.1.5'!$B:$D,3,FALSE))</f>
        <v>The end date for the period. When known, a precise end date must be provided.</v>
      </c>
      <c r="F11" s="137" t="s">
        <v>902</v>
      </c>
      <c r="G11" s="138" t="str">
        <f>IFERROR(VLOOKUP(INDIRECT("F"&amp;row()),'2. Data Elements'!$A:$F,6,FALSE),"")</f>
        <v>12/31/2021</v>
      </c>
      <c r="H11" s="104" t="s">
        <v>960</v>
      </c>
      <c r="I11" s="139"/>
      <c r="J11" s="139"/>
    </row>
    <row r="12">
      <c r="A12" s="125" t="s">
        <v>408</v>
      </c>
      <c r="B12" s="125">
        <v>0.0</v>
      </c>
      <c r="C12" s="147" t="s">
        <v>961</v>
      </c>
      <c r="D12" s="164" t="str">
        <f>IF(OR(ISERROR(SEARCH("extension",INDIRECT("$A"&amp;row()))),NOT(ISERROR(SEARCH("parties",INDIRECT("$C"&amp;row()))))),VLOOKUP(INDIRECT("$C"&amp;row()),'OCDS Schema 1.1.5'!$B:$D,2,FALSE), VLOOKUP(INDIRECT("$C"&amp;row()),'OCDS Extension Schemas 1.1.5'!$B:$D,2,FALSE))</f>
        <v>Maximum extent</v>
      </c>
      <c r="E12" s="164" t="str">
        <f>IF(OR(ISERROR(SEARCH("extension",INDIRECT("$A"&amp;row()))),NOT(ISERROR(SEARCH("parties",INDIRECT("$C"&amp;row()))))),VLOOKUP(INDIRECT("$C"&amp;row()),'OCDS Schema 1.1.5'!$B:$D,3,FALSE), VLOOKUP(INDIRECT("$C"&amp;row()),'OCDS Extension Schemas 1.1.5'!$B:$D,3,FALSE))</f>
        <v>The period cannot be extended beyond this date. This field can be used to express the maximum available date for extension or renewal of this period.</v>
      </c>
      <c r="F12" s="140"/>
      <c r="G12" s="138" t="str">
        <f>IFERROR(VLOOKUP(INDIRECT("F"&amp;row()),'2. Data Elements'!$A:$F,6,FALSE),"")</f>
        <v/>
      </c>
      <c r="H12" s="104"/>
      <c r="I12" s="129"/>
    </row>
    <row r="13">
      <c r="A13" s="125" t="s">
        <v>408</v>
      </c>
      <c r="B13" s="125">
        <v>0.0</v>
      </c>
      <c r="C13" s="147" t="s">
        <v>962</v>
      </c>
      <c r="D13" s="164" t="str">
        <f>IF(OR(ISERROR(SEARCH("extension",INDIRECT("$A"&amp;row()))),NOT(ISERROR(SEARCH("parties",INDIRECT("$C"&amp;row()))))),VLOOKUP(INDIRECT("$C"&amp;row()),'OCDS Schema 1.1.5'!$B:$D,2,FALSE), VLOOKUP(INDIRECT("$C"&amp;row()),'OCDS Extension Schemas 1.1.5'!$B:$D,2,FALSE))</f>
        <v>Duration (days)</v>
      </c>
      <c r="E13" s="164" t="str">
        <f>IF(OR(ISERROR(SEARCH("extension",INDIRECT("$A"&amp;row()))),NOT(ISERROR(SEARCH("parties",INDIRECT("$C"&amp;row()))))),VLOOKUP(INDIRECT("$C"&amp;row()),'OCDS Schema 1.1.5'!$B:$D,3,FALSE), VLOOKUP(INDIRECT("$C"&amp;row()),'OCDS Extension Schemas 1.1.5'!$B:$D,3,FALSE))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13" s="140"/>
      <c r="G13" s="138" t="str">
        <f>IFERROR(VLOOKUP(INDIRECT("F"&amp;row()),'2. Data Elements'!$A:$F,6,FALSE),"")</f>
        <v/>
      </c>
      <c r="H13" s="100"/>
      <c r="I13" s="129"/>
    </row>
    <row r="14">
      <c r="A14" s="125" t="s">
        <v>432</v>
      </c>
      <c r="B14" s="125">
        <v>0.0</v>
      </c>
      <c r="C14" s="144" t="s">
        <v>963</v>
      </c>
      <c r="D14" s="146" t="str">
        <f>IF(OR(ISERROR(SEARCH("extension",INDIRECT("$A"&amp;row()))),NOT(ISERROR(SEARCH("parties",INDIRECT("$C"&amp;row()))))),VLOOKUP(INDIRECT("$C"&amp;row()),'OCDS Schema 1.1.5'!$B:$D,2,FALSE), VLOOKUP(INDIRECT("$C"&amp;row()),'OCDS Extension Schemas 1.1.5'!$B:$D,2,FALSE))</f>
        <v>Value</v>
      </c>
      <c r="E14" s="146" t="str">
        <f>IF(OR(ISERROR(SEARCH("extension",INDIRECT("$A"&amp;row()))),NOT(ISERROR(SEARCH("parties",INDIRECT("$C"&amp;row()))))),VLOOKUP(INDIRECT("$C"&amp;row()),'OCDS Schema 1.1.5'!$B:$D,3,FALSE), VLOOKUP(INDIRECT("$C"&amp;row()),'OCDS Extension Schemas 1.1.5'!$B:$D,3,FALSE))</f>
        <v>The total value of this contract. A negative value indicates that the contract will involve payments from the supplier to the buyer (commonly used in concession contracts).</v>
      </c>
      <c r="I14" s="129"/>
    </row>
    <row r="15">
      <c r="A15" s="125" t="s">
        <v>408</v>
      </c>
      <c r="B15" s="125">
        <v>0.0</v>
      </c>
      <c r="C15" s="147" t="s">
        <v>964</v>
      </c>
      <c r="D15" s="164" t="str">
        <f>IF(OR(ISERROR(SEARCH("extension",INDIRECT("$A"&amp;row()))),NOT(ISERROR(SEARCH("parties",INDIRECT("$C"&amp;row()))))),VLOOKUP(INDIRECT("$C"&amp;row()),'OCDS Schema 1.1.5'!$B:$D,2,FALSE), VLOOKUP(INDIRECT("$C"&amp;row()),'OCDS Extension Schemas 1.1.5'!$B:$D,2,FALSE))</f>
        <v>Amount</v>
      </c>
      <c r="E15" s="164" t="str">
        <f>IF(OR(ISERROR(SEARCH("extension",INDIRECT("$A"&amp;row()))),NOT(ISERROR(SEARCH("parties",INDIRECT("$C"&amp;row()))))),VLOOKUP(INDIRECT("$C"&amp;row()),'OCDS Schema 1.1.5'!$B:$D,3,FALSE), VLOOKUP(INDIRECT("$C"&amp;row()),'OCDS Extension Schemas 1.1.5'!$B:$D,3,FALSE))</f>
        <v>Amount as a number.</v>
      </c>
      <c r="F15" s="137" t="s">
        <v>965</v>
      </c>
      <c r="G15" s="138" t="str">
        <f>IFERROR(VLOOKUP(INDIRECT("F"&amp;row()),'2. Data Elements'!$A:$F,6,FALSE),"")</f>
        <v>130,570.00</v>
      </c>
      <c r="H15" s="104" t="s">
        <v>966</v>
      </c>
      <c r="I15" s="139"/>
      <c r="J15" s="139"/>
    </row>
    <row r="16">
      <c r="A16" s="125" t="s">
        <v>408</v>
      </c>
      <c r="B16" s="125">
        <v>0.0</v>
      </c>
      <c r="C16" s="147" t="s">
        <v>967</v>
      </c>
      <c r="D16" s="164" t="str">
        <f>IF(OR(ISERROR(SEARCH("extension",INDIRECT("$A"&amp;row()))),NOT(ISERROR(SEARCH("parties",INDIRECT("$C"&amp;row()))))),VLOOKUP(INDIRECT("$C"&amp;row()),'OCDS Schema 1.1.5'!$B:$D,2,FALSE), VLOOKUP(INDIRECT("$C"&amp;row()),'OCDS Extension Schemas 1.1.5'!$B:$D,2,FALSE))</f>
        <v>Currency</v>
      </c>
      <c r="E16" s="164" t="str">
        <f>IF(OR(ISERROR(SEARCH("extension",INDIRECT("$A"&amp;row()))),NOT(ISERROR(SEARCH("parties",INDIRECT("$C"&amp;row()))))),VLOOKUP(INDIRECT("$C"&amp;row()),'OCDS Schema 1.1.5'!$B:$D,3,FALSE), VLOOKUP(INDIRECT("$C"&amp;row()),'OCDS Extension Schemas 1.1.5'!$B:$D,3,FALSE))</f>
        <v>The currency of the amount, from the closed currency codelist.</v>
      </c>
      <c r="F16" s="137" t="s">
        <v>635</v>
      </c>
      <c r="G16" s="138" t="str">
        <f>IFERROR(VLOOKUP(INDIRECT("F"&amp;row()),'2. Data Elements'!$A:$F,6,FALSE),"")</f>
        <v>USD</v>
      </c>
      <c r="H16" s="143" t="s">
        <v>431</v>
      </c>
      <c r="I16" s="139"/>
      <c r="J16" s="139"/>
    </row>
    <row r="17">
      <c r="A17" s="125" t="s">
        <v>432</v>
      </c>
      <c r="B17" s="125">
        <v>0.0</v>
      </c>
      <c r="C17" s="144" t="s">
        <v>968</v>
      </c>
      <c r="D17" s="146" t="str">
        <f>IF(OR(ISERROR(SEARCH("extension",INDIRECT("$A"&amp;row()))),NOT(ISERROR(SEARCH("parties",INDIRECT("$C"&amp;row()))))),VLOOKUP(INDIRECT("$C"&amp;row()),'OCDS Schema 1.1.5'!$B:$D,2,FALSE), VLOOKUP(INDIRECT("$C"&amp;row()),'OCDS Extension Schemas 1.1.5'!$B:$D,2,FALSE))</f>
        <v>Items contracted</v>
      </c>
      <c r="E17" s="146" t="str">
        <f>IF(OR(ISERROR(SEARCH("extension",INDIRECT("$A"&amp;row()))),NOT(ISERROR(SEARCH("parties",INDIRECT("$C"&amp;row()))))),VLOOKUP(INDIRECT("$C"&amp;row()),'OCDS Schema 1.1.5'!$B:$D,3,FALSE), VLOOKUP(INDIRECT("$C"&amp;row()),'OCDS Extension Schemas 1.1.5'!$B:$D,3,FALSE))</f>
        <v>The goods, services, and any intangible outcomes in this contract. Note: If the items are the same as the award do not repeat.</v>
      </c>
      <c r="I17" s="129"/>
    </row>
    <row r="18">
      <c r="A18" s="125" t="s">
        <v>419</v>
      </c>
      <c r="B18" s="125">
        <v>0.0</v>
      </c>
      <c r="C18" s="134" t="s">
        <v>969</v>
      </c>
      <c r="D18" s="164" t="str">
        <f>IF(OR(ISERROR(SEARCH("extension",INDIRECT("$A"&amp;row()))),NOT(ISERROR(SEARCH("parties",INDIRECT("$C"&amp;row()))))),VLOOKUP(INDIRECT("$C"&amp;row()),'OCDS Schema 1.1.5'!$B:$D,2,FALSE), VLOOKUP(INDIRECT("$C"&amp;row()),'OCDS Extension Schemas 1.1.5'!$B:$D,2,FALSE))</f>
        <v>ID</v>
      </c>
      <c r="E18" s="164" t="str">
        <f>IF(OR(ISERROR(SEARCH("extension",INDIRECT("$A"&amp;row()))),NOT(ISERROR(SEARCH("parties",INDIRECT("$C"&amp;row()))))),VLOOKUP(INDIRECT("$C"&amp;row()),'OCDS Schema 1.1.5'!$B:$D,3,FALSE), VLOOKUP(INDIRECT("$C"&amp;row()),'OCDS Extension Schemas 1.1.5'!$B:$D,3,FALSE))</f>
        <v>A local identifier to reference and merge the items by. Must be unique within a given array of items.</v>
      </c>
      <c r="F18" s="137" t="s">
        <v>970</v>
      </c>
      <c r="G18" s="138" t="str">
        <f>IFERROR(VLOOKUP(INDIRECT("F"&amp;row()),'2. Data Elements'!$A:$F,6,FALSE),"")</f>
        <v>20009540-10</v>
      </c>
      <c r="H18" s="104" t="s">
        <v>971</v>
      </c>
      <c r="I18" s="139"/>
      <c r="J18" s="139"/>
    </row>
    <row r="19">
      <c r="A19" s="125" t="s">
        <v>408</v>
      </c>
      <c r="B19" s="125">
        <v>0.0</v>
      </c>
      <c r="C19" s="147" t="s">
        <v>972</v>
      </c>
      <c r="D19" s="164" t="str">
        <f>IF(OR(ISERROR(SEARCH("extension",INDIRECT("$A"&amp;row()))),NOT(ISERROR(SEARCH("parties",INDIRECT("$C"&amp;row()))))),VLOOKUP(INDIRECT("$C"&amp;row()),'OCDS Schema 1.1.5'!$B:$D,2,FALSE), VLOOKUP(INDIRECT("$C"&amp;row()),'OCDS Extension Schemas 1.1.5'!$B:$D,2,FALSE))</f>
        <v>Description</v>
      </c>
      <c r="E19" s="164" t="str">
        <f>IF(OR(ISERROR(SEARCH("extension",INDIRECT("$A"&amp;row()))),NOT(ISERROR(SEARCH("parties",INDIRECT("$C"&amp;row()))))),VLOOKUP(INDIRECT("$C"&amp;row()),'OCDS Schema 1.1.5'!$B:$D,3,FALSE), VLOOKUP(INDIRECT("$C"&amp;row()),'OCDS Extension Schemas 1.1.5'!$B:$D,3,FALSE))</f>
        <v>A description of the goods, services to be provided.</v>
      </c>
      <c r="F19" s="137" t="s">
        <v>858</v>
      </c>
      <c r="G19" s="138" t="str">
        <f>IFERROR(VLOOKUP(INDIRECT("F"&amp;row()),'2. Data Elements'!$A:$F,6,FALSE),"")</f>
        <v>HVAC Repair at SWCC</v>
      </c>
      <c r="H19" s="104" t="s">
        <v>973</v>
      </c>
      <c r="I19" s="139"/>
      <c r="J19" s="139"/>
    </row>
    <row r="20">
      <c r="A20" s="125" t="s">
        <v>432</v>
      </c>
      <c r="B20" s="125">
        <v>0.0</v>
      </c>
      <c r="C20" s="144" t="s">
        <v>974</v>
      </c>
      <c r="D20" s="146" t="str">
        <f>IF(OR(ISERROR(SEARCH("extension",INDIRECT("$A"&amp;row()))),NOT(ISERROR(SEARCH("parties",INDIRECT("$C"&amp;row()))))),VLOOKUP(INDIRECT("$C"&amp;row()),'OCDS Schema 1.1.5'!$B:$D,2,FALSE), VLOOKUP(INDIRECT("$C"&amp;row()),'OCDS Extension Schemas 1.1.5'!$B:$D,2,FALSE))</f>
        <v>Classification</v>
      </c>
      <c r="E20" s="146" t="str">
        <f>IF(OR(ISERROR(SEARCH("extension",INDIRECT("$A"&amp;row()))),NOT(ISERROR(SEARCH("parties",INDIRECT("$C"&amp;row()))))),VLOOKUP(INDIRECT("$C"&amp;row()),'OCDS Schema 1.1.5'!$B:$D,3,FALSE), VLOOKUP(INDIRECT("$C"&amp;row()),'OCDS Extension Schemas 1.1.5'!$B:$D,3,FALSE))</f>
        <v>The primary classification for the item.</v>
      </c>
      <c r="I20" s="129"/>
    </row>
    <row r="21">
      <c r="A21" s="125" t="s">
        <v>408</v>
      </c>
      <c r="B21" s="125">
        <v>0.0</v>
      </c>
      <c r="C21" s="147" t="s">
        <v>975</v>
      </c>
      <c r="D21" s="164" t="str">
        <f>IF(OR(ISERROR(SEARCH("extension",INDIRECT("$A"&amp;row()))),NOT(ISERROR(SEARCH("parties",INDIRECT("$C"&amp;row()))))),VLOOKUP(INDIRECT("$C"&amp;row()),'OCDS Schema 1.1.5'!$B:$D,2,FALSE), VLOOKUP(INDIRECT("$C"&amp;row()),'OCDS Extension Schemas 1.1.5'!$B:$D,2,FALSE))</f>
        <v>Scheme</v>
      </c>
      <c r="E21"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1" s="137" t="s">
        <v>976</v>
      </c>
      <c r="G21" s="138" t="str">
        <f>IFERROR(VLOOKUP(INDIRECT("F"&amp;row()),'2. Data Elements'!$A:$F,6,FALSE),"")</f>
        <v>NIGP</v>
      </c>
      <c r="H21" s="85" t="s">
        <v>977</v>
      </c>
      <c r="I21" s="139"/>
      <c r="J21" s="139"/>
    </row>
    <row r="22">
      <c r="A22" s="125" t="s">
        <v>408</v>
      </c>
      <c r="B22" s="125">
        <v>0.0</v>
      </c>
      <c r="C22" s="147" t="s">
        <v>978</v>
      </c>
      <c r="D22" s="164" t="str">
        <f>IF(OR(ISERROR(SEARCH("extension",INDIRECT("$A"&amp;row()))),NOT(ISERROR(SEARCH("parties",INDIRECT("$C"&amp;row()))))),VLOOKUP(INDIRECT("$C"&amp;row()),'OCDS Schema 1.1.5'!$B:$D,2,FALSE), VLOOKUP(INDIRECT("$C"&amp;row()),'OCDS Extension Schemas 1.1.5'!$B:$D,2,FALSE))</f>
        <v>ID</v>
      </c>
      <c r="E22" s="164" t="str">
        <f>IF(OR(ISERROR(SEARCH("extension",INDIRECT("$A"&amp;row()))),NOT(ISERROR(SEARCH("parties",INDIRECT("$C"&amp;row()))))),VLOOKUP(INDIRECT("$C"&amp;row()),'OCDS Schema 1.1.5'!$B:$D,3,FALSE), VLOOKUP(INDIRECT("$C"&amp;row()),'OCDS Extension Schemas 1.1.5'!$B:$D,3,FALSE))</f>
        <v>The classification code taken from the scheme.</v>
      </c>
      <c r="F22" s="137" t="s">
        <v>979</v>
      </c>
      <c r="G22" s="138" t="str">
        <f>IFERROR(VLOOKUP(INDIRECT("F"&amp;row()),'2. Data Elements'!$A:$F,6,FALSE),"")</f>
        <v>03100</v>
      </c>
      <c r="H22" s="85" t="s">
        <v>980</v>
      </c>
      <c r="I22" s="139"/>
      <c r="J22" s="139"/>
    </row>
    <row r="23">
      <c r="A23" s="125" t="s">
        <v>408</v>
      </c>
      <c r="B23" s="125">
        <v>0.0</v>
      </c>
      <c r="C23" s="147" t="s">
        <v>981</v>
      </c>
      <c r="D23" s="164" t="str">
        <f>IF(OR(ISERROR(SEARCH("extension",INDIRECT("$A"&amp;row()))),NOT(ISERROR(SEARCH("parties",INDIRECT("$C"&amp;row()))))),VLOOKUP(INDIRECT("$C"&amp;row()),'OCDS Schema 1.1.5'!$B:$D,2,FALSE), VLOOKUP(INDIRECT("$C"&amp;row()),'OCDS Extension Schemas 1.1.5'!$B:$D,2,FALSE))</f>
        <v>Description</v>
      </c>
      <c r="E23" s="164" t="str">
        <f>IF(OR(ISERROR(SEARCH("extension",INDIRECT("$A"&amp;row()))),NOT(ISERROR(SEARCH("parties",INDIRECT("$C"&amp;row()))))),VLOOKUP(INDIRECT("$C"&amp;row()),'OCDS Schema 1.1.5'!$B:$D,3,FALSE), VLOOKUP(INDIRECT("$C"&amp;row()),'OCDS Extension Schemas 1.1.5'!$B:$D,3,FALSE))</f>
        <v>A textual description or title for the classification code.</v>
      </c>
      <c r="F23" s="137" t="s">
        <v>982</v>
      </c>
      <c r="G23" s="138" t="str">
        <f>IFERROR(VLOOKUP(INDIRECT("F"&amp;row()),'2. Data Elements'!$A:$F,6,FALSE),"")</f>
        <v>AIR CONDITIONING, HEATING, VENTILATING EQUIP, PARTS, ACCESS</v>
      </c>
      <c r="H23" s="174" t="s">
        <v>983</v>
      </c>
      <c r="I23" s="139"/>
      <c r="J23" s="139"/>
    </row>
    <row r="24">
      <c r="A24" s="125" t="s">
        <v>408</v>
      </c>
      <c r="B24" s="125">
        <v>0.0</v>
      </c>
      <c r="C24" s="147" t="s">
        <v>984</v>
      </c>
      <c r="D24" s="164" t="str">
        <f>IF(OR(ISERROR(SEARCH("extension",INDIRECT("$A"&amp;row()))),NOT(ISERROR(SEARCH("parties",INDIRECT("$C"&amp;row()))))),VLOOKUP(INDIRECT("$C"&amp;row()),'OCDS Schema 1.1.5'!$B:$D,2,FALSE), VLOOKUP(INDIRECT("$C"&amp;row()),'OCDS Extension Schemas 1.1.5'!$B:$D,2,FALSE))</f>
        <v>URI</v>
      </c>
      <c r="E24" s="164" t="str">
        <f>IF(OR(ISERROR(SEARCH("extension",INDIRECT("$A"&amp;row()))),NOT(ISERROR(SEARCH("parties",INDIRECT("$C"&amp;row()))))),VLOOKUP(INDIRECT("$C"&amp;row()),'OCDS Schema 1.1.5'!$B:$D,3,FALSE), VLOOKUP(INDIRECT("$C"&amp;row()),'OCDS Extension Schemas 1.1.5'!$B:$D,3,FALSE))</f>
        <v>A URI to uniquely identify the classification code.</v>
      </c>
      <c r="F24" s="140"/>
      <c r="G24" s="138" t="str">
        <f>IFERROR(VLOOKUP(INDIRECT("F"&amp;row()),'2. Data Elements'!$A:$F,6,FALSE),"")</f>
        <v/>
      </c>
      <c r="H24" s="100"/>
      <c r="I24" s="129"/>
    </row>
    <row r="25">
      <c r="A25" s="125" t="s">
        <v>432</v>
      </c>
      <c r="B25" s="125">
        <v>0.0</v>
      </c>
      <c r="C25" s="144" t="s">
        <v>985</v>
      </c>
      <c r="D25" s="146" t="str">
        <f>IF(OR(ISERROR(SEARCH("extension",INDIRECT("$A"&amp;row()))),NOT(ISERROR(SEARCH("parties",INDIRECT("$C"&amp;row()))))),VLOOKUP(INDIRECT("$C"&amp;row()),'OCDS Schema 1.1.5'!$B:$D,2,FALSE), VLOOKUP(INDIRECT("$C"&amp;row()),'OCDS Extension Schemas 1.1.5'!$B:$D,2,FALSE))</f>
        <v>Additional classifications</v>
      </c>
      <c r="E25" s="146" t="str">
        <f>IF(OR(ISERROR(SEARCH("extension",INDIRECT("$A"&amp;row()))),NOT(ISERROR(SEARCH("parties",INDIRECT("$C"&amp;row()))))),VLOOKUP(INDIRECT("$C"&amp;row()),'OCDS Schema 1.1.5'!$B:$D,3,FALSE), VLOOKUP(INDIRECT("$C"&amp;row()),'OCDS Extension Schemas 1.1.5'!$B:$D,3,FALSE))</f>
        <v>An array of additional classifications for the item.</v>
      </c>
      <c r="I25" s="129"/>
    </row>
    <row r="26">
      <c r="A26" s="125" t="s">
        <v>408</v>
      </c>
      <c r="B26" s="125">
        <v>0.0</v>
      </c>
      <c r="C26" s="147" t="s">
        <v>986</v>
      </c>
      <c r="D26" s="164" t="str">
        <f>IF(OR(ISERROR(SEARCH("extension",INDIRECT("$A"&amp;row()))),NOT(ISERROR(SEARCH("parties",INDIRECT("$C"&amp;row()))))),VLOOKUP(INDIRECT("$C"&amp;row()),'OCDS Schema 1.1.5'!$B:$D,2,FALSE), VLOOKUP(INDIRECT("$C"&amp;row()),'OCDS Extension Schemas 1.1.5'!$B:$D,2,FALSE))</f>
        <v>Scheme</v>
      </c>
      <c r="E26" s="164" t="str">
        <f>IF(OR(ISERROR(SEARCH("extension",INDIRECT("$A"&amp;row()))),NOT(ISERROR(SEARCH("parties",INDIRECT("$C"&amp;row()))))),VLOOKUP(INDIRECT("$C"&amp;row()),'OCDS Schema 1.1.5'!$B:$D,3,FALSE), VLOOKUP(INDIRECT("$C"&amp;row()),'OCDS Extension Schemas 1.1.5'!$B:$D,3,FALSE))</f>
        <v>The scheme or codelist from which the classification code is taken. For line item classifications, this uses the open itemClassificationScheme codelist.</v>
      </c>
      <c r="F26" s="140"/>
      <c r="G26" s="138" t="str">
        <f>IFERROR(VLOOKUP(INDIRECT("F"&amp;row()),'2. Data Elements'!$A:$F,6,FALSE),"")</f>
        <v/>
      </c>
      <c r="H26" s="100"/>
      <c r="I26" s="129"/>
    </row>
    <row r="27">
      <c r="A27" s="125" t="s">
        <v>408</v>
      </c>
      <c r="B27" s="125">
        <v>0.0</v>
      </c>
      <c r="C27" s="147" t="s">
        <v>987</v>
      </c>
      <c r="D27" s="164" t="str">
        <f>IF(OR(ISERROR(SEARCH("extension",INDIRECT("$A"&amp;row()))),NOT(ISERROR(SEARCH("parties",INDIRECT("$C"&amp;row()))))),VLOOKUP(INDIRECT("$C"&amp;row()),'OCDS Schema 1.1.5'!$B:$D,2,FALSE), VLOOKUP(INDIRECT("$C"&amp;row()),'OCDS Extension Schemas 1.1.5'!$B:$D,2,FALSE))</f>
        <v>ID</v>
      </c>
      <c r="E27" s="164" t="str">
        <f>IF(OR(ISERROR(SEARCH("extension",INDIRECT("$A"&amp;row()))),NOT(ISERROR(SEARCH("parties",INDIRECT("$C"&amp;row()))))),VLOOKUP(INDIRECT("$C"&amp;row()),'OCDS Schema 1.1.5'!$B:$D,3,FALSE), VLOOKUP(INDIRECT("$C"&amp;row()),'OCDS Extension Schemas 1.1.5'!$B:$D,3,FALSE))</f>
        <v>The classification code taken from the scheme.</v>
      </c>
      <c r="F27" s="140"/>
      <c r="G27" s="138" t="str">
        <f>IFERROR(VLOOKUP(INDIRECT("F"&amp;row()),'2. Data Elements'!$A:$F,6,FALSE),"")</f>
        <v/>
      </c>
      <c r="H27" s="100"/>
      <c r="I27" s="129"/>
    </row>
    <row r="28">
      <c r="A28" s="125" t="s">
        <v>408</v>
      </c>
      <c r="B28" s="125">
        <v>0.0</v>
      </c>
      <c r="C28" s="147" t="s">
        <v>988</v>
      </c>
      <c r="D28" s="164" t="str">
        <f>IF(OR(ISERROR(SEARCH("extension",INDIRECT("$A"&amp;row()))),NOT(ISERROR(SEARCH("parties",INDIRECT("$C"&amp;row()))))),VLOOKUP(INDIRECT("$C"&amp;row()),'OCDS Schema 1.1.5'!$B:$D,2,FALSE), VLOOKUP(INDIRECT("$C"&amp;row()),'OCDS Extension Schemas 1.1.5'!$B:$D,2,FALSE))</f>
        <v>Description</v>
      </c>
      <c r="E28" s="164" t="str">
        <f>IF(OR(ISERROR(SEARCH("extension",INDIRECT("$A"&amp;row()))),NOT(ISERROR(SEARCH("parties",INDIRECT("$C"&amp;row()))))),VLOOKUP(INDIRECT("$C"&amp;row()),'OCDS Schema 1.1.5'!$B:$D,3,FALSE), VLOOKUP(INDIRECT("$C"&amp;row()),'OCDS Extension Schemas 1.1.5'!$B:$D,3,FALSE))</f>
        <v>A textual description or title for the classification code.</v>
      </c>
      <c r="F28" s="140"/>
      <c r="G28" s="138" t="str">
        <f>IFERROR(VLOOKUP(INDIRECT("F"&amp;row()),'2. Data Elements'!$A:$F,6,FALSE),"")</f>
        <v/>
      </c>
      <c r="H28" s="100"/>
      <c r="I28" s="129"/>
    </row>
    <row r="29">
      <c r="A29" s="125" t="s">
        <v>408</v>
      </c>
      <c r="B29" s="125">
        <v>0.0</v>
      </c>
      <c r="C29" s="147" t="s">
        <v>989</v>
      </c>
      <c r="D29" s="164" t="str">
        <f>IF(OR(ISERROR(SEARCH("extension",INDIRECT("$A"&amp;row()))),NOT(ISERROR(SEARCH("parties",INDIRECT("$C"&amp;row()))))),VLOOKUP(INDIRECT("$C"&amp;row()),'OCDS Schema 1.1.5'!$B:$D,2,FALSE), VLOOKUP(INDIRECT("$C"&amp;row()),'OCDS Extension Schemas 1.1.5'!$B:$D,2,FALSE))</f>
        <v>URI</v>
      </c>
      <c r="E29" s="164" t="str">
        <f>IF(OR(ISERROR(SEARCH("extension",INDIRECT("$A"&amp;row()))),NOT(ISERROR(SEARCH("parties",INDIRECT("$C"&amp;row()))))),VLOOKUP(INDIRECT("$C"&amp;row()),'OCDS Schema 1.1.5'!$B:$D,3,FALSE), VLOOKUP(INDIRECT("$C"&amp;row()),'OCDS Extension Schemas 1.1.5'!$B:$D,3,FALSE))</f>
        <v>A URI to uniquely identify the classification code.</v>
      </c>
      <c r="F29" s="140"/>
      <c r="G29" s="138" t="str">
        <f>IFERROR(VLOOKUP(INDIRECT("F"&amp;row()),'2. Data Elements'!$A:$F,6,FALSE),"")</f>
        <v/>
      </c>
      <c r="H29" s="100"/>
      <c r="I29" s="129"/>
    </row>
    <row r="30">
      <c r="A30" s="125" t="s">
        <v>408</v>
      </c>
      <c r="B30" s="125">
        <v>0.0</v>
      </c>
      <c r="C30" s="147" t="s">
        <v>990</v>
      </c>
      <c r="D30" s="164" t="str">
        <f>IF(OR(ISERROR(SEARCH("extension",INDIRECT("$A"&amp;row()))),NOT(ISERROR(SEARCH("parties",INDIRECT("$C"&amp;row()))))),VLOOKUP(INDIRECT("$C"&amp;row()),'OCDS Schema 1.1.5'!$B:$D,2,FALSE), VLOOKUP(INDIRECT("$C"&amp;row()),'OCDS Extension Schemas 1.1.5'!$B:$D,2,FALSE))</f>
        <v>Quantity</v>
      </c>
      <c r="E30" s="164" t="str">
        <f>IF(OR(ISERROR(SEARCH("extension",INDIRECT("$A"&amp;row()))),NOT(ISERROR(SEARCH("parties",INDIRECT("$C"&amp;row()))))),VLOOKUP(INDIRECT("$C"&amp;row()),'OCDS Schema 1.1.5'!$B:$D,3,FALSE), VLOOKUP(INDIRECT("$C"&amp;row()),'OCDS Extension Schemas 1.1.5'!$B:$D,3,FALSE))</f>
        <v>The number of units to be provided.</v>
      </c>
      <c r="F30" s="137" t="s">
        <v>991</v>
      </c>
      <c r="G30" s="138" t="str">
        <f>IFERROR(VLOOKUP(INDIRECT("F"&amp;row()),'2. Data Elements'!$A:$F,6,FALSE),"")</f>
        <v>130,570.00</v>
      </c>
      <c r="H30" s="104" t="s">
        <v>992</v>
      </c>
      <c r="I30" s="139"/>
      <c r="J30" s="139"/>
    </row>
    <row r="31">
      <c r="A31" s="125" t="s">
        <v>432</v>
      </c>
      <c r="B31" s="125">
        <v>0.0</v>
      </c>
      <c r="C31" s="144" t="s">
        <v>993</v>
      </c>
      <c r="D31" s="146" t="str">
        <f>IF(OR(ISERROR(SEARCH("extension",INDIRECT("$A"&amp;row()))),NOT(ISERROR(SEARCH("parties",INDIRECT("$C"&amp;row()))))),VLOOKUP(INDIRECT("$C"&amp;row()),'OCDS Schema 1.1.5'!$B:$D,2,FALSE), VLOOKUP(INDIRECT("$C"&amp;row()),'OCDS Extension Schemas 1.1.5'!$B:$D,2,FALSE))</f>
        <v>Unit</v>
      </c>
      <c r="E31" s="146" t="str">
        <f>IF(OR(ISERROR(SEARCH("extension",INDIRECT("$A"&amp;row()))),NOT(ISERROR(SEARCH("parties",INDIRECT("$C"&amp;row()))))),VLOOKUP(INDIRECT("$C"&amp;row()),'OCDS Schema 1.1.5'!$B:$D,3,FALSE), VLOOKUP(INDIRECT("$C"&amp;row()),'OCDS Extension Schemas 1.1.5'!$B:$D,3,FALSE))</f>
        <v>A description of the unit in which the supplies, services or works are provided (e.g. hours, kilograms) and the unit-price.</v>
      </c>
      <c r="I31" s="129"/>
    </row>
    <row r="32">
      <c r="A32" s="125" t="s">
        <v>408</v>
      </c>
      <c r="B32" s="125">
        <v>0.0</v>
      </c>
      <c r="C32" s="147" t="s">
        <v>994</v>
      </c>
      <c r="D32" s="164" t="str">
        <f>IF(OR(ISERROR(SEARCH("extension",INDIRECT("$A"&amp;row()))),NOT(ISERROR(SEARCH("parties",INDIRECT("$C"&amp;row()))))),VLOOKUP(INDIRECT("$C"&amp;row()),'OCDS Schema 1.1.5'!$B:$D,2,FALSE), VLOOKUP(INDIRECT("$C"&amp;row()),'OCDS Extension Schemas 1.1.5'!$B:$D,2,FALSE))</f>
        <v>Scheme</v>
      </c>
      <c r="E32" s="164" t="str">
        <f>IF(OR(ISERROR(SEARCH("extension",INDIRECT("$A"&amp;row()))),NOT(ISERROR(SEARCH("parties",INDIRECT("$C"&amp;row()))))),VLOOKUP(INDIRECT("$C"&amp;row()),'OCDS Schema 1.1.5'!$B:$D,3,FALSE), VLOOKUP(INDIRECT("$C"&amp;row()),'OCDS Extension Schemas 1.1.5'!$B:$D,3,FALSE))</f>
        <v>The list from which identifiers for units of measure are taken, using the open unitClassificationScheme codelist. 'UNCEFACT' is recommended.</v>
      </c>
      <c r="F32" s="137" t="s">
        <v>995</v>
      </c>
      <c r="G32" s="138" t="str">
        <f>IFERROR(VLOOKUP(INDIRECT("F"&amp;row()),'2. Data Elements'!$A:$F,6,FALSE),"")</f>
        <v>UNCEFACT</v>
      </c>
      <c r="H32" s="174" t="s">
        <v>996</v>
      </c>
      <c r="I32" s="139"/>
      <c r="J32" s="139"/>
    </row>
    <row r="33">
      <c r="A33" s="125" t="s">
        <v>408</v>
      </c>
      <c r="B33" s="125">
        <v>0.0</v>
      </c>
      <c r="C33" s="147" t="s">
        <v>997</v>
      </c>
      <c r="D33" s="164" t="str">
        <f>IF(OR(ISERROR(SEARCH("extension",INDIRECT("$A"&amp;row()))),NOT(ISERROR(SEARCH("parties",INDIRECT("$C"&amp;row()))))),VLOOKUP(INDIRECT("$C"&amp;row()),'OCDS Schema 1.1.5'!$B:$D,2,FALSE), VLOOKUP(INDIRECT("$C"&amp;row()),'OCDS Extension Schemas 1.1.5'!$B:$D,2,FALSE))</f>
        <v>ID</v>
      </c>
      <c r="E33" s="164" t="str">
        <f>IF(OR(ISERROR(SEARCH("extension",INDIRECT("$A"&amp;row()))),NOT(ISERROR(SEARCH("parties",INDIRECT("$C"&amp;row()))))),VLOOKUP(INDIRECT("$C"&amp;row()),'OCDS Schema 1.1.5'!$B:$D,3,FALSE), VLOOKUP(INDIRECT("$C"&amp;row()),'OCDS Extension Schemas 1.1.5'!$B:$D,3,FALSE))</f>
        <v>The identifier from the codelist referenced in the `scheme` field. Check the unitClassificationScheme codelist for details of how to find and use identifiers from the scheme in use.</v>
      </c>
      <c r="F33" s="137" t="s">
        <v>998</v>
      </c>
      <c r="G33" s="138" t="str">
        <f>IFERROR(VLOOKUP(INDIRECT("F"&amp;row()),'2. Data Elements'!$A:$F,6,FALSE),"")</f>
        <v>M4</v>
      </c>
      <c r="H33" s="174" t="s">
        <v>999</v>
      </c>
      <c r="I33" s="139"/>
      <c r="J33" s="139"/>
    </row>
    <row r="34">
      <c r="A34" s="125" t="s">
        <v>408</v>
      </c>
      <c r="B34" s="125">
        <v>0.0</v>
      </c>
      <c r="C34" s="147" t="s">
        <v>1000</v>
      </c>
      <c r="D34" s="164" t="str">
        <f>IF(OR(ISERROR(SEARCH("extension",INDIRECT("$A"&amp;row()))),NOT(ISERROR(SEARCH("parties",INDIRECT("$C"&amp;row()))))),VLOOKUP(INDIRECT("$C"&amp;row()),'OCDS Schema 1.1.5'!$B:$D,2,FALSE), VLOOKUP(INDIRECT("$C"&amp;row()),'OCDS Extension Schemas 1.1.5'!$B:$D,2,FALSE))</f>
        <v>Name</v>
      </c>
      <c r="E34" s="164" t="str">
        <f>IF(OR(ISERROR(SEARCH("extension",INDIRECT("$A"&amp;row()))),NOT(ISERROR(SEARCH("parties",INDIRECT("$C"&amp;row()))))),VLOOKUP(INDIRECT("$C"&amp;row()),'OCDS Schema 1.1.5'!$B:$D,3,FALSE), VLOOKUP(INDIRECT("$C"&amp;row()),'OCDS Extension Schemas 1.1.5'!$B:$D,3,FALSE))</f>
        <v>Name of the unit.</v>
      </c>
      <c r="F34" s="137" t="s">
        <v>1001</v>
      </c>
      <c r="G34" s="138" t="str">
        <f>IFERROR(VLOOKUP(INDIRECT("F"&amp;row()),'2. Data Elements'!$A:$F,6,FALSE),"")</f>
        <v>monetary value</v>
      </c>
      <c r="H34" s="174" t="s">
        <v>1002</v>
      </c>
      <c r="I34" s="139"/>
      <c r="J34" s="139"/>
    </row>
    <row r="35">
      <c r="A35" s="125" t="s">
        <v>432</v>
      </c>
      <c r="B35" s="125">
        <v>0.0</v>
      </c>
      <c r="C35" s="144" t="s">
        <v>1003</v>
      </c>
      <c r="D35" s="146" t="str">
        <f>IF(OR(ISERROR(SEARCH("extension",INDIRECT("$A"&amp;row()))),NOT(ISERROR(SEARCH("parties",INDIRECT("$C"&amp;row()))))),VLOOKUP(INDIRECT("$C"&amp;row()),'OCDS Schema 1.1.5'!$B:$D,2,FALSE), VLOOKUP(INDIRECT("$C"&amp;row()),'OCDS Extension Schemas 1.1.5'!$B:$D,2,FALSE))</f>
        <v>Value</v>
      </c>
      <c r="E35" s="146" t="str">
        <f>IF(OR(ISERROR(SEARCH("extension",INDIRECT("$A"&amp;row()))),NOT(ISERROR(SEARCH("parties",INDIRECT("$C"&amp;row()))))),VLOOKUP(INDIRECT("$C"&amp;row()),'OCDS Schema 1.1.5'!$B:$D,3,FALSE), VLOOKUP(INDIRECT("$C"&amp;row()),'OCDS Extension Schemas 1.1.5'!$B:$D,3,FALSE))</f>
        <v>The monetary value of a single unit.</v>
      </c>
      <c r="I35" s="129"/>
    </row>
    <row r="36">
      <c r="A36" s="125" t="s">
        <v>408</v>
      </c>
      <c r="B36" s="125">
        <v>0.0</v>
      </c>
      <c r="C36" s="147" t="s">
        <v>1004</v>
      </c>
      <c r="D36" s="164" t="str">
        <f>IF(OR(ISERROR(SEARCH("extension",INDIRECT("$A"&amp;row()))),NOT(ISERROR(SEARCH("parties",INDIRECT("$C"&amp;row()))))),VLOOKUP(INDIRECT("$C"&amp;row()),'OCDS Schema 1.1.5'!$B:$D,2,FALSE), VLOOKUP(INDIRECT("$C"&amp;row()),'OCDS Extension Schemas 1.1.5'!$B:$D,2,FALSE))</f>
        <v>Amount</v>
      </c>
      <c r="E36" s="164" t="str">
        <f>IF(OR(ISERROR(SEARCH("extension",INDIRECT("$A"&amp;row()))),NOT(ISERROR(SEARCH("parties",INDIRECT("$C"&amp;row()))))),VLOOKUP(INDIRECT("$C"&amp;row()),'OCDS Schema 1.1.5'!$B:$D,3,FALSE), VLOOKUP(INDIRECT("$C"&amp;row()),'OCDS Extension Schemas 1.1.5'!$B:$D,3,FALSE))</f>
        <v>Amount as a number.</v>
      </c>
      <c r="F36" s="192" t="s">
        <v>1005</v>
      </c>
      <c r="G36" s="138" t="str">
        <f>IFERROR(VLOOKUP(INDIRECT("F"&amp;row()),'2. Data Elements'!$A:$F,6,FALSE),"")</f>
        <v>1</v>
      </c>
      <c r="H36" s="85" t="s">
        <v>1006</v>
      </c>
      <c r="I36" s="139"/>
      <c r="J36" s="139"/>
    </row>
    <row r="37">
      <c r="A37" s="125" t="s">
        <v>408</v>
      </c>
      <c r="B37" s="125">
        <v>0.0</v>
      </c>
      <c r="C37" s="147" t="s">
        <v>1007</v>
      </c>
      <c r="D37" s="164" t="str">
        <f>IF(OR(ISERROR(SEARCH("extension",INDIRECT("$A"&amp;row()))),NOT(ISERROR(SEARCH("parties",INDIRECT("$C"&amp;row()))))),VLOOKUP(INDIRECT("$C"&amp;row()),'OCDS Schema 1.1.5'!$B:$D,2,FALSE), VLOOKUP(INDIRECT("$C"&amp;row()),'OCDS Extension Schemas 1.1.5'!$B:$D,2,FALSE))</f>
        <v>Currency</v>
      </c>
      <c r="E37" s="164" t="str">
        <f>IF(OR(ISERROR(SEARCH("extension",INDIRECT("$A"&amp;row()))),NOT(ISERROR(SEARCH("parties",INDIRECT("$C"&amp;row()))))),VLOOKUP(INDIRECT("$C"&amp;row()),'OCDS Schema 1.1.5'!$B:$D,3,FALSE), VLOOKUP(INDIRECT("$C"&amp;row()),'OCDS Extension Schemas 1.1.5'!$B:$D,3,FALSE))</f>
        <v>The currency of the amount, from the closed currency codelist.</v>
      </c>
      <c r="F37" s="192" t="s">
        <v>635</v>
      </c>
      <c r="G37" s="138" t="str">
        <f>IFERROR(VLOOKUP(INDIRECT("F"&amp;row()),'2. Data Elements'!$A:$F,6,FALSE),"")</f>
        <v>USD</v>
      </c>
      <c r="H37" s="85" t="s">
        <v>431</v>
      </c>
      <c r="I37" s="139"/>
      <c r="J37" s="139"/>
    </row>
    <row r="38">
      <c r="A38" s="125" t="s">
        <v>408</v>
      </c>
      <c r="B38" s="125">
        <v>0.0</v>
      </c>
      <c r="C38" s="147" t="s">
        <v>1008</v>
      </c>
      <c r="D38" s="164" t="str">
        <f>IF(OR(ISERROR(SEARCH("extension",INDIRECT("$A"&amp;row()))),NOT(ISERROR(SEARCH("parties",INDIRECT("$C"&amp;row()))))),VLOOKUP(INDIRECT("$C"&amp;row()),'OCDS Schema 1.1.5'!$B:$D,2,FALSE), VLOOKUP(INDIRECT("$C"&amp;row()),'OCDS Extension Schemas 1.1.5'!$B:$D,2,FALSE))</f>
        <v>URI</v>
      </c>
      <c r="E38" s="164" t="str">
        <f>IF(OR(ISERROR(SEARCH("extension",INDIRECT("$A"&amp;row()))),NOT(ISERROR(SEARCH("parties",INDIRECT("$C"&amp;row()))))),VLOOKUP(INDIRECT("$C"&amp;row()),'OCDS Schema 1.1.5'!$B:$D,3,FALSE), VLOOKUP(INDIRECT("$C"&amp;row()),'OCDS Extension Schemas 1.1.5'!$B:$D,3,FALSE))</f>
        <v>The machine-readable URI for the unit of measure, provided by the scheme.</v>
      </c>
      <c r="F38" s="140"/>
      <c r="G38" s="138" t="str">
        <f>IFERROR(VLOOKUP(INDIRECT("F"&amp;row()),'2. Data Elements'!$A:$F,6,FALSE),"")</f>
        <v/>
      </c>
      <c r="H38" s="100"/>
      <c r="I38" s="129"/>
    </row>
    <row r="39">
      <c r="A39" s="125" t="s">
        <v>408</v>
      </c>
      <c r="B39" s="125">
        <v>0.0</v>
      </c>
      <c r="C39" s="147" t="s">
        <v>1009</v>
      </c>
      <c r="D39" s="164" t="str">
        <f>IF(OR(ISERROR(SEARCH("extension",INDIRECT("$A"&amp;row()))),NOT(ISERROR(SEARCH("parties",INDIRECT("$C"&amp;row()))))),VLOOKUP(INDIRECT("$C"&amp;row()),'OCDS Schema 1.1.5'!$B:$D,2,FALSE), VLOOKUP(INDIRECT("$C"&amp;row()),'OCDS Extension Schemas 1.1.5'!$B:$D,2,FALSE))</f>
        <v>Date signed</v>
      </c>
      <c r="E39" s="164" t="str">
        <f>IF(OR(ISERROR(SEARCH("extension",INDIRECT("$A"&amp;row()))),NOT(ISERROR(SEARCH("parties",INDIRECT("$C"&amp;row()))))),VLOOKUP(INDIRECT("$C"&amp;row()),'OCDS Schema 1.1.5'!$B:$D,3,FALSE), VLOOKUP(INDIRECT("$C"&amp;row()),'OCDS Extension Schemas 1.1.5'!$B:$D,3,FALSE))</f>
        <v>The date the contract was signed. In the case of multiple signatures, the date of the last signature.</v>
      </c>
      <c r="F39" s="140"/>
      <c r="G39" s="138" t="str">
        <f>IFERROR(VLOOKUP(INDIRECT("F"&amp;row()),'2. Data Elements'!$A:$F,6,FALSE),"")</f>
        <v/>
      </c>
      <c r="H39" s="100"/>
      <c r="I39" s="129"/>
    </row>
    <row r="40">
      <c r="A40" s="125" t="s">
        <v>432</v>
      </c>
      <c r="B40" s="125">
        <v>0.0</v>
      </c>
      <c r="C40" s="144" t="s">
        <v>1010</v>
      </c>
      <c r="D40" s="146" t="str">
        <f>IF(OR(ISERROR(SEARCH("extension",INDIRECT("$A"&amp;row()))),NOT(ISERROR(SEARCH("parties",INDIRECT("$C"&amp;row()))))),VLOOKUP(INDIRECT("$C"&amp;row()),'OCDS Schema 1.1.5'!$B:$D,2,FALSE), VLOOKUP(INDIRECT("$C"&amp;row()),'OCDS Extension Schemas 1.1.5'!$B:$D,2,FALSE))</f>
        <v>Documents</v>
      </c>
      <c r="E40" s="146" t="str">
        <f>IF(OR(ISERROR(SEARCH("extension",INDIRECT("$A"&amp;row()))),NOT(ISERROR(SEARCH("parties",INDIRECT("$C"&amp;row()))))),VLOOKUP(INDIRECT("$C"&amp;row()),'OCDS Schema 1.1.5'!$B:$D,3,FALSE), VLOOKUP(INDIRECT("$C"&amp;row()),'OCDS Extension Schemas 1.1.5'!$B:$D,3,FALSE))</f>
        <v>All documents and attachments related to the contract, including any notices.</v>
      </c>
      <c r="I40" s="129"/>
    </row>
    <row r="41">
      <c r="A41" s="125" t="s">
        <v>419</v>
      </c>
      <c r="B41" s="125">
        <v>0.0</v>
      </c>
      <c r="C41" s="134" t="s">
        <v>1011</v>
      </c>
      <c r="D41" s="164" t="str">
        <f>IF(OR(ISERROR(SEARCH("extension",INDIRECT("$A"&amp;row()))),NOT(ISERROR(SEARCH("parties",INDIRECT("$C"&amp;row()))))),VLOOKUP(INDIRECT("$C"&amp;row()),'OCDS Schema 1.1.5'!$B:$D,2,FALSE), VLOOKUP(INDIRECT("$C"&amp;row()),'OCDS Extension Schemas 1.1.5'!$B:$D,2,FALSE))</f>
        <v>ID</v>
      </c>
      <c r="E41" s="164" t="str">
        <f>IF(OR(ISERROR(SEARCH("extension",INDIRECT("$A"&amp;row()))),NOT(ISERROR(SEARCH("parties",INDIRECT("$C"&amp;row()))))),VLOOKUP(INDIRECT("$C"&amp;row()),'OCDS Schema 1.1.5'!$B:$D,3,FALSE), VLOOKUP(INDIRECT("$C"&amp;row()),'OCDS Extension Schemas 1.1.5'!$B:$D,3,FALSE))</f>
        <v>A local, unique identifier for this document. This field is used to keep track of multiple revisions of a document through the compilation from release to record mechanism.</v>
      </c>
      <c r="F41" s="140"/>
      <c r="G41" s="138" t="str">
        <f>IFERROR(VLOOKUP(INDIRECT("F"&amp;row()),'2. Data Elements'!$A:$F,6,FALSE),"")</f>
        <v/>
      </c>
      <c r="H41" s="100"/>
      <c r="I41" s="129"/>
    </row>
    <row r="42">
      <c r="A42" s="125" t="s">
        <v>408</v>
      </c>
      <c r="B42" s="125">
        <v>0.0</v>
      </c>
      <c r="C42" s="147" t="s">
        <v>1012</v>
      </c>
      <c r="D42" s="164" t="str">
        <f>IF(OR(ISERROR(SEARCH("extension",INDIRECT("$A"&amp;row()))),NOT(ISERROR(SEARCH("parties",INDIRECT("$C"&amp;row()))))),VLOOKUP(INDIRECT("$C"&amp;row()),'OCDS Schema 1.1.5'!$B:$D,2,FALSE), VLOOKUP(INDIRECT("$C"&amp;row()),'OCDS Extension Schemas 1.1.5'!$B:$D,2,FALSE))</f>
        <v>Document type</v>
      </c>
      <c r="E42" s="164" t="str">
        <f>IF(OR(ISERROR(SEARCH("extension",INDIRECT("$A"&amp;row()))),NOT(ISERROR(SEARCH("parties",INDIRECT("$C"&amp;row()))))),VLOOKUP(INDIRECT("$C"&amp;row()),'OCDS Schema 1.1.5'!$B:$D,3,FALSE), VLOOKUP(INDIRECT("$C"&amp;row()),'OCDS Extension Schemas 1.1.5'!$B:$D,3,FALSE))</f>
        <v>A classification of the document described, using the open documentType codelist.</v>
      </c>
      <c r="F42" s="140"/>
      <c r="G42" s="138" t="str">
        <f>IFERROR(VLOOKUP(INDIRECT("F"&amp;row()),'2. Data Elements'!$A:$F,6,FALSE),"")</f>
        <v/>
      </c>
      <c r="H42" s="100"/>
      <c r="I42" s="129"/>
    </row>
    <row r="43">
      <c r="A43" s="125" t="s">
        <v>408</v>
      </c>
      <c r="B43" s="125">
        <v>0.0</v>
      </c>
      <c r="C43" s="147" t="s">
        <v>1013</v>
      </c>
      <c r="D43" s="164" t="str">
        <f>IF(OR(ISERROR(SEARCH("extension",INDIRECT("$A"&amp;row()))),NOT(ISERROR(SEARCH("parties",INDIRECT("$C"&amp;row()))))),VLOOKUP(INDIRECT("$C"&amp;row()),'OCDS Schema 1.1.5'!$B:$D,2,FALSE), VLOOKUP(INDIRECT("$C"&amp;row()),'OCDS Extension Schemas 1.1.5'!$B:$D,2,FALSE))</f>
        <v>Title</v>
      </c>
      <c r="E43" s="164" t="str">
        <f>IF(OR(ISERROR(SEARCH("extension",INDIRECT("$A"&amp;row()))),NOT(ISERROR(SEARCH("parties",INDIRECT("$C"&amp;row()))))),VLOOKUP(INDIRECT("$C"&amp;row()),'OCDS Schema 1.1.5'!$B:$D,3,FALSE), VLOOKUP(INDIRECT("$C"&amp;row()),'OCDS Extension Schemas 1.1.5'!$B:$D,3,FALSE))</f>
        <v>The document title.</v>
      </c>
      <c r="F43" s="140"/>
      <c r="G43" s="138" t="str">
        <f>IFERROR(VLOOKUP(INDIRECT("F"&amp;row()),'2. Data Elements'!$A:$F,6,FALSE),"")</f>
        <v/>
      </c>
      <c r="H43" s="100"/>
      <c r="I43" s="129"/>
    </row>
    <row r="44">
      <c r="A44" s="125" t="s">
        <v>408</v>
      </c>
      <c r="B44" s="125">
        <v>0.0</v>
      </c>
      <c r="C44" s="147" t="s">
        <v>1014</v>
      </c>
      <c r="D44" s="164" t="str">
        <f>IF(OR(ISERROR(SEARCH("extension",INDIRECT("$A"&amp;row()))),NOT(ISERROR(SEARCH("parties",INDIRECT("$C"&amp;row()))))),VLOOKUP(INDIRECT("$C"&amp;row()),'OCDS Schema 1.1.5'!$B:$D,2,FALSE), VLOOKUP(INDIRECT("$C"&amp;row()),'OCDS Extension Schemas 1.1.5'!$B:$D,2,FALSE))</f>
        <v>Description</v>
      </c>
      <c r="E44" s="164" t="str">
        <f>IF(OR(ISERROR(SEARCH("extension",INDIRECT("$A"&amp;row()))),NOT(ISERROR(SEARCH("parties",INDIRECT("$C"&amp;row()))))),VLOOKUP(INDIRECT("$C"&amp;row()),'OCDS Schema 1.1.5'!$B:$D,3,FALSE), VLOOKUP(INDIRECT("$C"&amp;row()),'OCDS Extension Schemas 1.1.5'!$B:$D,3,FALSE))</f>
        <v>A short description of the document. Descriptions are recommended to not exceed 250 words. In the event the document is not accessible online, the description field can be used to describe arrangements for obtaining a copy of the document.</v>
      </c>
      <c r="F44" s="140"/>
      <c r="G44" s="138" t="str">
        <f>IFERROR(VLOOKUP(INDIRECT("F"&amp;row()),'2. Data Elements'!$A:$F,6,FALSE),"")</f>
        <v/>
      </c>
      <c r="H44" s="100"/>
      <c r="I44" s="129"/>
    </row>
    <row r="45">
      <c r="A45" s="125" t="s">
        <v>408</v>
      </c>
      <c r="B45" s="125">
        <v>0.0</v>
      </c>
      <c r="C45" s="147" t="s">
        <v>1015</v>
      </c>
      <c r="D45" s="164" t="str">
        <f>IF(OR(ISERROR(SEARCH("extension",INDIRECT("$A"&amp;row()))),NOT(ISERROR(SEARCH("parties",INDIRECT("$C"&amp;row()))))),VLOOKUP(INDIRECT("$C"&amp;row()),'OCDS Schema 1.1.5'!$B:$D,2,FALSE), VLOOKUP(INDIRECT("$C"&amp;row()),'OCDS Extension Schemas 1.1.5'!$B:$D,2,FALSE))</f>
        <v>URL</v>
      </c>
      <c r="E45" s="164" t="str">
        <f>IF(OR(ISERROR(SEARCH("extension",INDIRECT("$A"&amp;row()))),NOT(ISERROR(SEARCH("parties",INDIRECT("$C"&amp;row()))))),VLOOKUP(INDIRECT("$C"&amp;row()),'OCDS Schema 1.1.5'!$B:$D,3,FALSE), VLOOKUP(INDIRECT("$C"&amp;row()),'OCDS Extension Schemas 1.1.5'!$B:$D,3,FALSE))</f>
        <v>A direct link to the document or attachment. The server providing access to this document ought to be configured to correctly report the document mime type.</v>
      </c>
      <c r="F45" s="140"/>
      <c r="G45" s="138" t="str">
        <f>IFERROR(VLOOKUP(INDIRECT("F"&amp;row()),'2. Data Elements'!$A:$F,6,FALSE),"")</f>
        <v/>
      </c>
      <c r="H45" s="100"/>
      <c r="I45" s="129"/>
    </row>
    <row r="46">
      <c r="A46" s="125" t="s">
        <v>408</v>
      </c>
      <c r="B46" s="125">
        <v>0.0</v>
      </c>
      <c r="C46" s="147" t="s">
        <v>1016</v>
      </c>
      <c r="D46" s="164" t="str">
        <f>IF(OR(ISERROR(SEARCH("extension",INDIRECT("$A"&amp;row()))),NOT(ISERROR(SEARCH("parties",INDIRECT("$C"&amp;row()))))),VLOOKUP(INDIRECT("$C"&amp;row()),'OCDS Schema 1.1.5'!$B:$D,2,FALSE), VLOOKUP(INDIRECT("$C"&amp;row()),'OCDS Extension Schemas 1.1.5'!$B:$D,2,FALSE))</f>
        <v>Date published</v>
      </c>
      <c r="E46" s="164" t="str">
        <f>IF(OR(ISERROR(SEARCH("extension",INDIRECT("$A"&amp;row()))),NOT(ISERROR(SEARCH("parties",INDIRECT("$C"&amp;row()))))),VLOOKUP(INDIRECT("$C"&amp;row()),'OCDS Schema 1.1.5'!$B:$D,3,FALSE), VLOOKUP(INDIRECT("$C"&amp;row()),'OCDS Extension Schemas 1.1.5'!$B:$D,3,FALSE))</f>
        <v>The date on which the document was first published. This is particularly important for legally important documents such as notices of a tender.</v>
      </c>
      <c r="F46" s="140"/>
      <c r="G46" s="138" t="str">
        <f>IFERROR(VLOOKUP(INDIRECT("F"&amp;row()),'2. Data Elements'!$A:$F,6,FALSE),"")</f>
        <v/>
      </c>
      <c r="H46" s="100"/>
      <c r="I46" s="129"/>
    </row>
    <row r="47">
      <c r="A47" s="125" t="s">
        <v>408</v>
      </c>
      <c r="B47" s="125">
        <v>0.0</v>
      </c>
      <c r="C47" s="147" t="s">
        <v>1017</v>
      </c>
      <c r="D47" s="164" t="str">
        <f>IF(OR(ISERROR(SEARCH("extension",INDIRECT("$A"&amp;row()))),NOT(ISERROR(SEARCH("parties",INDIRECT("$C"&amp;row()))))),VLOOKUP(INDIRECT("$C"&amp;row()),'OCDS Schema 1.1.5'!$B:$D,2,FALSE), VLOOKUP(INDIRECT("$C"&amp;row()),'OCDS Extension Schemas 1.1.5'!$B:$D,2,FALSE))</f>
        <v>Date modified</v>
      </c>
      <c r="E47" s="164" t="str">
        <f>IF(OR(ISERROR(SEARCH("extension",INDIRECT("$A"&amp;row()))),NOT(ISERROR(SEARCH("parties",INDIRECT("$C"&amp;row()))))),VLOOKUP(INDIRECT("$C"&amp;row()),'OCDS Schema 1.1.5'!$B:$D,3,FALSE), VLOOKUP(INDIRECT("$C"&amp;row()),'OCDS Extension Schemas 1.1.5'!$B:$D,3,FALSE))</f>
        <v>Date that the document was last modified</v>
      </c>
      <c r="F47" s="140"/>
      <c r="G47" s="138" t="str">
        <f>IFERROR(VLOOKUP(INDIRECT("F"&amp;row()),'2. Data Elements'!$A:$F,6,FALSE),"")</f>
        <v/>
      </c>
      <c r="H47" s="100"/>
      <c r="I47" s="129"/>
    </row>
    <row r="48">
      <c r="A48" s="125" t="s">
        <v>408</v>
      </c>
      <c r="B48" s="125">
        <v>0.0</v>
      </c>
      <c r="C48" s="147" t="s">
        <v>1018</v>
      </c>
      <c r="D48" s="164" t="str">
        <f>IF(OR(ISERROR(SEARCH("extension",INDIRECT("$A"&amp;row()))),NOT(ISERROR(SEARCH("parties",INDIRECT("$C"&amp;row()))))),VLOOKUP(INDIRECT("$C"&amp;row()),'OCDS Schema 1.1.5'!$B:$D,2,FALSE), VLOOKUP(INDIRECT("$C"&amp;row()),'OCDS Extension Schemas 1.1.5'!$B:$D,2,FALSE))</f>
        <v>Format</v>
      </c>
      <c r="E48" s="164" t="str">
        <f>IF(OR(ISERROR(SEARCH("extension",INDIRECT("$A"&amp;row()))),NOT(ISERROR(SEARCH("parties",INDIRECT("$C"&amp;row()))))),VLOOKUP(INDIRECT("$C"&amp;row()),'OCDS Schema 1.1.5'!$B:$D,3,FALSE), VLOOKUP(INDIRECT("$C"&amp;row()),'OCDS Extension Schemas 1.1.5'!$B:$D,3,FALSE))</f>
        <v>The format of the document, using the open IANA Media Types codelist (see the values in the 'Template' column), or using the 'offline/print' code if the described document is published offline. For example, web pages have a format of 'text/html'.</v>
      </c>
      <c r="F48" s="140"/>
      <c r="G48" s="138" t="str">
        <f>IFERROR(VLOOKUP(INDIRECT("F"&amp;row()),'2. Data Elements'!$A:$F,6,FALSE),"")</f>
        <v/>
      </c>
      <c r="H48" s="100"/>
      <c r="I48" s="129"/>
    </row>
    <row r="49">
      <c r="A49" s="125" t="s">
        <v>408</v>
      </c>
      <c r="B49" s="125">
        <v>0.0</v>
      </c>
      <c r="C49" s="147" t="s">
        <v>1019</v>
      </c>
      <c r="D49" s="164" t="str">
        <f>IF(OR(ISERROR(SEARCH("extension",INDIRECT("$A"&amp;row()))),NOT(ISERROR(SEARCH("parties",INDIRECT("$C"&amp;row()))))),VLOOKUP(INDIRECT("$C"&amp;row()),'OCDS Schema 1.1.5'!$B:$D,2,FALSE), VLOOKUP(INDIRECT("$C"&amp;row()),'OCDS Extension Schemas 1.1.5'!$B:$D,2,FALSE))</f>
        <v>Language</v>
      </c>
      <c r="E49" s="164" t="str">
        <f>IF(OR(ISERROR(SEARCH("extension",INDIRECT("$A"&amp;row()))),NOT(ISERROR(SEARCH("parties",INDIRECT("$C"&amp;row()))))),VLOOKUP(INDIRECT("$C"&amp;row()),'OCDS Schema 1.1.5'!$B:$D,3,FALSE), VLOOKUP(INDIRECT("$C"&amp;row()),'OCDS Extension Schemas 1.1.5'!$B:$D,3,FALSE))</f>
        <v>The language of the linked document using either two-letter ISO639-1, or extended BCP47 language tags. The use of lowercase two-letter codes from ISO639-1 is recommended unless there is a clear user need for distinguishing the language subtype.</v>
      </c>
      <c r="F49" s="140"/>
      <c r="G49" s="138" t="str">
        <f>IFERROR(VLOOKUP(INDIRECT("F"&amp;row()),'2. Data Elements'!$A:$F,6,FALSE),"")</f>
        <v/>
      </c>
      <c r="H49" s="100"/>
      <c r="I49" s="129"/>
    </row>
    <row r="50">
      <c r="A50" s="125" t="s">
        <v>432</v>
      </c>
      <c r="B50" s="125">
        <v>0.0</v>
      </c>
      <c r="C50" s="144" t="s">
        <v>1020</v>
      </c>
      <c r="D50" s="146" t="str">
        <f>IF(OR(ISERROR(SEARCH("extension",INDIRECT("$A"&amp;row()))),NOT(ISERROR(SEARCH("parties",INDIRECT("$C"&amp;row()))))),VLOOKUP(INDIRECT("$C"&amp;row()),'OCDS Schema 1.1.5'!$B:$D,2,FALSE), VLOOKUP(INDIRECT("$C"&amp;row()),'OCDS Extension Schemas 1.1.5'!$B:$D,2,FALSE))</f>
        <v>Related processes</v>
      </c>
      <c r="E50" s="146" t="str">
        <f>IF(OR(ISERROR(SEARCH("extension",INDIRECT("$A"&amp;row()))),NOT(ISERROR(SEARCH("parties",INDIRECT("$C"&amp;row()))))),VLOOKUP(INDIRECT("$C"&amp;row()),'OCDS Schema 1.1.5'!$B:$D,3,FALSE), VLOOKUP(INDIRECT("$C"&amp;row()),'OCDS Extension Schemas 1.1.5'!$B:$D,3,FALSE))</f>
        <v>The details of related processes: for example, if this process is followed by one or more contracting processes, represented under a separate open contracting identifier (ocid). This is commonly used to refer to subcontracts and to renewal or replacement processes for this contract.</v>
      </c>
      <c r="I50" s="129"/>
    </row>
    <row r="51">
      <c r="A51" s="125" t="s">
        <v>408</v>
      </c>
      <c r="B51" s="125">
        <v>0.0</v>
      </c>
      <c r="C51" s="147" t="s">
        <v>1021</v>
      </c>
      <c r="D51" s="164" t="str">
        <f>IF(OR(ISERROR(SEARCH("extension",INDIRECT("$A"&amp;row()))),NOT(ISERROR(SEARCH("parties",INDIRECT("$C"&amp;row()))))),VLOOKUP(INDIRECT("$C"&amp;row()),'OCDS Schema 1.1.5'!$B:$D,2,FALSE), VLOOKUP(INDIRECT("$C"&amp;row()),'OCDS Extension Schemas 1.1.5'!$B:$D,2,FALSE))</f>
        <v>Relationship ID</v>
      </c>
      <c r="E51" s="164" t="str">
        <f>IF(OR(ISERROR(SEARCH("extension",INDIRECT("$A"&amp;row()))),NOT(ISERROR(SEARCH("parties",INDIRECT("$C"&amp;row()))))),VLOOKUP(INDIRECT("$C"&amp;row()),'OCDS Schema 1.1.5'!$B:$D,3,FALSE), VLOOKUP(INDIRECT("$C"&amp;row()),'OCDS Extension Schemas 1.1.5'!$B:$D,3,FALSE))</f>
        <v>A local identifier for this relationship, unique within this array.</v>
      </c>
      <c r="F51" s="140"/>
      <c r="G51" s="138" t="str">
        <f>IFERROR(VLOOKUP(INDIRECT("F"&amp;row()),'2. Data Elements'!$A:$F,6,FALSE),"")</f>
        <v/>
      </c>
      <c r="H51" s="100"/>
      <c r="I51" s="129"/>
    </row>
    <row r="52">
      <c r="A52" s="125" t="s">
        <v>408</v>
      </c>
      <c r="B52" s="125">
        <v>0.0</v>
      </c>
      <c r="C52" s="147" t="s">
        <v>1022</v>
      </c>
      <c r="D52" s="164" t="str">
        <f>IF(OR(ISERROR(SEARCH("extension",INDIRECT("$A"&amp;row()))),NOT(ISERROR(SEARCH("parties",INDIRECT("$C"&amp;row()))))),VLOOKUP(INDIRECT("$C"&amp;row()),'OCDS Schema 1.1.5'!$B:$D,2,FALSE), VLOOKUP(INDIRECT("$C"&amp;row()),'OCDS Extension Schemas 1.1.5'!$B:$D,2,FALSE))</f>
        <v>Relationship</v>
      </c>
      <c r="E52" s="164" t="str">
        <f>IF(OR(ISERROR(SEARCH("extension",INDIRECT("$A"&amp;row()))),NOT(ISERROR(SEARCH("parties",INDIRECT("$C"&amp;row()))))),VLOOKUP(INDIRECT("$C"&amp;row()),'OCDS Schema 1.1.5'!$B:$D,3,FALSE), VLOOKUP(INDIRECT("$C"&amp;row()),'OCDS Extension Schemas 1.1.5'!$B:$D,3,FALSE))</f>
        <v>The type of relationship, using the open relatedProcess codelist.</v>
      </c>
      <c r="F52" s="140"/>
      <c r="G52" s="138" t="str">
        <f>IFERROR(VLOOKUP(INDIRECT("F"&amp;row()),'2. Data Elements'!$A:$F,6,FALSE),"")</f>
        <v/>
      </c>
      <c r="H52" s="100"/>
      <c r="I52" s="129"/>
    </row>
    <row r="53">
      <c r="A53" s="125" t="s">
        <v>408</v>
      </c>
      <c r="B53" s="125">
        <v>0.0</v>
      </c>
      <c r="C53" s="147" t="s">
        <v>1023</v>
      </c>
      <c r="D53" s="164" t="str">
        <f>IF(OR(ISERROR(SEARCH("extension",INDIRECT("$A"&amp;row()))),NOT(ISERROR(SEARCH("parties",INDIRECT("$C"&amp;row()))))),VLOOKUP(INDIRECT("$C"&amp;row()),'OCDS Schema 1.1.5'!$B:$D,2,FALSE), VLOOKUP(INDIRECT("$C"&amp;row()),'OCDS Extension Schemas 1.1.5'!$B:$D,2,FALSE))</f>
        <v>Related process title</v>
      </c>
      <c r="E53" s="164" t="str">
        <f>IF(OR(ISERROR(SEARCH("extension",INDIRECT("$A"&amp;row()))),NOT(ISERROR(SEARCH("parties",INDIRECT("$C"&amp;row()))))),VLOOKUP(INDIRECT("$C"&amp;row()),'OCDS Schema 1.1.5'!$B:$D,3,FALSE), VLOOKUP(INDIRECT("$C"&amp;row()),'OCDS Extension Schemas 1.1.5'!$B:$D,3,FALSE))</f>
        <v>The title of the related process, where referencing an open contracting process, this field should match the tender/title field in the related process.</v>
      </c>
      <c r="F53" s="140"/>
      <c r="G53" s="138" t="str">
        <f>IFERROR(VLOOKUP(INDIRECT("F"&amp;row()),'2. Data Elements'!$A:$F,6,FALSE),"")</f>
        <v/>
      </c>
      <c r="H53" s="100"/>
      <c r="I53" s="129"/>
    </row>
    <row r="54">
      <c r="A54" s="125" t="s">
        <v>408</v>
      </c>
      <c r="B54" s="125">
        <v>0.0</v>
      </c>
      <c r="C54" s="147" t="s">
        <v>1024</v>
      </c>
      <c r="D54" s="164" t="str">
        <f>IF(OR(ISERROR(SEARCH("extension",INDIRECT("$A"&amp;row()))),NOT(ISERROR(SEARCH("parties",INDIRECT("$C"&amp;row()))))),VLOOKUP(INDIRECT("$C"&amp;row()),'OCDS Schema 1.1.5'!$B:$D,2,FALSE), VLOOKUP(INDIRECT("$C"&amp;row()),'OCDS Extension Schemas 1.1.5'!$B:$D,2,FALSE))</f>
        <v>Scheme</v>
      </c>
      <c r="E54" s="164" t="str">
        <f>IF(OR(ISERROR(SEARCH("extension",INDIRECT("$A"&amp;row()))),NOT(ISERROR(SEARCH("parties",INDIRECT("$C"&amp;row()))))),VLOOKUP(INDIRECT("$C"&amp;row()),'OCDS Schema 1.1.5'!$B:$D,3,FALSE), VLOOKUP(INDIRECT("$C"&amp;row()),'OCDS Extension Schemas 1.1.5'!$B:$D,3,FALSE))</f>
        <v>The identification scheme used by this cross-reference, using the open relatedProcessScheme codelist.</v>
      </c>
      <c r="F54" s="140"/>
      <c r="G54" s="138" t="str">
        <f>IFERROR(VLOOKUP(INDIRECT("F"&amp;row()),'2. Data Elements'!$A:$F,6,FALSE),"")</f>
        <v/>
      </c>
      <c r="H54" s="100"/>
      <c r="I54" s="129"/>
    </row>
    <row r="55">
      <c r="A55" s="125" t="s">
        <v>408</v>
      </c>
      <c r="B55" s="125">
        <v>0.0</v>
      </c>
      <c r="C55" s="147" t="s">
        <v>1025</v>
      </c>
      <c r="D55" s="164" t="str">
        <f>IF(OR(ISERROR(SEARCH("extension",INDIRECT("$A"&amp;row()))),NOT(ISERROR(SEARCH("parties",INDIRECT("$C"&amp;row()))))),VLOOKUP(INDIRECT("$C"&amp;row()),'OCDS Schema 1.1.5'!$B:$D,2,FALSE), VLOOKUP(INDIRECT("$C"&amp;row()),'OCDS Extension Schemas 1.1.5'!$B:$D,2,FALSE))</f>
        <v>Identifier</v>
      </c>
      <c r="E55" s="164" t="str">
        <f>IF(OR(ISERROR(SEARCH("extension",INDIRECT("$A"&amp;row()))),NOT(ISERROR(SEARCH("parties",INDIRECT("$C"&amp;row()))))),VLOOKUP(INDIRECT("$C"&amp;row()),'OCDS Schema 1.1.5'!$B:$D,3,FALSE), VLOOKUP(INDIRECT("$C"&amp;row()),'OCDS Extension Schemas 1.1.5'!$B:$D,3,FALSE))</f>
        <v>The identifier of the related process. If the scheme is 'ocid', this must be an Open Contracting ID (ocid).</v>
      </c>
      <c r="F55" s="140"/>
      <c r="G55" s="138" t="str">
        <f>IFERROR(VLOOKUP(INDIRECT("F"&amp;row()),'2. Data Elements'!$A:$F,6,FALSE),"")</f>
        <v/>
      </c>
      <c r="H55" s="100"/>
      <c r="I55" s="129"/>
    </row>
    <row r="56">
      <c r="A56" s="125" t="s">
        <v>408</v>
      </c>
      <c r="B56" s="125">
        <v>0.0</v>
      </c>
      <c r="C56" s="147" t="s">
        <v>1026</v>
      </c>
      <c r="D56" s="164" t="str">
        <f>IF(OR(ISERROR(SEARCH("extension",INDIRECT("$A"&amp;row()))),NOT(ISERROR(SEARCH("parties",INDIRECT("$C"&amp;row()))))),VLOOKUP(INDIRECT("$C"&amp;row()),'OCDS Schema 1.1.5'!$B:$D,2,FALSE), VLOOKUP(INDIRECT("$C"&amp;row()),'OCDS Extension Schemas 1.1.5'!$B:$D,2,FALSE))</f>
        <v>Related process URI</v>
      </c>
      <c r="E56" s="164" t="str">
        <f>IF(OR(ISERROR(SEARCH("extension",INDIRECT("$A"&amp;row()))),NOT(ISERROR(SEARCH("parties",INDIRECT("$C"&amp;row()))))),VLOOKUP(INDIRECT("$C"&amp;row()),'OCDS Schema 1.1.5'!$B:$D,3,FALSE), VLOOKUP(INDIRECT("$C"&amp;row()),'OCDS Extension Schemas 1.1.5'!$B:$D,3,FALSE))</f>
        <v>A URI pointing to a machine-readable document, release or record package containing the identified related process.</v>
      </c>
      <c r="F56" s="140"/>
      <c r="G56" s="138" t="str">
        <f>IFERROR(VLOOKUP(INDIRECT("F"&amp;row()),'2. Data Elements'!$A:$F,6,FALSE),"")</f>
        <v/>
      </c>
      <c r="H56" s="100"/>
      <c r="I56" s="129"/>
    </row>
    <row r="57">
      <c r="A57" s="125" t="s">
        <v>432</v>
      </c>
      <c r="B57" s="125">
        <v>0.0</v>
      </c>
      <c r="C57" s="144" t="s">
        <v>1027</v>
      </c>
      <c r="D57" s="146" t="str">
        <f>IF(OR(ISERROR(SEARCH("extension",INDIRECT("$A"&amp;row()))),NOT(ISERROR(SEARCH("parties",INDIRECT("$C"&amp;row()))))),VLOOKUP(INDIRECT("$C"&amp;row()),'OCDS Schema 1.1.5'!$B:$D,2,FALSE), VLOOKUP(INDIRECT("$C"&amp;row()),'OCDS Extension Schemas 1.1.5'!$B:$D,2,FALSE))</f>
        <v>Contract milestones</v>
      </c>
      <c r="E57" s="146" t="str">
        <f>IF(OR(ISERROR(SEARCH("extension",INDIRECT("$A"&amp;row()))),NOT(ISERROR(SEARCH("parties",INDIRECT("$C"&amp;row()))))),VLOOKUP(INDIRECT("$C"&amp;row()),'OCDS Schema 1.1.5'!$B:$D,3,FALSE), VLOOKUP(INDIRECT("$C"&amp;row()),'OCDS Extension Schemas 1.1.5'!$B:$D,3,FALSE))</f>
        <v>A list of milestones associated with the finalization of this contract.</v>
      </c>
      <c r="I57" s="129"/>
    </row>
    <row r="58">
      <c r="A58" s="125" t="s">
        <v>419</v>
      </c>
      <c r="B58" s="125">
        <v>0.0</v>
      </c>
      <c r="C58" s="134" t="s">
        <v>1028</v>
      </c>
      <c r="D58" s="164" t="str">
        <f>IF(OR(ISERROR(SEARCH("extension",INDIRECT("$A"&amp;row()))),NOT(ISERROR(SEARCH("parties",INDIRECT("$C"&amp;row()))))),VLOOKUP(INDIRECT("$C"&amp;row()),'OCDS Schema 1.1.5'!$B:$D,2,FALSE), VLOOKUP(INDIRECT("$C"&amp;row()),'OCDS Extension Schemas 1.1.5'!$B:$D,2,FALSE))</f>
        <v>ID</v>
      </c>
      <c r="E58" s="164" t="str">
        <f>IF(OR(ISERROR(SEARCH("extension",INDIRECT("$A"&amp;row()))),NOT(ISERROR(SEARCH("parties",INDIRECT("$C"&amp;row()))))),VLOOKUP(INDIRECT("$C"&amp;row()),'OCDS Schema 1.1.5'!$B:$D,3,FALSE), VLOOKUP(INDIRECT("$C"&amp;row()),'OCDS Extension Schemas 1.1.5'!$B:$D,3,FALSE))</f>
        <v>A local identifier for this milestone, unique within this block. This field is used to keep track of multiple revisions of a milestone through the compilation from release to record mechanism.</v>
      </c>
      <c r="F58" s="140"/>
      <c r="G58" s="138" t="str">
        <f>IFERROR(VLOOKUP(INDIRECT("F"&amp;row()),'2. Data Elements'!$A:$F,6,FALSE),"")</f>
        <v/>
      </c>
      <c r="H58" s="100"/>
      <c r="I58" s="129"/>
    </row>
    <row r="59">
      <c r="A59" s="125" t="s">
        <v>408</v>
      </c>
      <c r="B59" s="125">
        <v>0.0</v>
      </c>
      <c r="C59" s="147" t="s">
        <v>1029</v>
      </c>
      <c r="D59" s="164" t="str">
        <f>IF(OR(ISERROR(SEARCH("extension",INDIRECT("$A"&amp;row()))),NOT(ISERROR(SEARCH("parties",INDIRECT("$C"&amp;row()))))),VLOOKUP(INDIRECT("$C"&amp;row()),'OCDS Schema 1.1.5'!$B:$D,2,FALSE), VLOOKUP(INDIRECT("$C"&amp;row()),'OCDS Extension Schemas 1.1.5'!$B:$D,2,FALSE))</f>
        <v>Title</v>
      </c>
      <c r="E59" s="164" t="str">
        <f>IF(OR(ISERROR(SEARCH("extension",INDIRECT("$A"&amp;row()))),NOT(ISERROR(SEARCH("parties",INDIRECT("$C"&amp;row()))))),VLOOKUP(INDIRECT("$C"&amp;row()),'OCDS Schema 1.1.5'!$B:$D,3,FALSE), VLOOKUP(INDIRECT("$C"&amp;row()),'OCDS Extension Schemas 1.1.5'!$B:$D,3,FALSE))</f>
        <v>Milestone title</v>
      </c>
      <c r="F59" s="140"/>
      <c r="G59" s="138" t="str">
        <f>IFERROR(VLOOKUP(INDIRECT("F"&amp;row()),'2. Data Elements'!$A:$F,6,FALSE),"")</f>
        <v/>
      </c>
      <c r="H59" s="100"/>
      <c r="I59" s="129"/>
    </row>
    <row r="60">
      <c r="A60" s="125" t="s">
        <v>408</v>
      </c>
      <c r="B60" s="125">
        <v>0.0</v>
      </c>
      <c r="C60" s="147" t="s">
        <v>1030</v>
      </c>
      <c r="D60" s="164" t="str">
        <f>IF(OR(ISERROR(SEARCH("extension",INDIRECT("$A"&amp;row()))),NOT(ISERROR(SEARCH("parties",INDIRECT("$C"&amp;row()))))),VLOOKUP(INDIRECT("$C"&amp;row()),'OCDS Schema 1.1.5'!$B:$D,2,FALSE), VLOOKUP(INDIRECT("$C"&amp;row()),'OCDS Extension Schemas 1.1.5'!$B:$D,2,FALSE))</f>
        <v>Milestone type</v>
      </c>
      <c r="E60" s="164" t="str">
        <f>IF(OR(ISERROR(SEARCH("extension",INDIRECT("$A"&amp;row()))),NOT(ISERROR(SEARCH("parties",INDIRECT("$C"&amp;row()))))),VLOOKUP(INDIRECT("$C"&amp;row()),'OCDS Schema 1.1.5'!$B:$D,3,FALSE), VLOOKUP(INDIRECT("$C"&amp;row()),'OCDS Extension Schemas 1.1.5'!$B:$D,3,FALSE))</f>
        <v>The nature of the milestone, using the open milestoneType codelist.</v>
      </c>
      <c r="F60" s="140"/>
      <c r="G60" s="138" t="str">
        <f>IFERROR(VLOOKUP(INDIRECT("F"&amp;row()),'2. Data Elements'!$A:$F,6,FALSE),"")</f>
        <v/>
      </c>
      <c r="H60" s="100"/>
      <c r="I60" s="129"/>
    </row>
    <row r="61">
      <c r="A61" s="125" t="s">
        <v>408</v>
      </c>
      <c r="B61" s="125">
        <v>0.0</v>
      </c>
      <c r="C61" s="147" t="s">
        <v>1031</v>
      </c>
      <c r="D61" s="164" t="str">
        <f>IF(OR(ISERROR(SEARCH("extension",INDIRECT("$A"&amp;row()))),NOT(ISERROR(SEARCH("parties",INDIRECT("$C"&amp;row()))))),VLOOKUP(INDIRECT("$C"&amp;row()),'OCDS Schema 1.1.5'!$B:$D,2,FALSE), VLOOKUP(INDIRECT("$C"&amp;row()),'OCDS Extension Schemas 1.1.5'!$B:$D,2,FALSE))</f>
        <v>Description</v>
      </c>
      <c r="E61" s="164" t="str">
        <f>IF(OR(ISERROR(SEARCH("extension",INDIRECT("$A"&amp;row()))),NOT(ISERROR(SEARCH("parties",INDIRECT("$C"&amp;row()))))),VLOOKUP(INDIRECT("$C"&amp;row()),'OCDS Schema 1.1.5'!$B:$D,3,FALSE), VLOOKUP(INDIRECT("$C"&amp;row()),'OCDS Extension Schemas 1.1.5'!$B:$D,3,FALSE))</f>
        <v>A description of the milestone.</v>
      </c>
      <c r="F61" s="140"/>
      <c r="G61" s="138" t="str">
        <f>IFERROR(VLOOKUP(INDIRECT("F"&amp;row()),'2. Data Elements'!$A:$F,6,FALSE),"")</f>
        <v/>
      </c>
      <c r="H61" s="100"/>
      <c r="I61" s="129"/>
    </row>
    <row r="62">
      <c r="A62" s="125" t="s">
        <v>408</v>
      </c>
      <c r="B62" s="125">
        <v>0.0</v>
      </c>
      <c r="C62" s="147" t="s">
        <v>1032</v>
      </c>
      <c r="D62" s="164" t="str">
        <f>IF(OR(ISERROR(SEARCH("extension",INDIRECT("$A"&amp;row()))),NOT(ISERROR(SEARCH("parties",INDIRECT("$C"&amp;row()))))),VLOOKUP(INDIRECT("$C"&amp;row()),'OCDS Schema 1.1.5'!$B:$D,2,FALSE), VLOOKUP(INDIRECT("$C"&amp;row()),'OCDS Extension Schemas 1.1.5'!$B:$D,2,FALSE))</f>
        <v>Milestone code</v>
      </c>
      <c r="E62" s="164" t="str">
        <f>IF(OR(ISERROR(SEARCH("extension",INDIRECT("$A"&amp;row()))),NOT(ISERROR(SEARCH("parties",INDIRECT("$C"&amp;row()))))),VLOOKUP(INDIRECT("$C"&amp;row()),'OCDS Schema 1.1.5'!$B:$D,3,FALSE), VLOOKUP(INDIRECT("$C"&amp;row()),'OCDS Extension Schemas 1.1.5'!$B:$D,3,FALSE))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62" s="140"/>
      <c r="G62" s="138" t="str">
        <f>IFERROR(VLOOKUP(INDIRECT("F"&amp;row()),'2. Data Elements'!$A:$F,6,FALSE),"")</f>
        <v/>
      </c>
      <c r="H62" s="100"/>
      <c r="I62" s="129"/>
    </row>
    <row r="63">
      <c r="A63" s="125" t="s">
        <v>408</v>
      </c>
      <c r="B63" s="125">
        <v>0.0</v>
      </c>
      <c r="C63" s="147" t="s">
        <v>1033</v>
      </c>
      <c r="D63" s="164" t="str">
        <f>IF(OR(ISERROR(SEARCH("extension",INDIRECT("$A"&amp;row()))),NOT(ISERROR(SEARCH("parties",INDIRECT("$C"&amp;row()))))),VLOOKUP(INDIRECT("$C"&amp;row()),'OCDS Schema 1.1.5'!$B:$D,2,FALSE), VLOOKUP(INDIRECT("$C"&amp;row()),'OCDS Extension Schemas 1.1.5'!$B:$D,2,FALSE))</f>
        <v>Due date</v>
      </c>
      <c r="E63" s="164" t="str">
        <f>IF(OR(ISERROR(SEARCH("extension",INDIRECT("$A"&amp;row()))),NOT(ISERROR(SEARCH("parties",INDIRECT("$C"&amp;row()))))),VLOOKUP(INDIRECT("$C"&amp;row()),'OCDS Schema 1.1.5'!$B:$D,3,FALSE), VLOOKUP(INDIRECT("$C"&amp;row()),'OCDS Extension Schemas 1.1.5'!$B:$D,3,FALSE))</f>
        <v>The date the milestone is due.</v>
      </c>
      <c r="F63" s="140"/>
      <c r="G63" s="138" t="str">
        <f>IFERROR(VLOOKUP(INDIRECT("F"&amp;row()),'2. Data Elements'!$A:$F,6,FALSE),"")</f>
        <v/>
      </c>
      <c r="H63" s="100"/>
      <c r="I63" s="129"/>
    </row>
    <row r="64">
      <c r="A64" s="125" t="s">
        <v>408</v>
      </c>
      <c r="B64" s="125">
        <v>0.0</v>
      </c>
      <c r="C64" s="147" t="s">
        <v>1034</v>
      </c>
      <c r="D64" s="164" t="str">
        <f>IF(OR(ISERROR(SEARCH("extension",INDIRECT("$A"&amp;row()))),NOT(ISERROR(SEARCH("parties",INDIRECT("$C"&amp;row()))))),VLOOKUP(INDIRECT("$C"&amp;row()),'OCDS Schema 1.1.5'!$B:$D,2,FALSE), VLOOKUP(INDIRECT("$C"&amp;row()),'OCDS Extension Schemas 1.1.5'!$B:$D,2,FALSE))</f>
        <v>Date met</v>
      </c>
      <c r="E64" s="164" t="str">
        <f>IF(OR(ISERROR(SEARCH("extension",INDIRECT("$A"&amp;row()))),NOT(ISERROR(SEARCH("parties",INDIRECT("$C"&amp;row()))))),VLOOKUP(INDIRECT("$C"&amp;row()),'OCDS Schema 1.1.5'!$B:$D,3,FALSE), VLOOKUP(INDIRECT("$C"&amp;row()),'OCDS Extension Schemas 1.1.5'!$B:$D,3,FALSE))</f>
        <v>The date on which the milestone was met.</v>
      </c>
      <c r="F64" s="140"/>
      <c r="G64" s="138" t="str">
        <f>IFERROR(VLOOKUP(INDIRECT("F"&amp;row()),'2. Data Elements'!$A:$F,6,FALSE),"")</f>
        <v/>
      </c>
      <c r="H64" s="100"/>
      <c r="I64" s="129"/>
    </row>
    <row r="65">
      <c r="A65" s="125" t="s">
        <v>408</v>
      </c>
      <c r="B65" s="125">
        <v>0.0</v>
      </c>
      <c r="C65" s="147" t="s">
        <v>1035</v>
      </c>
      <c r="D65" s="164" t="str">
        <f>IF(OR(ISERROR(SEARCH("extension",INDIRECT("$A"&amp;row()))),NOT(ISERROR(SEARCH("parties",INDIRECT("$C"&amp;row()))))),VLOOKUP(INDIRECT("$C"&amp;row()),'OCDS Schema 1.1.5'!$B:$D,2,FALSE), VLOOKUP(INDIRECT("$C"&amp;row()),'OCDS Extension Schemas 1.1.5'!$B:$D,2,FALSE))</f>
        <v>Date modified</v>
      </c>
      <c r="E65" s="164" t="str">
        <f>IF(OR(ISERROR(SEARCH("extension",INDIRECT("$A"&amp;row()))),NOT(ISERROR(SEARCH("parties",INDIRECT("$C"&amp;row()))))),VLOOKUP(INDIRECT("$C"&amp;row()),'OCDS Schema 1.1.5'!$B:$D,3,FALSE), VLOOKUP(INDIRECT("$C"&amp;row()),'OCDS Extension Schemas 1.1.5'!$B:$D,3,FALSE))</f>
        <v>The date the milestone was last reviewed or modified and the status was altered or confirmed to still be correct.</v>
      </c>
      <c r="F65" s="140"/>
      <c r="G65" s="138" t="str">
        <f>IFERROR(VLOOKUP(INDIRECT("F"&amp;row()),'2. Data Elements'!$A:$F,6,FALSE),"")</f>
        <v/>
      </c>
      <c r="H65" s="100"/>
      <c r="I65" s="129"/>
    </row>
    <row r="66">
      <c r="A66" s="125" t="s">
        <v>408</v>
      </c>
      <c r="B66" s="125">
        <v>0.0</v>
      </c>
      <c r="C66" s="147" t="s">
        <v>1036</v>
      </c>
      <c r="D66" s="164" t="str">
        <f>IF(OR(ISERROR(SEARCH("extension",INDIRECT("$A"&amp;row()))),NOT(ISERROR(SEARCH("parties",INDIRECT("$C"&amp;row()))))),VLOOKUP(INDIRECT("$C"&amp;row()),'OCDS Schema 1.1.5'!$B:$D,2,FALSE), VLOOKUP(INDIRECT("$C"&amp;row()),'OCDS Extension Schemas 1.1.5'!$B:$D,2,FALSE))</f>
        <v>Status</v>
      </c>
      <c r="E66" s="164" t="str">
        <f>IF(OR(ISERROR(SEARCH("extension",INDIRECT("$A"&amp;row()))),NOT(ISERROR(SEARCH("parties",INDIRECT("$C"&amp;row()))))),VLOOKUP(INDIRECT("$C"&amp;row()),'OCDS Schema 1.1.5'!$B:$D,3,FALSE), VLOOKUP(INDIRECT("$C"&amp;row()),'OCDS Extension Schemas 1.1.5'!$B:$D,3,FALSE))</f>
        <v>The status that was realized on the date provided in `dateModified`, from the closed milestoneStatus codelist.</v>
      </c>
      <c r="F66" s="140"/>
      <c r="G66" s="138" t="str">
        <f>IFERROR(VLOOKUP(INDIRECT("F"&amp;row()),'2. Data Elements'!$A:$F,6,FALSE),"")</f>
        <v/>
      </c>
      <c r="H66" s="100"/>
      <c r="I66" s="129"/>
    </row>
    <row r="67">
      <c r="A67" s="125" t="s">
        <v>432</v>
      </c>
      <c r="B67" s="125">
        <v>0.0</v>
      </c>
      <c r="C67" s="144" t="s">
        <v>1037</v>
      </c>
      <c r="D67" s="146" t="str">
        <f>IF(OR(ISERROR(SEARCH("extension",INDIRECT("$A"&amp;row()))),NOT(ISERROR(SEARCH("parties",INDIRECT("$C"&amp;row()))))),VLOOKUP(INDIRECT("$C"&amp;row()),'OCDS Schema 1.1.5'!$B:$D,2,FALSE), VLOOKUP(INDIRECT("$C"&amp;row()),'OCDS Extension Schemas 1.1.5'!$B:$D,2,FALSE))</f>
        <v>Amendments</v>
      </c>
      <c r="E67" s="146" t="str">
        <f>IF(OR(ISERROR(SEARCH("extension",INDIRECT("$A"&amp;row()))),NOT(ISERROR(SEARCH("parties",INDIRECT("$C"&amp;row()))))),VLOOKUP(INDIRECT("$C"&amp;row()),'OCDS Schema 1.1.5'!$B:$D,3,FALSE), VLOOKUP(INDIRECT("$C"&amp;row()),'OCDS Extension Schemas 1.1.5'!$B:$D,3,FALSE))</f>
        <v>A contract amendment is a formal change to, or extension of, a contract, and generally involves the publication of a new contract notice/release, or some other documents detailing the change. The rationale and a description of the changes made can be provided here.</v>
      </c>
      <c r="I67" s="129"/>
    </row>
    <row r="68">
      <c r="A68" s="125" t="s">
        <v>408</v>
      </c>
      <c r="B68" s="125">
        <v>0.0</v>
      </c>
      <c r="C68" s="147" t="s">
        <v>1038</v>
      </c>
      <c r="D68" s="164" t="str">
        <f>IF(OR(ISERROR(SEARCH("extension",INDIRECT("$A"&amp;row()))),NOT(ISERROR(SEARCH("parties",INDIRECT("$C"&amp;row()))))),VLOOKUP(INDIRECT("$C"&amp;row()),'OCDS Schema 1.1.5'!$B:$D,2,FALSE), VLOOKUP(INDIRECT("$C"&amp;row()),'OCDS Extension Schemas 1.1.5'!$B:$D,2,FALSE))</f>
        <v>Amendment date</v>
      </c>
      <c r="E68" s="164" t="str">
        <f>IF(OR(ISERROR(SEARCH("extension",INDIRECT("$A"&amp;row()))),NOT(ISERROR(SEARCH("parties",INDIRECT("$C"&amp;row()))))),VLOOKUP(INDIRECT("$C"&amp;row()),'OCDS Schema 1.1.5'!$B:$D,3,FALSE), VLOOKUP(INDIRECT("$C"&amp;row()),'OCDS Extension Schemas 1.1.5'!$B:$D,3,FALSE))</f>
        <v>The date of this amendment.</v>
      </c>
      <c r="F68" s="140"/>
      <c r="G68" s="138" t="str">
        <f>IFERROR(VLOOKUP(INDIRECT("F"&amp;row()),'2. Data Elements'!$A:$F,6,FALSE),"")</f>
        <v/>
      </c>
      <c r="H68" s="100"/>
      <c r="I68" s="129"/>
    </row>
    <row r="69">
      <c r="A69" s="125" t="s">
        <v>408</v>
      </c>
      <c r="B69" s="125">
        <v>0.0</v>
      </c>
      <c r="C69" s="147" t="s">
        <v>1039</v>
      </c>
      <c r="D69" s="164" t="str">
        <f>IF(OR(ISERROR(SEARCH("extension",INDIRECT("$A"&amp;row()))),NOT(ISERROR(SEARCH("parties",INDIRECT("$C"&amp;row()))))),VLOOKUP(INDIRECT("$C"&amp;row()),'OCDS Schema 1.1.5'!$B:$D,2,FALSE), VLOOKUP(INDIRECT("$C"&amp;row()),'OCDS Extension Schemas 1.1.5'!$B:$D,2,FALSE))</f>
        <v>Rationale</v>
      </c>
      <c r="E69" s="164" t="str">
        <f>IF(OR(ISERROR(SEARCH("extension",INDIRECT("$A"&amp;row()))),NOT(ISERROR(SEARCH("parties",INDIRECT("$C"&amp;row()))))),VLOOKUP(INDIRECT("$C"&amp;row()),'OCDS Schema 1.1.5'!$B:$D,3,FALSE), VLOOKUP(INDIRECT("$C"&amp;row()),'OCDS Extension Schemas 1.1.5'!$B:$D,3,FALSE))</f>
        <v>An explanation for the amendment.</v>
      </c>
      <c r="F69" s="140"/>
      <c r="G69" s="138" t="str">
        <f>IFERROR(VLOOKUP(INDIRECT("F"&amp;row()),'2. Data Elements'!$A:$F,6,FALSE),"")</f>
        <v/>
      </c>
      <c r="H69" s="100"/>
      <c r="I69" s="129"/>
    </row>
    <row r="70">
      <c r="A70" s="125" t="s">
        <v>408</v>
      </c>
      <c r="B70" s="125">
        <v>0.0</v>
      </c>
      <c r="C70" s="147" t="s">
        <v>1040</v>
      </c>
      <c r="D70" s="164" t="str">
        <f>IF(OR(ISERROR(SEARCH("extension",INDIRECT("$A"&amp;row()))),NOT(ISERROR(SEARCH("parties",INDIRECT("$C"&amp;row()))))),VLOOKUP(INDIRECT("$C"&amp;row()),'OCDS Schema 1.1.5'!$B:$D,2,FALSE), VLOOKUP(INDIRECT("$C"&amp;row()),'OCDS Extension Schemas 1.1.5'!$B:$D,2,FALSE))</f>
        <v>ID</v>
      </c>
      <c r="E70" s="164" t="str">
        <f>IF(OR(ISERROR(SEARCH("extension",INDIRECT("$A"&amp;row()))),NOT(ISERROR(SEARCH("parties",INDIRECT("$C"&amp;row()))))),VLOOKUP(INDIRECT("$C"&amp;row()),'OCDS Schema 1.1.5'!$B:$D,3,FALSE), VLOOKUP(INDIRECT("$C"&amp;row()),'OCDS Extension Schemas 1.1.5'!$B:$D,3,FALSE))</f>
        <v>An identifier for this amendment: often the amendment number</v>
      </c>
      <c r="F70" s="140"/>
      <c r="G70" s="138" t="str">
        <f>IFERROR(VLOOKUP(INDIRECT("F"&amp;row()),'2. Data Elements'!$A:$F,6,FALSE),"")</f>
        <v/>
      </c>
      <c r="H70" s="100"/>
      <c r="I70" s="129"/>
    </row>
    <row r="71">
      <c r="A71" s="125" t="s">
        <v>408</v>
      </c>
      <c r="B71" s="125">
        <v>0.0</v>
      </c>
      <c r="C71" s="147" t="s">
        <v>1041</v>
      </c>
      <c r="D71" s="164" t="str">
        <f>IF(OR(ISERROR(SEARCH("extension",INDIRECT("$A"&amp;row()))),NOT(ISERROR(SEARCH("parties",INDIRECT("$C"&amp;row()))))),VLOOKUP(INDIRECT("$C"&amp;row()),'OCDS Schema 1.1.5'!$B:$D,2,FALSE), VLOOKUP(INDIRECT("$C"&amp;row()),'OCDS Extension Schemas 1.1.5'!$B:$D,2,FALSE))</f>
        <v>Description</v>
      </c>
      <c r="E71" s="164" t="str">
        <f>IF(OR(ISERROR(SEARCH("extension",INDIRECT("$A"&amp;row()))),NOT(ISERROR(SEARCH("parties",INDIRECT("$C"&amp;row()))))),VLOOKUP(INDIRECT("$C"&amp;row()),'OCDS Schema 1.1.5'!$B:$D,3,FALSE), VLOOKUP(INDIRECT("$C"&amp;row()),'OCDS Extension Schemas 1.1.5'!$B:$D,3,FALSE))</f>
        <v>A free text, or semi-structured, description of the changes made in this amendment.</v>
      </c>
      <c r="F71" s="140"/>
      <c r="G71" s="138" t="str">
        <f>IFERROR(VLOOKUP(INDIRECT("F"&amp;row()),'2. Data Elements'!$A:$F,6,FALSE),"")</f>
        <v/>
      </c>
      <c r="H71" s="100"/>
      <c r="I71" s="129"/>
    </row>
    <row r="72">
      <c r="A72" s="125" t="s">
        <v>408</v>
      </c>
      <c r="B72" s="125">
        <v>0.0</v>
      </c>
      <c r="C72" s="147" t="s">
        <v>1042</v>
      </c>
      <c r="D72" s="164" t="str">
        <f>IF(OR(ISERROR(SEARCH("extension",INDIRECT("$A"&amp;row()))),NOT(ISERROR(SEARCH("parties",INDIRECT("$C"&amp;row()))))),VLOOKUP(INDIRECT("$C"&amp;row()),'OCDS Schema 1.1.5'!$B:$D,2,FALSE), VLOOKUP(INDIRECT("$C"&amp;row()),'OCDS Extension Schemas 1.1.5'!$B:$D,2,FALSE))</f>
        <v>Amended release (identifier)</v>
      </c>
      <c r="E72"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**before** the amendment was made.</v>
      </c>
      <c r="F72" s="140"/>
      <c r="G72" s="138" t="str">
        <f>IFERROR(VLOOKUP(INDIRECT("F"&amp;row()),'2. Data Elements'!$A:$F,6,FALSE),"")</f>
        <v/>
      </c>
      <c r="H72" s="100"/>
      <c r="I72" s="129"/>
    </row>
    <row r="73">
      <c r="A73" s="125" t="s">
        <v>408</v>
      </c>
      <c r="B73" s="125">
        <v>0.0</v>
      </c>
      <c r="C73" s="147" t="s">
        <v>1043</v>
      </c>
      <c r="D73" s="164" t="str">
        <f>IF(OR(ISERROR(SEARCH("extension",INDIRECT("$A"&amp;row()))),NOT(ISERROR(SEARCH("parties",INDIRECT("$C"&amp;row()))))),VLOOKUP(INDIRECT("$C"&amp;row()),'OCDS Schema 1.1.5'!$B:$D,2,FALSE), VLOOKUP(INDIRECT("$C"&amp;row()),'OCDS Extension Schemas 1.1.5'!$B:$D,2,FALSE))</f>
        <v>Amending release (identifier)</v>
      </c>
      <c r="E73" s="164" t="str">
        <f>IF(OR(ISERROR(SEARCH("extension",INDIRECT("$A"&amp;row()))),NOT(ISERROR(SEARCH("parties",INDIRECT("$C"&amp;row()))))),VLOOKUP(INDIRECT("$C"&amp;row()),'OCDS Schema 1.1.5'!$B:$D,3,FALSE), VLOOKUP(INDIRECT("$C"&amp;row()),'OCDS Extension Schemas 1.1.5'!$B:$D,3,FALSE))</f>
        <v>Provide the identifier (release.id) of the OCDS release (from this contracting process) that provides the values for this contracting process **after** the amendment was made.</v>
      </c>
      <c r="F73" s="140"/>
      <c r="G73" s="138" t="str">
        <f>IFERROR(VLOOKUP(INDIRECT("F"&amp;row()),'2. Data Elements'!$A:$F,6,FALSE),"")</f>
        <v/>
      </c>
      <c r="H73" s="100"/>
      <c r="I73" s="129"/>
    </row>
    <row r="74">
      <c r="A74" s="125" t="s">
        <v>511</v>
      </c>
      <c r="B74" s="125">
        <v>0.0</v>
      </c>
      <c r="C74" s="157" t="s">
        <v>512</v>
      </c>
      <c r="D74" s="131"/>
      <c r="E74" s="131"/>
      <c r="F74" s="131"/>
      <c r="G74" s="131"/>
      <c r="H74" s="132"/>
      <c r="I74" s="129"/>
    </row>
    <row r="75">
      <c r="A75" s="125" t="s">
        <v>513</v>
      </c>
      <c r="B75" s="125">
        <v>0.0</v>
      </c>
      <c r="C75" s="158" t="s">
        <v>546</v>
      </c>
      <c r="D75" s="131"/>
      <c r="E75" s="131"/>
      <c r="F75" s="131"/>
      <c r="G75" s="131"/>
      <c r="H75" s="132"/>
      <c r="I75" s="129"/>
    </row>
    <row r="76">
      <c r="A76" s="125" t="s">
        <v>515</v>
      </c>
      <c r="B76" s="125">
        <v>0.0</v>
      </c>
      <c r="C76" s="159" t="s">
        <v>1044</v>
      </c>
      <c r="D76" s="164" t="str">
        <f>IF(OR(ISERROR(SEARCH("extension",INDIRECT("$A"&amp;row()))),NOT(ISERROR(SEARCH("parties",INDIRECT("$C"&amp;row()))))),VLOOKUP(INDIRECT("$C"&amp;row()),'OCDS Schema 1.1.5'!$B:$D,2,FALSE), VLOOKUP(INDIRECT("$C"&amp;row()),'OCDS Extension Schemas 1.1.5'!$B:$D,2,FALSE))</f>
        <v>Related lot</v>
      </c>
      <c r="E76" s="164" t="str">
        <f>IF(OR(ISERROR(SEARCH("extension",INDIRECT("$A"&amp;row()))),NOT(ISERROR(SEARCH("parties",INDIRECT("$C"&amp;row()))))),VLOOKUP(INDIRECT("$C"&amp;row()),'OCDS Schema 1.1.5'!$B:$D,3,FALSE), VLOOKUP(INDIRECT("$C"&amp;row()),'OCDS Extension Schemas 1.1.5'!$B:$D,3,FALSE))</f>
        <v>If this item belongs to a lot, provide the identifier of the related lot here.</v>
      </c>
      <c r="F76" s="160"/>
      <c r="G76" s="138" t="str">
        <f>IFERROR(VLOOKUP(INDIRECT("F"&amp;row()),'2. Data Elements'!$A:$F,6,FALSE),"")</f>
        <v/>
      </c>
      <c r="H76" s="162"/>
      <c r="I76" s="129"/>
    </row>
    <row r="77">
      <c r="A77" s="125" t="s">
        <v>515</v>
      </c>
      <c r="B77" s="125">
        <v>0.0</v>
      </c>
      <c r="C77" s="159" t="s">
        <v>1045</v>
      </c>
      <c r="D77" s="164" t="str">
        <f>IF(OR(ISERROR(SEARCH("extension",INDIRECT("$A"&amp;row()))),NOT(ISERROR(SEARCH("parties",INDIRECT("$C"&amp;row()))))),VLOOKUP(INDIRECT("$C"&amp;row()),'OCDS Schema 1.1.5'!$B:$D,2,FALSE), VLOOKUP(INDIRECT("$C"&amp;row()),'OCDS Extension Schemas 1.1.5'!$B:$D,2,FALSE))</f>
        <v>Related lot(s)</v>
      </c>
      <c r="E77" s="164" t="str">
        <f>IF(OR(ISERROR(SEARCH("extension",INDIRECT("$A"&amp;row()))),NOT(ISERROR(SEARCH("parties",INDIRECT("$C"&amp;row()))))),VLOOKUP(INDIRECT("$C"&amp;row()),'OCDS Schema 1.1.5'!$B:$D,3,FALSE), VLOOKUP(INDIRECT("$C"&amp;row()),'OCDS Extension Schemas 1.1.5'!$B:$D,3,FALSE))</f>
        <v>If this document relates to a particular lot, provide the identifier(s) of the related lot(s) here.</v>
      </c>
      <c r="F77" s="160"/>
      <c r="G77" s="138" t="str">
        <f>IFERROR(VLOOKUP(INDIRECT("F"&amp;row()),'2. Data Elements'!$A:$F,6,FALSE),"")</f>
        <v/>
      </c>
      <c r="H77" s="162"/>
      <c r="I77" s="129"/>
    </row>
    <row r="78">
      <c r="A78" s="125" t="s">
        <v>515</v>
      </c>
      <c r="B78" s="125">
        <v>0.0</v>
      </c>
      <c r="C78" s="159" t="s">
        <v>1046</v>
      </c>
      <c r="D78" s="164" t="str">
        <f>IF(OR(ISERROR(SEARCH("extension",INDIRECT("$A"&amp;row()))),NOT(ISERROR(SEARCH("parties",INDIRECT("$C"&amp;row()))))),VLOOKUP(INDIRECT("$C"&amp;row()),'OCDS Schema 1.1.5'!$B:$D,2,FALSE), VLOOKUP(INDIRECT("$C"&amp;row()),'OCDS Extension Schemas 1.1.5'!$B:$D,2,FALSE))</f>
        <v>Related lot(s)</v>
      </c>
      <c r="E78" s="164" t="str">
        <f>IF(OR(ISERROR(SEARCH("extension",INDIRECT("$A"&amp;row()))),NOT(ISERROR(SEARCH("parties",INDIRECT("$C"&amp;row()))))),VLOOKUP(INDIRECT("$C"&amp;row()),'OCDS Schema 1.1.5'!$B:$D,3,FALSE), VLOOKUP(INDIRECT("$C"&amp;row()),'OCDS Extension Schemas 1.1.5'!$B:$D,3,FALSE))</f>
        <v>If this milestone relates to a particular lot, provide the identifier(s) of the related lot(s) here.</v>
      </c>
      <c r="F78" s="160"/>
      <c r="G78" s="138" t="str">
        <f>IFERROR(VLOOKUP(INDIRECT("F"&amp;row()),'2. Data Elements'!$A:$F,6,FALSE),"")</f>
        <v/>
      </c>
      <c r="H78" s="162"/>
      <c r="I78" s="129"/>
    </row>
    <row r="79">
      <c r="A79" s="125" t="s">
        <v>513</v>
      </c>
      <c r="B79" s="125">
        <v>0.0</v>
      </c>
      <c r="C79" s="158" t="s">
        <v>751</v>
      </c>
      <c r="D79" s="131"/>
      <c r="E79" s="131"/>
      <c r="F79" s="131"/>
      <c r="G79" s="131"/>
      <c r="H79" s="132"/>
      <c r="I79" s="129"/>
    </row>
    <row r="80">
      <c r="A80" s="125" t="s">
        <v>517</v>
      </c>
      <c r="B80" s="125">
        <v>0.0</v>
      </c>
      <c r="C80" s="159" t="s">
        <v>1047</v>
      </c>
      <c r="D80" s="146" t="str">
        <f>IF(OR(ISERROR(SEARCH("extension",INDIRECT("$A"&amp;row()))),NOT(ISERROR(SEARCH("parties",INDIRECT("$C"&amp;row()))))),VLOOKUP(INDIRECT("$C"&amp;row()),'OCDS Schema 1.1.5'!$B:$D,2,FALSE), VLOOKUP(INDIRECT("$C"&amp;row()),'OCDS Extension Schemas 1.1.5'!$B:$D,2,FALSE))</f>
        <v>Delivery Location</v>
      </c>
      <c r="E80" s="146" t="str">
        <f>IF(OR(ISERROR(SEARCH("extension",INDIRECT("$A"&amp;row()))),NOT(ISERROR(SEARCH("parties",INDIRECT("$C"&amp;row()))))),VLOOKUP(INDIRECT("$C"&amp;row()),'OCDS Schema 1.1.5'!$B:$D,3,FALSE), VLOOKUP(INDIRECT("$C"&amp;row()),'OCDS Extension Schemas 1.1.5'!$B:$D,3,FALSE))</f>
        <v>The location where activity related to this tender, contract or license will be delivered, or will take place.</v>
      </c>
      <c r="I80" s="129"/>
    </row>
    <row r="81">
      <c r="A81" s="125" t="s">
        <v>515</v>
      </c>
      <c r="B81" s="125">
        <v>0.0</v>
      </c>
      <c r="C81" s="159" t="s">
        <v>1048</v>
      </c>
      <c r="D81" s="164" t="str">
        <f>IF(OR(ISERROR(SEARCH("extension",INDIRECT("$A"&amp;row()))),NOT(ISERROR(SEARCH("parties",INDIRECT("$C"&amp;row()))))),VLOOKUP(INDIRECT("$C"&amp;row()),'OCDS Schema 1.1.5'!$B:$D,2,FALSE), VLOOKUP(INDIRECT("$C"&amp;row()),'OCDS Extension Schemas 1.1.5'!$B:$D,2,FALSE))</f>
        <v>Description</v>
      </c>
      <c r="E81" s="164" t="str">
        <f>IF(OR(ISERROR(SEARCH("extension",INDIRECT("$A"&amp;row()))),NOT(ISERROR(SEARCH("parties",INDIRECT("$C"&amp;row()))))),VLOOKUP(INDIRECT("$C"&amp;row()),'OCDS Schema 1.1.5'!$B:$D,3,FALSE), VLOOKUP(INDIRECT("$C"&amp;row()),'OCDS Extension Schemas 1.1.5'!$B:$D,3,FALSE))</f>
        <v>A name or description of this location. This might include the name(s) of the location(s), or might provide a human-readable description of the location to be covered.</v>
      </c>
      <c r="F81" s="160"/>
      <c r="G81" s="138" t="str">
        <f>IFERROR(VLOOKUP(INDIRECT("F"&amp;row()),'2. Data Elements'!$A:$F,6,FALSE),"")</f>
        <v/>
      </c>
      <c r="H81" s="162"/>
      <c r="I81" s="129"/>
    </row>
    <row r="82">
      <c r="A82" s="125" t="s">
        <v>517</v>
      </c>
      <c r="B82" s="125">
        <v>0.0</v>
      </c>
      <c r="C82" s="159" t="s">
        <v>1049</v>
      </c>
      <c r="D82" s="146" t="str">
        <f>IF(OR(ISERROR(SEARCH("extension",INDIRECT("$A"&amp;row()))),NOT(ISERROR(SEARCH("parties",INDIRECT("$C"&amp;row()))))),VLOOKUP(INDIRECT("$C"&amp;row()),'OCDS Schema 1.1.5'!$B:$D,2,FALSE), VLOOKUP(INDIRECT("$C"&amp;row()),'OCDS Extension Schemas 1.1.5'!$B:$D,2,FALSE))</f>
        <v>Geometry</v>
      </c>
      <c r="E82" s="146" t="str">
        <f>IF(OR(ISERROR(SEARCH("extension",INDIRECT("$A"&amp;row()))),NOT(ISERROR(SEARCH("parties",INDIRECT("$C"&amp;row()))))),VLOOKUP(INDIRECT("$C"&amp;row()),'OCDS Schema 1.1.5'!$B:$D,3,FALSE), VLOOKUP(INDIRECT("$C"&amp;row()),'OCDS Extension Schemas 1.1.5'!$B:$D,3,FALSE))</f>
        <v>We follow the GeoJSON standard to express basic location information, using longitude, latitude, and optional elevation values in the WGS84 (EPSG:4326) projection. A point location can be identified by geocoding a delivery address. For concession licenses, or other contracts covering a polygon location which is not contained in a known gazetteer, polygon and multi-polygon can be used.</v>
      </c>
      <c r="I82" s="129"/>
    </row>
    <row r="83">
      <c r="A83" s="125" t="s">
        <v>515</v>
      </c>
      <c r="B83" s="125">
        <v>0.0</v>
      </c>
      <c r="C83" s="159" t="s">
        <v>1050</v>
      </c>
      <c r="D83" s="164" t="str">
        <f>IF(OR(ISERROR(SEARCH("extension",INDIRECT("$A"&amp;row()))),NOT(ISERROR(SEARCH("parties",INDIRECT("$C"&amp;row()))))),VLOOKUP(INDIRECT("$C"&amp;row()),'OCDS Schema 1.1.5'!$B:$D,2,FALSE), VLOOKUP(INDIRECT("$C"&amp;row()),'OCDS Extension Schemas 1.1.5'!$B:$D,2,FALSE))</f>
        <v>Type</v>
      </c>
      <c r="E83" s="164" t="str">
        <f>IF(OR(ISERROR(SEARCH("extension",INDIRECT("$A"&amp;row()))),NOT(ISERROR(SEARCH("parties",INDIRECT("$C"&amp;row()))))),VLOOKUP(INDIRECT("$C"&amp;row()),'OCDS Schema 1.1.5'!$B:$D,3,FALSE), VLOOKUP(INDIRECT("$C"&amp;row()),'OCDS Extension Schemas 1.1.5'!$B:$D,3,FALSE))</f>
        <v>The type of GeoJSON Geometry Objects being provided. To provide longitude, latitude, and optional elevation, use 'Point', and enter an array of [longitude, latitude] or [longitude, latitude, elevation] as the value of the coordinates field: e.g. [-122.085, 37.42].</v>
      </c>
      <c r="F83" s="160"/>
      <c r="G83" s="138" t="str">
        <f>IFERROR(VLOOKUP(INDIRECT("F"&amp;row()),'2. Data Elements'!$A:$F,6,FALSE),"")</f>
        <v/>
      </c>
      <c r="H83" s="162"/>
      <c r="I83" s="129"/>
    </row>
    <row r="84">
      <c r="A84" s="125" t="s">
        <v>515</v>
      </c>
      <c r="B84" s="125">
        <v>0.0</v>
      </c>
      <c r="C84" s="159" t="s">
        <v>1051</v>
      </c>
      <c r="D84" s="164" t="str">
        <f>IF(OR(ISERROR(SEARCH("extension",INDIRECT("$A"&amp;row()))),NOT(ISERROR(SEARCH("parties",INDIRECT("$C"&amp;row()))))),VLOOKUP(INDIRECT("$C"&amp;row()),'OCDS Schema 1.1.5'!$B:$D,2,FALSE), VLOOKUP(INDIRECT("$C"&amp;row()),'OCDS Extension Schemas 1.1.5'!$B:$D,2,FALSE))</f>
        <v>Coordinates</v>
      </c>
      <c r="E84" s="164" t="str">
        <f>IF(OR(ISERROR(SEARCH("extension",INDIRECT("$A"&amp;row()))),NOT(ISERROR(SEARCH("parties",INDIRECT("$C"&amp;row()))))),VLOOKUP(INDIRECT("$C"&amp;row()),'OCDS Schema 1.1.5'!$B:$D,3,FALSE), VLOOKUP(INDIRECT("$C"&amp;row()),'OCDS Extension Schemas 1.1.5'!$B:$D,3,FALSE))</f>
        <v>The relevant array of points, e.g. [longitude, latitude] or [longitude, latitude, elevation], or a nested array of points, for the GeoJSON geometry being described. The longitude and latitude must be expressed in decimal degrees in the WGS84 (EPSG:4326) projection.</v>
      </c>
      <c r="F84" s="160"/>
      <c r="G84" s="138" t="str">
        <f>IFERROR(VLOOKUP(INDIRECT("F"&amp;row()),'2. Data Elements'!$A:$F,6,FALSE),"")</f>
        <v/>
      </c>
      <c r="H84" s="162"/>
      <c r="I84" s="129"/>
    </row>
    <row r="85">
      <c r="A85" s="125" t="s">
        <v>517</v>
      </c>
      <c r="B85" s="125">
        <v>0.0</v>
      </c>
      <c r="C85" s="159" t="s">
        <v>1052</v>
      </c>
      <c r="D85" s="146" t="str">
        <f>IF(OR(ISERROR(SEARCH("extension",INDIRECT("$A"&amp;row()))),NOT(ISERROR(SEARCH("parties",INDIRECT("$C"&amp;row()))))),VLOOKUP(INDIRECT("$C"&amp;row()),'OCDS Schema 1.1.5'!$B:$D,2,FALSE), VLOOKUP(INDIRECT("$C"&amp;row()),'OCDS Extension Schemas 1.1.5'!$B:$D,2,FALSE))</f>
        <v>Gazetteer</v>
      </c>
      <c r="E85" s="146" t="str">
        <f>IF(OR(ISERROR(SEARCH("extension",INDIRECT("$A"&amp;row()))),NOT(ISERROR(SEARCH("parties",INDIRECT("$C"&amp;row()))))),VLOOKUP(INDIRECT("$C"&amp;row()),'OCDS Schema 1.1.5'!$B:$D,3,FALSE), VLOOKUP(INDIRECT("$C"&amp;row()),'OCDS Extension Schemas 1.1.5'!$B:$D,3,FALSE))</f>
        <v>Identifiers from a gazetteer (a geographical index or directory) for the location.</v>
      </c>
      <c r="I85" s="129"/>
    </row>
    <row r="86">
      <c r="A86" s="125" t="s">
        <v>515</v>
      </c>
      <c r="B86" s="125">
        <v>0.0</v>
      </c>
      <c r="C86" s="159" t="s">
        <v>1053</v>
      </c>
      <c r="D86" s="164" t="str">
        <f>IF(OR(ISERROR(SEARCH("extension",INDIRECT("$A"&amp;row()))),NOT(ISERROR(SEARCH("parties",INDIRECT("$C"&amp;row()))))),VLOOKUP(INDIRECT("$C"&amp;row()),'OCDS Schema 1.1.5'!$B:$D,2,FALSE), VLOOKUP(INDIRECT("$C"&amp;row()),'OCDS Extension Schemas 1.1.5'!$B:$D,2,FALSE))</f>
        <v>Gazetteer scheme</v>
      </c>
      <c r="E86" s="164" t="str">
        <f>IF(OR(ISERROR(SEARCH("extension",INDIRECT("$A"&amp;row()))),NOT(ISERROR(SEARCH("parties",INDIRECT("$C"&amp;row()))))),VLOOKUP(INDIRECT("$C"&amp;row()),'OCDS Schema 1.1.5'!$B:$D,3,FALSE), VLOOKUP(INDIRECT("$C"&amp;row()),'OCDS Extension Schemas 1.1.5'!$B:$D,3,FALSE))</f>
        <v>The identifier of the gazetteer. The `locationGazetteers.csv` codelist provides details of services, where available, that can resolve a gazetteer entry to provide location names.</v>
      </c>
      <c r="F86" s="160"/>
      <c r="G86" s="138" t="str">
        <f>IFERROR(VLOOKUP(INDIRECT("F"&amp;row()),'2. Data Elements'!$A:$F,6,FALSE),"")</f>
        <v/>
      </c>
      <c r="H86" s="162"/>
      <c r="I86" s="129"/>
    </row>
    <row r="87">
      <c r="A87" s="125" t="s">
        <v>515</v>
      </c>
      <c r="B87" s="125">
        <v>0.0</v>
      </c>
      <c r="C87" s="159" t="s">
        <v>1054</v>
      </c>
      <c r="D87" s="164" t="str">
        <f>IF(OR(ISERROR(SEARCH("extension",INDIRECT("$A"&amp;row()))),NOT(ISERROR(SEARCH("parties",INDIRECT("$C"&amp;row()))))),VLOOKUP(INDIRECT("$C"&amp;row()),'OCDS Schema 1.1.5'!$B:$D,2,FALSE), VLOOKUP(INDIRECT("$C"&amp;row()),'OCDS Extension Schemas 1.1.5'!$B:$D,2,FALSE))</f>
        <v>Identifiers</v>
      </c>
      <c r="E87" s="164" t="str">
        <f>IF(OR(ISERROR(SEARCH("extension",INDIRECT("$A"&amp;row()))),NOT(ISERROR(SEARCH("parties",INDIRECT("$C"&amp;row()))))),VLOOKUP(INDIRECT("$C"&amp;row()),'OCDS Schema 1.1.5'!$B:$D,3,FALSE), VLOOKUP(INDIRECT("$C"&amp;row()),'OCDS Extension Schemas 1.1.5'!$B:$D,3,FALSE))</f>
        <v>An array of one or more codes drawn from the gazetteer indicated by the `scheme` field.</v>
      </c>
      <c r="F87" s="160"/>
      <c r="G87" s="138" t="str">
        <f>IFERROR(VLOOKUP(INDIRECT("F"&amp;row()),'2. Data Elements'!$A:$F,6,FALSE),"")</f>
        <v/>
      </c>
      <c r="H87" s="162"/>
      <c r="I87" s="129"/>
    </row>
    <row r="88">
      <c r="A88" s="125" t="s">
        <v>515</v>
      </c>
      <c r="B88" s="125">
        <v>0.0</v>
      </c>
      <c r="C88" s="159" t="s">
        <v>1055</v>
      </c>
      <c r="D88" s="164" t="str">
        <f>IF(OR(ISERROR(SEARCH("extension",INDIRECT("$A"&amp;row()))),NOT(ISERROR(SEARCH("parties",INDIRECT("$C"&amp;row()))))),VLOOKUP(INDIRECT("$C"&amp;row()),'OCDS Schema 1.1.5'!$B:$D,2,FALSE), VLOOKUP(INDIRECT("$C"&amp;row()),'OCDS Extension Schemas 1.1.5'!$B:$D,2,FALSE))</f>
        <v>URI</v>
      </c>
      <c r="E88" s="164" t="str">
        <f>IF(OR(ISERROR(SEARCH("extension",INDIRECT("$A"&amp;row()))),NOT(ISERROR(SEARCH("parties",INDIRECT("$C"&amp;row()))))),VLOOKUP(INDIRECT("$C"&amp;row()),'OCDS Schema 1.1.5'!$B:$D,3,FALSE), VLOOKUP(INDIRECT("$C"&amp;row()),'OCDS Extension Schemas 1.1.5'!$B:$D,3,FALSE))</f>
        <v>A URI to a further description of the activity location. This might be a human-readable document with information on the location, or a machine-readable description of the location.</v>
      </c>
      <c r="F88" s="160"/>
      <c r="G88" s="138" t="str">
        <f>IFERROR(VLOOKUP(INDIRECT("F"&amp;row()),'2. Data Elements'!$A:$F,6,FALSE),"")</f>
        <v/>
      </c>
      <c r="H88" s="162"/>
      <c r="I88" s="129"/>
    </row>
    <row r="89">
      <c r="A89" s="125" t="s">
        <v>517</v>
      </c>
      <c r="B89" s="125">
        <v>0.0</v>
      </c>
      <c r="C89" s="159" t="s">
        <v>1056</v>
      </c>
      <c r="D89" s="146" t="str">
        <f>IF(OR(ISERROR(SEARCH("extension",INDIRECT("$A"&amp;row()))),NOT(ISERROR(SEARCH("parties",INDIRECT("$C"&amp;row()))))),VLOOKUP(INDIRECT("$C"&amp;row()),'OCDS Schema 1.1.5'!$B:$D,2,FALSE), VLOOKUP(INDIRECT("$C"&amp;row()),'OCDS Extension Schemas 1.1.5'!$B:$D,2,FALSE))</f>
        <v>Delivery Address</v>
      </c>
      <c r="E89" s="146" t="str">
        <f>IF(OR(ISERROR(SEARCH("extension",INDIRECT("$A"&amp;row()))),NOT(ISERROR(SEARCH("parties",INDIRECT("$C"&amp;row()))))),VLOOKUP(INDIRECT("$C"&amp;row()),'OCDS Schema 1.1.5'!$B:$D,3,FALSE), VLOOKUP(INDIRECT("$C"&amp;row()),'OCDS Extension Schemas 1.1.5'!$B:$D,3,FALSE))</f>
        <v>The address to which, or where, goods or services related to this tender, contract or license will be delivered.</v>
      </c>
      <c r="I89" s="129"/>
    </row>
    <row r="90">
      <c r="A90" s="125" t="s">
        <v>515</v>
      </c>
      <c r="B90" s="125">
        <v>0.0</v>
      </c>
      <c r="C90" s="159" t="s">
        <v>1057</v>
      </c>
      <c r="D90" s="164" t="str">
        <f>IF(OR(ISERROR(SEARCH("extension",INDIRECT("$A"&amp;row()))),NOT(ISERROR(SEARCH("parties",INDIRECT("$C"&amp;row()))))),VLOOKUP(INDIRECT("$C"&amp;row()),'OCDS Schema 1.1.5'!$B:$D,2,FALSE), VLOOKUP(INDIRECT("$C"&amp;row()),'OCDS Extension Schemas 1.1.5'!$B:$D,2,FALSE))</f>
        <v>Street address</v>
      </c>
      <c r="E90" s="164" t="str">
        <f>IF(OR(ISERROR(SEARCH("extension",INDIRECT("$A"&amp;row()))),NOT(ISERROR(SEARCH("parties",INDIRECT("$C"&amp;row()))))),VLOOKUP(INDIRECT("$C"&amp;row()),'OCDS Schema 1.1.5'!$B:$D,3,FALSE), VLOOKUP(INDIRECT("$C"&amp;row()),'OCDS Extension Schemas 1.1.5'!$B:$D,3,FALSE))</f>
        <v>The street address. For example, 1600 Amphitheatre Pkwy.</v>
      </c>
      <c r="F90" s="160"/>
      <c r="G90" s="138" t="str">
        <f>IFERROR(VLOOKUP(INDIRECT("F"&amp;row()),'2. Data Elements'!$A:$F,6,FALSE),"")</f>
        <v/>
      </c>
      <c r="H90" s="162"/>
      <c r="I90" s="129"/>
    </row>
    <row r="91">
      <c r="A91" s="125" t="s">
        <v>515</v>
      </c>
      <c r="B91" s="125">
        <v>0.0</v>
      </c>
      <c r="C91" s="159" t="s">
        <v>1058</v>
      </c>
      <c r="D91" s="164" t="str">
        <f>IF(OR(ISERROR(SEARCH("extension",INDIRECT("$A"&amp;row()))),NOT(ISERROR(SEARCH("parties",INDIRECT("$C"&amp;row()))))),VLOOKUP(INDIRECT("$C"&amp;row()),'OCDS Schema 1.1.5'!$B:$D,2,FALSE), VLOOKUP(INDIRECT("$C"&amp;row()),'OCDS Extension Schemas 1.1.5'!$B:$D,2,FALSE))</f>
        <v>Locality</v>
      </c>
      <c r="E91" s="164" t="str">
        <f>IF(OR(ISERROR(SEARCH("extension",INDIRECT("$A"&amp;row()))),NOT(ISERROR(SEARCH("parties",INDIRECT("$C"&amp;row()))))),VLOOKUP(INDIRECT("$C"&amp;row()),'OCDS Schema 1.1.5'!$B:$D,3,FALSE), VLOOKUP(INDIRECT("$C"&amp;row()),'OCDS Extension Schemas 1.1.5'!$B:$D,3,FALSE))</f>
        <v>The locality. For example, Mountain View.</v>
      </c>
      <c r="F91" s="160"/>
      <c r="G91" s="138" t="str">
        <f>IFERROR(VLOOKUP(INDIRECT("F"&amp;row()),'2. Data Elements'!$A:$F,6,FALSE),"")</f>
        <v/>
      </c>
      <c r="H91" s="162"/>
      <c r="I91" s="129"/>
    </row>
    <row r="92">
      <c r="A92" s="125" t="s">
        <v>515</v>
      </c>
      <c r="B92" s="125">
        <v>0.0</v>
      </c>
      <c r="C92" s="159" t="s">
        <v>1059</v>
      </c>
      <c r="D92" s="164" t="str">
        <f>IF(OR(ISERROR(SEARCH("extension",INDIRECT("$A"&amp;row()))),NOT(ISERROR(SEARCH("parties",INDIRECT("$C"&amp;row()))))),VLOOKUP(INDIRECT("$C"&amp;row()),'OCDS Schema 1.1.5'!$B:$D,2,FALSE), VLOOKUP(INDIRECT("$C"&amp;row()),'OCDS Extension Schemas 1.1.5'!$B:$D,2,FALSE))</f>
        <v>Region</v>
      </c>
      <c r="E92" s="164" t="str">
        <f>IF(OR(ISERROR(SEARCH("extension",INDIRECT("$A"&amp;row()))),NOT(ISERROR(SEARCH("parties",INDIRECT("$C"&amp;row()))))),VLOOKUP(INDIRECT("$C"&amp;row()),'OCDS Schema 1.1.5'!$B:$D,3,FALSE), VLOOKUP(INDIRECT("$C"&amp;row()),'OCDS Extension Schemas 1.1.5'!$B:$D,3,FALSE))</f>
        <v>The region. For example, CA.</v>
      </c>
      <c r="F92" s="160"/>
      <c r="G92" s="138" t="str">
        <f>IFERROR(VLOOKUP(INDIRECT("F"&amp;row()),'2. Data Elements'!$A:$F,6,FALSE),"")</f>
        <v/>
      </c>
      <c r="H92" s="162"/>
      <c r="I92" s="129"/>
    </row>
    <row r="93">
      <c r="A93" s="125" t="s">
        <v>515</v>
      </c>
      <c r="B93" s="125">
        <v>0.0</v>
      </c>
      <c r="C93" s="159" t="s">
        <v>1060</v>
      </c>
      <c r="D93" s="164" t="str">
        <f>IF(OR(ISERROR(SEARCH("extension",INDIRECT("$A"&amp;row()))),NOT(ISERROR(SEARCH("parties",INDIRECT("$C"&amp;row()))))),VLOOKUP(INDIRECT("$C"&amp;row()),'OCDS Schema 1.1.5'!$B:$D,2,FALSE), VLOOKUP(INDIRECT("$C"&amp;row()),'OCDS Extension Schemas 1.1.5'!$B:$D,2,FALSE))</f>
        <v>Postal code</v>
      </c>
      <c r="E93" s="164" t="str">
        <f>IF(OR(ISERROR(SEARCH("extension",INDIRECT("$A"&amp;row()))),NOT(ISERROR(SEARCH("parties",INDIRECT("$C"&amp;row()))))),VLOOKUP(INDIRECT("$C"&amp;row()),'OCDS Schema 1.1.5'!$B:$D,3,FALSE), VLOOKUP(INDIRECT("$C"&amp;row()),'OCDS Extension Schemas 1.1.5'!$B:$D,3,FALSE))</f>
        <v>The postal code. For example, 94043.</v>
      </c>
      <c r="F93" s="160"/>
      <c r="G93" s="138" t="str">
        <f>IFERROR(VLOOKUP(INDIRECT("F"&amp;row()),'2. Data Elements'!$A:$F,6,FALSE),"")</f>
        <v/>
      </c>
      <c r="H93" s="162"/>
      <c r="I93" s="129"/>
    </row>
    <row r="94">
      <c r="A94" s="125" t="s">
        <v>515</v>
      </c>
      <c r="B94" s="125">
        <v>0.0</v>
      </c>
      <c r="C94" s="159" t="s">
        <v>1061</v>
      </c>
      <c r="D94" s="164" t="str">
        <f>IF(OR(ISERROR(SEARCH("extension",INDIRECT("$A"&amp;row()))),NOT(ISERROR(SEARCH("parties",INDIRECT("$C"&amp;row()))))),VLOOKUP(INDIRECT("$C"&amp;row()),'OCDS Schema 1.1.5'!$B:$D,2,FALSE), VLOOKUP(INDIRECT("$C"&amp;row()),'OCDS Extension Schemas 1.1.5'!$B:$D,2,FALSE))</f>
        <v>Country name</v>
      </c>
      <c r="E94" s="164" t="str">
        <f>IF(OR(ISERROR(SEARCH("extension",INDIRECT("$A"&amp;row()))),NOT(ISERROR(SEARCH("parties",INDIRECT("$C"&amp;row()))))),VLOOKUP(INDIRECT("$C"&amp;row()),'OCDS Schema 1.1.5'!$B:$D,3,FALSE), VLOOKUP(INDIRECT("$C"&amp;row()),'OCDS Extension Schemas 1.1.5'!$B:$D,3,FALSE))</f>
        <v>The country name. For example, United States.</v>
      </c>
      <c r="F94" s="160"/>
      <c r="G94" s="138" t="str">
        <f>IFERROR(VLOOKUP(INDIRECT("F"&amp;row()),'2. Data Elements'!$A:$F,6,FALSE),"")</f>
        <v/>
      </c>
      <c r="H94" s="162"/>
      <c r="I94" s="129"/>
    </row>
    <row r="95">
      <c r="A95" s="125" t="s">
        <v>511</v>
      </c>
      <c r="B95" s="125">
        <v>0.0</v>
      </c>
      <c r="C95" s="157" t="s">
        <v>551</v>
      </c>
      <c r="D95" s="131"/>
      <c r="E95" s="131"/>
      <c r="F95" s="131"/>
      <c r="G95" s="131"/>
      <c r="H95" s="132"/>
      <c r="I95" s="129"/>
    </row>
    <row r="96">
      <c r="A96" s="125" t="s">
        <v>552</v>
      </c>
      <c r="B96" s="125">
        <v>0.0</v>
      </c>
      <c r="C96" s="100"/>
      <c r="D96" s="100"/>
      <c r="E96" s="100"/>
      <c r="F96" s="140"/>
      <c r="G96" s="138" t="str">
        <f>IFERROR(VLOOKUP(INDIRECT("F"&amp;row()),'2. Data Elements'!$A:$F,6,FALSE),"")</f>
        <v/>
      </c>
      <c r="H96" s="100"/>
      <c r="I96" s="129"/>
    </row>
    <row r="97">
      <c r="A97" s="125" t="s">
        <v>552</v>
      </c>
      <c r="B97" s="125">
        <v>0.0</v>
      </c>
      <c r="C97" s="100"/>
      <c r="D97" s="100"/>
      <c r="E97" s="100"/>
      <c r="F97" s="140"/>
      <c r="G97" s="138" t="str">
        <f>IFERROR(VLOOKUP(INDIRECT("F"&amp;row()),'2. Data Elements'!$A:$F,6,FALSE),"")</f>
        <v/>
      </c>
      <c r="H97" s="100"/>
      <c r="I97" s="129"/>
    </row>
    <row r="98">
      <c r="A98" s="125" t="s">
        <v>552</v>
      </c>
      <c r="B98" s="125">
        <v>0.0</v>
      </c>
      <c r="C98" s="100"/>
      <c r="D98" s="100"/>
      <c r="E98" s="100"/>
      <c r="F98" s="140"/>
      <c r="G98" s="138" t="str">
        <f>IFERROR(VLOOKUP(INDIRECT("F"&amp;row()),'2. Data Elements'!$A:$F,6,FALSE),"")</f>
        <v/>
      </c>
      <c r="H98" s="100"/>
      <c r="I98" s="129"/>
    </row>
    <row r="99">
      <c r="A99" s="125" t="s">
        <v>552</v>
      </c>
      <c r="B99" s="125">
        <v>0.0</v>
      </c>
      <c r="C99" s="100"/>
      <c r="D99" s="100"/>
      <c r="E99" s="100"/>
      <c r="F99" s="140"/>
      <c r="G99" s="138" t="str">
        <f>IFERROR(VLOOKUP(INDIRECT("F"&amp;row()),'2. Data Elements'!$A:$F,6,FALSE),"")</f>
        <v/>
      </c>
      <c r="H99" s="100"/>
      <c r="I99" s="129"/>
    </row>
  </sheetData>
  <mergeCells count="21">
    <mergeCell ref="C1:H1"/>
    <mergeCell ref="C2:H2"/>
    <mergeCell ref="E9:H9"/>
    <mergeCell ref="E14:H14"/>
    <mergeCell ref="E17:H17"/>
    <mergeCell ref="E20:H20"/>
    <mergeCell ref="E25:H25"/>
    <mergeCell ref="C75:H75"/>
    <mergeCell ref="C79:H79"/>
    <mergeCell ref="E80:H80"/>
    <mergeCell ref="E82:H82"/>
    <mergeCell ref="E85:H85"/>
    <mergeCell ref="E89:H89"/>
    <mergeCell ref="C95:H95"/>
    <mergeCell ref="E31:H31"/>
    <mergeCell ref="E35:H35"/>
    <mergeCell ref="E40:H40"/>
    <mergeCell ref="E50:H50"/>
    <mergeCell ref="E57:H57"/>
    <mergeCell ref="E67:H67"/>
    <mergeCell ref="C74:H74"/>
  </mergeCells>
  <dataValidations>
    <dataValidation type="list" allowBlank="1" sqref="F4:F8 F10:F13 F15:F16 F18:F19 F21:F24 F26:F30 F32:F34 F38:F39 F41:F49 F51:F56 F58:F66 F68:F73 F76:F78 F81 F83:F84 F86:F88 F90:F94 F96:F99">
      <formula1>'2. Data Elements'!$A$5:$A$508</formula1>
    </dataValidation>
    <dataValidation type="list" allowBlank="1" sqref="F36:F37">
      <formula1>'2. Data Elements'!$A$5:$A$494</formula1>
    </dataValidation>
  </dataValidations>
  <hyperlinks>
    <hyperlink r:id="rId2" ref="H23"/>
    <hyperlink r:id="rId3" location="gid=1173541457&amp;range=D1:G3" ref="H32"/>
    <hyperlink r:id="rId4" location="gid=1173541457&amp;range=D1:G3" ref="H33"/>
    <hyperlink r:id="rId5" location="gid=1173541457&amp;range=D1:G3" ref="H34"/>
  </hyperlinks>
  <drawing r:id="rId6"/>
  <legacyDrawing r:id="rId7"/>
</worksheet>
</file>