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sai\OET_coding\flex_training\data\"/>
    </mc:Choice>
  </mc:AlternateContent>
  <xr:revisionPtr revIDLastSave="0" documentId="13_ncr:1_{FF318513-30CF-430A-983B-221F52206842}" xr6:coauthVersionLast="47" xr6:coauthVersionMax="47" xr10:uidLastSave="{00000000-0000-0000-0000-000000000000}"/>
  <bookViews>
    <workbookView xWindow="5760" yWindow="288" windowWidth="17280" windowHeight="8880" activeTab="3" xr2:uid="{D4116799-E558-401A-BE9F-7233D2D00AEB}"/>
  </bookViews>
  <sheets>
    <sheet name="snapshots" sheetId="56" r:id="rId1"/>
    <sheet name="buses" sheetId="5" r:id="rId2"/>
    <sheet name="carriers" sheetId="9" r:id="rId3"/>
    <sheet name="generators" sheetId="8" r:id="rId4"/>
    <sheet name="generators-p_max_pu" sheetId="59" r:id="rId5"/>
    <sheet name="links" sheetId="6" r:id="rId6"/>
    <sheet name="loads" sheetId="10" r:id="rId7"/>
    <sheet name="loads-p_set" sheetId="57" r:id="rId8"/>
    <sheet name="storage_units" sheetId="62" r:id="rId9"/>
    <sheet name="storage_units-inflow" sheetId="63" r:id="rId10"/>
  </sheets>
  <definedNames>
    <definedName name="ti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62" l="1"/>
  <c r="F11" i="62"/>
  <c r="F10" i="62"/>
  <c r="F9" i="62"/>
  <c r="F8" i="62"/>
  <c r="H8" i="62"/>
  <c r="H10" i="62"/>
  <c r="H9" i="62"/>
  <c r="H7" i="62"/>
  <c r="C2" i="63"/>
  <c r="D2" i="63"/>
  <c r="E2" i="63"/>
  <c r="B2" i="63"/>
  <c r="E25" i="63"/>
  <c r="D25" i="63"/>
  <c r="C25" i="63"/>
  <c r="B25" i="63"/>
  <c r="E24" i="63"/>
  <c r="D24" i="63"/>
  <c r="C24" i="63"/>
  <c r="B24" i="63"/>
  <c r="E23" i="63"/>
  <c r="D23" i="63"/>
  <c r="C23" i="63"/>
  <c r="B23" i="63"/>
  <c r="E22" i="63"/>
  <c r="D22" i="63"/>
  <c r="C22" i="63"/>
  <c r="B22" i="63"/>
  <c r="E21" i="63"/>
  <c r="D21" i="63"/>
  <c r="C21" i="63"/>
  <c r="B21" i="63"/>
  <c r="E20" i="63"/>
  <c r="D20" i="63"/>
  <c r="C20" i="63"/>
  <c r="B20" i="63"/>
  <c r="E19" i="63"/>
  <c r="D19" i="63"/>
  <c r="C19" i="63"/>
  <c r="B19" i="63"/>
  <c r="E18" i="63"/>
  <c r="D18" i="63"/>
  <c r="C18" i="63"/>
  <c r="B18" i="63"/>
  <c r="E17" i="63"/>
  <c r="D17" i="63"/>
  <c r="C17" i="63"/>
  <c r="B17" i="63"/>
  <c r="E16" i="63"/>
  <c r="D16" i="63"/>
  <c r="C16" i="63"/>
  <c r="B16" i="63"/>
  <c r="E15" i="63"/>
  <c r="D15" i="63"/>
  <c r="C15" i="63"/>
  <c r="B15" i="63"/>
  <c r="E14" i="63"/>
  <c r="D14" i="63"/>
  <c r="C14" i="63"/>
  <c r="B14" i="63"/>
  <c r="E13" i="63"/>
  <c r="D13" i="63"/>
  <c r="C13" i="63"/>
  <c r="B13" i="63"/>
  <c r="E12" i="63"/>
  <c r="D12" i="63"/>
  <c r="C12" i="63"/>
  <c r="B12" i="63"/>
  <c r="E11" i="63"/>
  <c r="D11" i="63"/>
  <c r="C11" i="63"/>
  <c r="B11" i="63"/>
  <c r="E10" i="63"/>
  <c r="D10" i="63"/>
  <c r="C10" i="63"/>
  <c r="B10" i="63"/>
  <c r="E9" i="63"/>
  <c r="D9" i="63"/>
  <c r="C9" i="63"/>
  <c r="B9" i="63"/>
  <c r="E8" i="63"/>
  <c r="D8" i="63"/>
  <c r="C8" i="63"/>
  <c r="B8" i="63"/>
  <c r="E7" i="63"/>
  <c r="D7" i="63"/>
  <c r="C7" i="63"/>
  <c r="B7" i="63"/>
  <c r="E6" i="63"/>
  <c r="D6" i="63"/>
  <c r="C6" i="63"/>
  <c r="B6" i="63"/>
  <c r="E5" i="63"/>
  <c r="D5" i="63"/>
  <c r="C5" i="63"/>
  <c r="B5" i="63"/>
  <c r="E4" i="63"/>
  <c r="D4" i="63"/>
  <c r="C4" i="63"/>
  <c r="B4" i="63"/>
  <c r="E3" i="63"/>
  <c r="D3" i="63"/>
  <c r="C3" i="63"/>
  <c r="B3" i="63"/>
  <c r="H3" i="62"/>
  <c r="H6" i="62"/>
  <c r="H5" i="62"/>
  <c r="H4" i="62"/>
  <c r="H2" i="62"/>
  <c r="E2" i="62"/>
  <c r="F4" i="6" l="1"/>
  <c r="F5" i="6" s="1"/>
  <c r="F6" i="6" s="1"/>
  <c r="F7" i="6" s="1"/>
  <c r="F8" i="6" s="1"/>
  <c r="F9" i="6" s="1"/>
  <c r="F10" i="6" s="1"/>
  <c r="F11" i="6" s="1"/>
  <c r="F3" i="6"/>
  <c r="C24" i="8"/>
  <c r="C36" i="8"/>
  <c r="C35" i="8"/>
  <c r="C2" i="8"/>
  <c r="C18" i="8"/>
  <c r="D42" i="8"/>
  <c r="D43" i="8" s="1"/>
  <c r="D44" i="8" s="1"/>
  <c r="D45" i="8" s="1"/>
  <c r="D46" i="8" s="1"/>
  <c r="D47" i="8" s="1"/>
  <c r="D48" i="8" s="1"/>
  <c r="D40" i="8"/>
  <c r="D39" i="8"/>
  <c r="D38" i="8"/>
  <c r="D34" i="8"/>
  <c r="D33" i="8"/>
  <c r="D32" i="8"/>
  <c r="D31" i="8"/>
  <c r="D28" i="8"/>
  <c r="D27" i="8"/>
  <c r="D26" i="8"/>
  <c r="D25" i="8"/>
  <c r="D20" i="8"/>
  <c r="D19" i="8"/>
  <c r="D18" i="8"/>
  <c r="D15" i="8"/>
  <c r="D14" i="8"/>
  <c r="D13" i="8"/>
  <c r="D12" i="8"/>
  <c r="D9" i="8"/>
  <c r="D8" i="8"/>
  <c r="D7" i="8"/>
  <c r="D5" i="8"/>
  <c r="D4" i="8"/>
  <c r="D3" i="8"/>
</calcChain>
</file>

<file path=xl/sharedStrings.xml><?xml version="1.0" encoding="utf-8"?>
<sst xmlns="http://schemas.openxmlformats.org/spreadsheetml/2006/main" count="316" uniqueCount="114">
  <si>
    <t>name</t>
  </si>
  <si>
    <t>carrier</t>
  </si>
  <si>
    <t>AC</t>
  </si>
  <si>
    <t>bus0</t>
  </si>
  <si>
    <t>bus1</t>
  </si>
  <si>
    <t>p_nom</t>
  </si>
  <si>
    <t>marginal_cost</t>
  </si>
  <si>
    <t>ramp_limit_up</t>
  </si>
  <si>
    <t>ramp_limit_down</t>
  </si>
  <si>
    <t>p_min_pu</t>
  </si>
  <si>
    <t>bus</t>
  </si>
  <si>
    <t>min_up_time</t>
  </si>
  <si>
    <t>min_down_time</t>
  </si>
  <si>
    <t>up_time_before</t>
  </si>
  <si>
    <t>down_time_before</t>
  </si>
  <si>
    <t>Solar Germany</t>
  </si>
  <si>
    <t>Wind Norway</t>
  </si>
  <si>
    <t>Biomass Norway</t>
  </si>
  <si>
    <t>CCGT Norway</t>
  </si>
  <si>
    <t>OCGT Norway</t>
  </si>
  <si>
    <t>Wind Sweden</t>
  </si>
  <si>
    <t>Nuclear Sweden</t>
  </si>
  <si>
    <t>CCGT Sweden</t>
  </si>
  <si>
    <t>Solar Denmark</t>
  </si>
  <si>
    <t>Wind Denmark</t>
  </si>
  <si>
    <t>Coal Denmark</t>
  </si>
  <si>
    <t>Biomass Denmark</t>
  </si>
  <si>
    <t>CCGT Denmark</t>
  </si>
  <si>
    <t>Wind Germany</t>
  </si>
  <si>
    <t>Coal Germany</t>
  </si>
  <si>
    <t>Nuclear Germany</t>
  </si>
  <si>
    <t>Biomass Germany</t>
  </si>
  <si>
    <t>CCGT Germany</t>
  </si>
  <si>
    <t>Solar Netherlands</t>
  </si>
  <si>
    <t>Wind Netherlands</t>
  </si>
  <si>
    <t>Coal Netherlands</t>
  </si>
  <si>
    <t>Nuclear Netherlands</t>
  </si>
  <si>
    <t>Biomass Netherlands</t>
  </si>
  <si>
    <t>OCGT Netherlands</t>
  </si>
  <si>
    <t>Solar Belgium</t>
  </si>
  <si>
    <t>Wind Belgium</t>
  </si>
  <si>
    <t>Coal Belgium</t>
  </si>
  <si>
    <t>Nuclear Belgium</t>
  </si>
  <si>
    <t>OCGT Belgium</t>
  </si>
  <si>
    <t>Solar France</t>
  </si>
  <si>
    <t>Wind France</t>
  </si>
  <si>
    <t>Coal France</t>
  </si>
  <si>
    <t>Nuclear France</t>
  </si>
  <si>
    <t>CCGT France</t>
  </si>
  <si>
    <t>OCGT France</t>
  </si>
  <si>
    <t>Loadshedding Norway</t>
  </si>
  <si>
    <t>Loadshedding Sweden</t>
  </si>
  <si>
    <t>Loadshedding Denmark</t>
  </si>
  <si>
    <t>Loadshedding Germany</t>
  </si>
  <si>
    <t>Loadshedding Netherlands</t>
  </si>
  <si>
    <t>Loadshedding Belgium</t>
  </si>
  <si>
    <t>Loadshedding Luxembourg</t>
  </si>
  <si>
    <t>Loadshedding France</t>
  </si>
  <si>
    <t>Norway to Sweden</t>
  </si>
  <si>
    <t>Sweden to Denmark</t>
  </si>
  <si>
    <t>Norway to Denmark</t>
  </si>
  <si>
    <t>Germany to Denmark</t>
  </si>
  <si>
    <t>Germany to Netherlands</t>
  </si>
  <si>
    <t>Germany to France</t>
  </si>
  <si>
    <t>Norway Load</t>
  </si>
  <si>
    <t>Sweden Load</t>
  </si>
  <si>
    <t>Denmark Load</t>
  </si>
  <si>
    <t>Germany Load</t>
  </si>
  <si>
    <t>Netherlands Load</t>
  </si>
  <si>
    <t>Belgium Load</t>
  </si>
  <si>
    <t>Luxembourg Load</t>
  </si>
  <si>
    <t>France Load</t>
  </si>
  <si>
    <t>committable</t>
  </si>
  <si>
    <t>SE</t>
  </si>
  <si>
    <t>DK</t>
  </si>
  <si>
    <t>DE</t>
  </si>
  <si>
    <t>NL</t>
  </si>
  <si>
    <t>BE</t>
  </si>
  <si>
    <t>LU</t>
  </si>
  <si>
    <t>FR</t>
  </si>
  <si>
    <t>NO</t>
  </si>
  <si>
    <t>Timestamp</t>
  </si>
  <si>
    <t>CCGT with CHP Germany</t>
  </si>
  <si>
    <t>Hydro Luxembourg</t>
  </si>
  <si>
    <t>Hydro Norway</t>
  </si>
  <si>
    <t>Oil Sweden</t>
  </si>
  <si>
    <t>Hydro Sweden</t>
  </si>
  <si>
    <t>Oil Denmark</t>
  </si>
  <si>
    <t>CCGT and CHP Belgium</t>
  </si>
  <si>
    <t>Hydro France</t>
  </si>
  <si>
    <t>Luxembourg to Germany</t>
  </si>
  <si>
    <t>Luxembourg to France</t>
  </si>
  <si>
    <t>Luxembourg to Belgium</t>
  </si>
  <si>
    <t>Belgium to Netherlands</t>
  </si>
  <si>
    <t>p_nom_extentable</t>
  </si>
  <si>
    <t>coal</t>
  </si>
  <si>
    <t>wind</t>
  </si>
  <si>
    <t>solar</t>
  </si>
  <si>
    <t>nuclear</t>
  </si>
  <si>
    <t>gas</t>
  </si>
  <si>
    <t>dsm</t>
  </si>
  <si>
    <t>hydro</t>
  </si>
  <si>
    <t>biomass</t>
  </si>
  <si>
    <t>loadshedding</t>
  </si>
  <si>
    <t>Norway Reservoir Hydro</t>
  </si>
  <si>
    <t>France run off river</t>
  </si>
  <si>
    <t>Germany Pondage</t>
  </si>
  <si>
    <t>max_hours</t>
  </si>
  <si>
    <t>inflow</t>
  </si>
  <si>
    <t>Netherlands Open PSH</t>
  </si>
  <si>
    <t>efficiency_store</t>
  </si>
  <si>
    <t>state_of_charge_initial</t>
  </si>
  <si>
    <t>France Closed PSH</t>
  </si>
  <si>
    <t>Luxembourg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</si>
</sst>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u/>
      <sz val="11"/>
      <color rgb="FFFF373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</cellXfs>
  <cellStyles count="5">
    <cellStyle name="Followed Hyperlink 2" xfId="4" xr:uid="{00000000-0005-0000-0000-00002E000000}"/>
    <cellStyle name="Hyperlink 2" xfId="3" xr:uid="{00000000-0005-0000-0000-00002D000000}"/>
    <cellStyle name="Normal" xfId="0" builtinId="0"/>
    <cellStyle name="Normal 2 100" xfId="1" xr:uid="{00000000-0005-0000-0000-000002000000}"/>
    <cellStyle name="Normal 2 1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3AE-675E-4CEF-8C0E-F8D96343259E}">
  <sheetPr>
    <tabColor theme="9"/>
  </sheetPr>
  <dimension ref="A1:A25"/>
  <sheetViews>
    <sheetView topLeftCell="A26" workbookViewId="0">
      <selection activeCell="A26" sqref="A26:A43820"/>
    </sheetView>
  </sheetViews>
  <sheetFormatPr defaultRowHeight="14.4"/>
  <cols>
    <col min="1" max="1" width="15.6640625" bestFit="1" customWidth="1"/>
  </cols>
  <sheetData>
    <row r="1" spans="1:1">
      <c r="A1" t="s">
        <v>81</v>
      </c>
    </row>
    <row r="2" spans="1:1">
      <c r="A2" s="1">
        <v>42005</v>
      </c>
    </row>
    <row r="3" spans="1:1">
      <c r="A3" s="1">
        <v>42005.041666666664</v>
      </c>
    </row>
    <row r="4" spans="1:1">
      <c r="A4" s="1">
        <v>42005.083333333336</v>
      </c>
    </row>
    <row r="5" spans="1:1">
      <c r="A5" s="1">
        <v>42005.125</v>
      </c>
    </row>
    <row r="6" spans="1:1">
      <c r="A6" s="1">
        <v>42005.166666666664</v>
      </c>
    </row>
    <row r="7" spans="1:1">
      <c r="A7" s="1">
        <v>42005.208333333336</v>
      </c>
    </row>
    <row r="8" spans="1:1">
      <c r="A8" s="1">
        <v>42005.25</v>
      </c>
    </row>
    <row r="9" spans="1:1">
      <c r="A9" s="1">
        <v>42005.291666666664</v>
      </c>
    </row>
    <row r="10" spans="1:1">
      <c r="A10" s="1">
        <v>42005.333333333336</v>
      </c>
    </row>
    <row r="11" spans="1:1">
      <c r="A11" s="1">
        <v>42005.375</v>
      </c>
    </row>
    <row r="12" spans="1:1">
      <c r="A12" s="1">
        <v>42005.416666666664</v>
      </c>
    </row>
    <row r="13" spans="1:1">
      <c r="A13" s="1">
        <v>42005.458333333336</v>
      </c>
    </row>
    <row r="14" spans="1:1">
      <c r="A14" s="1">
        <v>42005.5</v>
      </c>
    </row>
    <row r="15" spans="1:1">
      <c r="A15" s="1">
        <v>42005.541666666664</v>
      </c>
    </row>
    <row r="16" spans="1:1">
      <c r="A16" s="1">
        <v>42005.583333333336</v>
      </c>
    </row>
    <row r="17" spans="1:1">
      <c r="A17" s="1">
        <v>42005.625</v>
      </c>
    </row>
    <row r="18" spans="1:1">
      <c r="A18" s="1">
        <v>42005.666666666664</v>
      </c>
    </row>
    <row r="19" spans="1:1">
      <c r="A19" s="1">
        <v>42005.708333333336</v>
      </c>
    </row>
    <row r="20" spans="1:1">
      <c r="A20" s="1">
        <v>42005.75</v>
      </c>
    </row>
    <row r="21" spans="1:1">
      <c r="A21" s="1">
        <v>42005.791666666664</v>
      </c>
    </row>
    <row r="22" spans="1:1">
      <c r="A22" s="1">
        <v>42005.833333333336</v>
      </c>
    </row>
    <row r="23" spans="1:1">
      <c r="A23" s="1">
        <v>42005.875</v>
      </c>
    </row>
    <row r="24" spans="1:1">
      <c r="A24" s="1">
        <v>42005.916666666664</v>
      </c>
    </row>
    <row r="25" spans="1:1">
      <c r="A25" s="1">
        <v>42005.958333333336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9"/>
  </sheetPr>
  <dimension ref="A1:B9"/>
  <sheetViews>
    <sheetView workbookViewId="0">
      <selection activeCell="C1" sqref="C1"/>
    </sheetView>
  </sheetViews>
  <sheetFormatPr defaultRowHeight="14.4"/>
  <cols>
    <col min="1" max="1" width="21.5546875" customWidth="1"/>
    <col min="2" max="2" width="13.6640625" customWidth="1"/>
  </cols>
  <sheetData>
    <row r="1" spans="1:2">
      <c r="A1" t="s">
        <v>0</v>
      </c>
      <c r="B1" t="s">
        <v>1</v>
      </c>
    </row>
    <row r="2" spans="1:2">
      <c r="A2" t="s">
        <v>80</v>
      </c>
      <c r="B2" t="s">
        <v>2</v>
      </c>
    </row>
    <row r="3" spans="1:2">
      <c r="A3" t="s">
        <v>73</v>
      </c>
      <c r="B3" t="s">
        <v>2</v>
      </c>
    </row>
    <row r="4" spans="1:2">
      <c r="A4" t="s">
        <v>74</v>
      </c>
      <c r="B4" t="s">
        <v>2</v>
      </c>
    </row>
    <row r="5" spans="1:2">
      <c r="A5" t="s">
        <v>75</v>
      </c>
      <c r="B5" t="s">
        <v>2</v>
      </c>
    </row>
    <row r="6" spans="1:2">
      <c r="A6" t="s">
        <v>76</v>
      </c>
      <c r="B6" t="s">
        <v>2</v>
      </c>
    </row>
    <row r="7" spans="1:2">
      <c r="A7" t="s">
        <v>77</v>
      </c>
      <c r="B7" t="s">
        <v>2</v>
      </c>
    </row>
    <row r="8" spans="1:2">
      <c r="A8" t="s">
        <v>78</v>
      </c>
      <c r="B8" t="s">
        <v>2</v>
      </c>
    </row>
    <row r="9" spans="1:2">
      <c r="A9" t="s">
        <v>79</v>
      </c>
      <c r="B9" t="s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>
    <tabColor theme="9"/>
  </sheetPr>
  <dimension ref="A1:A11"/>
  <sheetViews>
    <sheetView workbookViewId="0">
      <selection activeCell="A6" sqref="A6"/>
    </sheetView>
  </sheetViews>
  <sheetFormatPr defaultRowHeight="14.4"/>
  <cols>
    <col min="1" max="1" width="15.6640625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>
    <tabColor theme="9"/>
  </sheetPr>
  <dimension ref="A1:M48"/>
  <sheetViews>
    <sheetView tabSelected="1" topLeftCell="B1" workbookViewId="0">
      <selection activeCell="M3" sqref="M3:M48"/>
    </sheetView>
  </sheetViews>
  <sheetFormatPr defaultColWidth="16.44140625" defaultRowHeight="14.4"/>
  <cols>
    <col min="1" max="1" width="20.44140625" bestFit="1" customWidth="1"/>
    <col min="2" max="2" width="9.6640625" customWidth="1"/>
    <col min="3" max="3" width="7" bestFit="1" customWidth="1"/>
    <col min="4" max="4" width="12.44140625" bestFit="1" customWidth="1"/>
    <col min="5" max="5" width="11.6640625" bestFit="1" customWidth="1"/>
    <col min="6" max="6" width="14.33203125" bestFit="1" customWidth="1"/>
    <col min="7" max="7" width="14.21875" bestFit="1" customWidth="1"/>
    <col min="8" max="8" width="16.77734375" bestFit="1" customWidth="1"/>
    <col min="9" max="9" width="12.77734375" bestFit="1" customWidth="1"/>
    <col min="10" max="10" width="15.44140625" bestFit="1" customWidth="1"/>
    <col min="11" max="11" width="9" bestFit="1" customWidth="1"/>
    <col min="12" max="12" width="6.33203125" bestFit="1" customWidth="1"/>
    <col min="13" max="13" width="11.33203125" bestFit="1" customWidth="1"/>
  </cols>
  <sheetData>
    <row r="1" spans="1:13">
      <c r="A1" t="s">
        <v>0</v>
      </c>
      <c r="B1" t="s">
        <v>10</v>
      </c>
      <c r="C1" t="s">
        <v>5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7</v>
      </c>
      <c r="J1" t="s">
        <v>8</v>
      </c>
      <c r="K1" t="s">
        <v>9</v>
      </c>
      <c r="L1" t="s">
        <v>1</v>
      </c>
      <c r="M1" t="s">
        <v>72</v>
      </c>
    </row>
    <row r="2" spans="1:13">
      <c r="A2" t="s">
        <v>16</v>
      </c>
      <c r="B2" t="s">
        <v>80</v>
      </c>
      <c r="C2">
        <f>8784*1.5</f>
        <v>13176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 t="s">
        <v>96</v>
      </c>
      <c r="M2" t="b">
        <v>0</v>
      </c>
    </row>
    <row r="3" spans="1:13">
      <c r="A3" t="s">
        <v>17</v>
      </c>
      <c r="B3" t="s">
        <v>80</v>
      </c>
      <c r="C3">
        <v>80</v>
      </c>
      <c r="D3">
        <f ca="1">ROUND(RAND()*15,2)</f>
        <v>2.71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 t="s">
        <v>102</v>
      </c>
      <c r="M3" t="b">
        <v>0</v>
      </c>
    </row>
    <row r="4" spans="1:13">
      <c r="A4" t="s">
        <v>18</v>
      </c>
      <c r="B4" t="s">
        <v>80</v>
      </c>
      <c r="C4">
        <v>773</v>
      </c>
      <c r="D4">
        <f ca="1">ROUND(RAND()*12,2)</f>
        <v>5.6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 t="s">
        <v>99</v>
      </c>
      <c r="M4" t="b">
        <v>0</v>
      </c>
    </row>
    <row r="5" spans="1:13">
      <c r="A5" t="s">
        <v>19</v>
      </c>
      <c r="B5" t="s">
        <v>80</v>
      </c>
      <c r="C5">
        <v>111</v>
      </c>
      <c r="D5">
        <f ca="1">ROUND(RAND()*20,2)</f>
        <v>6.7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 t="s">
        <v>99</v>
      </c>
      <c r="M5" t="b">
        <v>0</v>
      </c>
    </row>
    <row r="6" spans="1:13">
      <c r="A6" t="s">
        <v>20</v>
      </c>
      <c r="B6" t="s">
        <v>73</v>
      </c>
      <c r="C6">
        <v>9000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 t="s">
        <v>96</v>
      </c>
      <c r="M6" t="b">
        <v>0</v>
      </c>
    </row>
    <row r="7" spans="1:13">
      <c r="A7" t="s">
        <v>21</v>
      </c>
      <c r="B7" t="s">
        <v>73</v>
      </c>
      <c r="C7">
        <v>9500</v>
      </c>
      <c r="D7">
        <f t="shared" ref="D7" ca="1" si="0">ROUND(RAND()*3,2)</f>
        <v>1.23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 t="s">
        <v>98</v>
      </c>
      <c r="M7" t="b">
        <v>0</v>
      </c>
    </row>
    <row r="8" spans="1:13">
      <c r="A8" t="s">
        <v>22</v>
      </c>
      <c r="B8" t="s">
        <v>73</v>
      </c>
      <c r="C8">
        <v>104</v>
      </c>
      <c r="D8">
        <f t="shared" ref="D8" ca="1" si="1">ROUND(RAND()*12,2)</f>
        <v>1.89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 t="s">
        <v>99</v>
      </c>
      <c r="M8" t="b">
        <v>0</v>
      </c>
    </row>
    <row r="9" spans="1:13">
      <c r="A9" t="s">
        <v>85</v>
      </c>
      <c r="B9" t="s">
        <v>73</v>
      </c>
      <c r="C9">
        <v>1800</v>
      </c>
      <c r="D9">
        <f t="shared" ref="D9" ca="1" si="2">ROUND(RAND()*20,2)</f>
        <v>5.55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 t="s">
        <v>99</v>
      </c>
      <c r="M9" t="b">
        <v>0</v>
      </c>
    </row>
    <row r="10" spans="1:13">
      <c r="A10" t="s">
        <v>23</v>
      </c>
      <c r="B10" t="s">
        <v>74</v>
      </c>
      <c r="C10">
        <v>550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 t="s">
        <v>97</v>
      </c>
      <c r="M10" t="b">
        <v>0</v>
      </c>
    </row>
    <row r="11" spans="1:13">
      <c r="A11" t="s">
        <v>24</v>
      </c>
      <c r="B11" t="s">
        <v>74</v>
      </c>
      <c r="C11">
        <v>7800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 t="s">
        <v>96</v>
      </c>
      <c r="M11" t="b">
        <v>0</v>
      </c>
    </row>
    <row r="12" spans="1:13">
      <c r="A12" t="s">
        <v>25</v>
      </c>
      <c r="B12" t="s">
        <v>74</v>
      </c>
      <c r="C12">
        <v>1240</v>
      </c>
      <c r="D12">
        <f t="shared" ref="D12" ca="1" si="3">ROUND(RAND()*10,2)</f>
        <v>7.18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 t="s">
        <v>95</v>
      </c>
      <c r="M12" t="b">
        <v>0</v>
      </c>
    </row>
    <row r="13" spans="1:13">
      <c r="A13" t="s">
        <v>26</v>
      </c>
      <c r="B13" t="s">
        <v>74</v>
      </c>
      <c r="C13">
        <v>200</v>
      </c>
      <c r="D13">
        <f t="shared" ref="D13" ca="1" si="4">ROUND(RAND()*15,2)</f>
        <v>9.1999999999999993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 t="s">
        <v>102</v>
      </c>
      <c r="M13" t="b">
        <v>0</v>
      </c>
    </row>
    <row r="14" spans="1:13">
      <c r="A14" t="s">
        <v>27</v>
      </c>
      <c r="B14" t="s">
        <v>74</v>
      </c>
      <c r="C14">
        <v>500</v>
      </c>
      <c r="D14">
        <f t="shared" ref="D14" ca="1" si="5">ROUND(RAND()*12,2)</f>
        <v>10.48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 t="s">
        <v>99</v>
      </c>
      <c r="M14" t="b">
        <v>0</v>
      </c>
    </row>
    <row r="15" spans="1:13">
      <c r="A15" t="s">
        <v>87</v>
      </c>
      <c r="B15" t="s">
        <v>74</v>
      </c>
      <c r="C15">
        <v>160</v>
      </c>
      <c r="D15">
        <f t="shared" ref="D15" ca="1" si="6">ROUND(RAND()*20,2)</f>
        <v>16.57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 t="s">
        <v>99</v>
      </c>
      <c r="M15" t="b">
        <v>0</v>
      </c>
    </row>
    <row r="16" spans="1:13">
      <c r="A16" t="s">
        <v>15</v>
      </c>
      <c r="B16" t="s">
        <v>75</v>
      </c>
      <c r="C16">
        <v>50500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97</v>
      </c>
      <c r="M16" t="b">
        <v>0</v>
      </c>
    </row>
    <row r="17" spans="1:13">
      <c r="A17" t="s">
        <v>28</v>
      </c>
      <c r="B17" t="s">
        <v>75</v>
      </c>
      <c r="C17">
        <v>50500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 t="s">
        <v>96</v>
      </c>
      <c r="M17" t="b">
        <v>0</v>
      </c>
    </row>
    <row r="18" spans="1:13">
      <c r="A18" t="s">
        <v>29</v>
      </c>
      <c r="B18" t="s">
        <v>75</v>
      </c>
      <c r="C18">
        <f>22645+20779</f>
        <v>43424</v>
      </c>
      <c r="D18">
        <f t="shared" ref="D18" ca="1" si="7">ROUND(RAND()*10,2)</f>
        <v>6.23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 t="s">
        <v>95</v>
      </c>
      <c r="M18" t="b">
        <v>0</v>
      </c>
    </row>
    <row r="19" spans="1:13">
      <c r="A19" t="s">
        <v>30</v>
      </c>
      <c r="B19" t="s">
        <v>75</v>
      </c>
      <c r="C19">
        <v>8000</v>
      </c>
      <c r="D19">
        <f t="shared" ref="D19" ca="1" si="8">ROUND(RAND()*3,2)</f>
        <v>0.28999999999999998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 t="s">
        <v>98</v>
      </c>
      <c r="M19" t="b">
        <v>0</v>
      </c>
    </row>
    <row r="20" spans="1:13">
      <c r="A20" t="s">
        <v>31</v>
      </c>
      <c r="B20" t="s">
        <v>75</v>
      </c>
      <c r="C20">
        <v>900</v>
      </c>
      <c r="D20">
        <f t="shared" ref="D20" ca="1" si="9">ROUND(RAND()*15,2)</f>
        <v>14.6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 t="s">
        <v>102</v>
      </c>
      <c r="M20" t="b">
        <v>0</v>
      </c>
    </row>
    <row r="21" spans="1:13">
      <c r="A21" t="s">
        <v>82</v>
      </c>
      <c r="B21" t="s">
        <v>75</v>
      </c>
      <c r="C21">
        <v>15357</v>
      </c>
      <c r="D21">
        <v>12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 t="s">
        <v>99</v>
      </c>
      <c r="M21" t="b">
        <v>0</v>
      </c>
    </row>
    <row r="22" spans="1:13">
      <c r="A22" t="s">
        <v>32</v>
      </c>
      <c r="B22" t="s">
        <v>75</v>
      </c>
      <c r="C22">
        <v>8800</v>
      </c>
      <c r="D22">
        <v>11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 t="s">
        <v>99</v>
      </c>
      <c r="M22" t="b">
        <v>0</v>
      </c>
    </row>
    <row r="23" spans="1:13">
      <c r="A23" t="s">
        <v>33</v>
      </c>
      <c r="B23" t="s">
        <v>76</v>
      </c>
      <c r="C23">
        <v>2300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 t="s">
        <v>97</v>
      </c>
      <c r="M23" t="b">
        <v>0</v>
      </c>
    </row>
    <row r="24" spans="1:13">
      <c r="A24" t="s">
        <v>34</v>
      </c>
      <c r="B24" t="s">
        <v>76</v>
      </c>
      <c r="C24">
        <f>4280*3</f>
        <v>12840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 t="s">
        <v>96</v>
      </c>
      <c r="M24" t="b">
        <v>0</v>
      </c>
    </row>
    <row r="25" spans="1:13">
      <c r="A25" t="s">
        <v>35</v>
      </c>
      <c r="B25" t="s">
        <v>76</v>
      </c>
      <c r="C25">
        <v>4000</v>
      </c>
      <c r="D25">
        <f t="shared" ref="D25" ca="1" si="10">ROUND(RAND()*10,2)</f>
        <v>1.95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 t="s">
        <v>95</v>
      </c>
      <c r="M25" t="b">
        <v>0</v>
      </c>
    </row>
    <row r="26" spans="1:13">
      <c r="A26" t="s">
        <v>36</v>
      </c>
      <c r="B26" t="s">
        <v>76</v>
      </c>
      <c r="C26">
        <v>500</v>
      </c>
      <c r="D26">
        <f t="shared" ref="D26" ca="1" si="11">ROUND(RAND()*3,2)</f>
        <v>1.94</v>
      </c>
      <c r="E26">
        <v>0</v>
      </c>
      <c r="F26">
        <v>0</v>
      </c>
      <c r="G26">
        <v>0</v>
      </c>
      <c r="H26">
        <v>0</v>
      </c>
      <c r="I26">
        <v>10</v>
      </c>
      <c r="J26">
        <v>10</v>
      </c>
      <c r="K26">
        <v>0</v>
      </c>
      <c r="L26" t="s">
        <v>98</v>
      </c>
      <c r="M26" t="b">
        <v>0</v>
      </c>
    </row>
    <row r="27" spans="1:13">
      <c r="A27" t="s">
        <v>37</v>
      </c>
      <c r="B27" t="s">
        <v>76</v>
      </c>
      <c r="C27">
        <v>800</v>
      </c>
      <c r="D27">
        <f t="shared" ref="D27" ca="1" si="12">ROUND(RAND()*15,2)</f>
        <v>0.45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 t="s">
        <v>102</v>
      </c>
      <c r="M27" t="b">
        <v>0</v>
      </c>
    </row>
    <row r="28" spans="1:13">
      <c r="A28" t="s">
        <v>38</v>
      </c>
      <c r="B28" t="s">
        <v>76</v>
      </c>
      <c r="C28">
        <v>111</v>
      </c>
      <c r="D28">
        <f t="shared" ref="D28" ca="1" si="13">ROUND(RAND()*20,2)</f>
        <v>0.3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 t="s">
        <v>99</v>
      </c>
      <c r="M28" t="b">
        <v>0</v>
      </c>
    </row>
    <row r="29" spans="1:13">
      <c r="A29" t="s">
        <v>39</v>
      </c>
      <c r="B29" t="s">
        <v>77</v>
      </c>
      <c r="C29">
        <v>2700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 t="s">
        <v>97</v>
      </c>
      <c r="M29" t="b">
        <v>0</v>
      </c>
    </row>
    <row r="30" spans="1:13">
      <c r="A30" t="s">
        <v>40</v>
      </c>
      <c r="B30" t="s">
        <v>77</v>
      </c>
      <c r="C30">
        <v>3200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 t="s">
        <v>96</v>
      </c>
      <c r="M30" t="b">
        <v>0</v>
      </c>
    </row>
    <row r="31" spans="1:13">
      <c r="A31" t="s">
        <v>41</v>
      </c>
      <c r="B31" t="s">
        <v>77</v>
      </c>
      <c r="C31">
        <v>499</v>
      </c>
      <c r="D31">
        <f t="shared" ref="D31" ca="1" si="14">ROUND(RAND()*10,2)</f>
        <v>0.67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 t="s">
        <v>95</v>
      </c>
      <c r="M31" t="b">
        <v>0</v>
      </c>
    </row>
    <row r="32" spans="1:13">
      <c r="A32" t="s">
        <v>42</v>
      </c>
      <c r="B32" t="s">
        <v>77</v>
      </c>
      <c r="C32">
        <v>6000</v>
      </c>
      <c r="D32">
        <f t="shared" ref="D32" ca="1" si="15">ROUND(RAND()*3,2)</f>
        <v>1.34</v>
      </c>
      <c r="E32">
        <v>0</v>
      </c>
      <c r="F32">
        <v>0</v>
      </c>
      <c r="G32">
        <v>0</v>
      </c>
      <c r="H32">
        <v>0</v>
      </c>
      <c r="I32">
        <v>10</v>
      </c>
      <c r="J32">
        <v>10</v>
      </c>
      <c r="K32">
        <v>0</v>
      </c>
      <c r="L32" t="s">
        <v>98</v>
      </c>
      <c r="M32" t="b">
        <v>0</v>
      </c>
    </row>
    <row r="33" spans="1:13">
      <c r="A33" t="s">
        <v>88</v>
      </c>
      <c r="B33" t="s">
        <v>77</v>
      </c>
      <c r="C33">
        <v>860</v>
      </c>
      <c r="D33">
        <f t="shared" ref="D33" ca="1" si="16">ROUND(RAND()*12,2)</f>
        <v>6.31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 t="s">
        <v>99</v>
      </c>
      <c r="M33" t="b">
        <v>0</v>
      </c>
    </row>
    <row r="34" spans="1:13">
      <c r="A34" t="s">
        <v>43</v>
      </c>
      <c r="B34" t="s">
        <v>77</v>
      </c>
      <c r="C34">
        <v>182</v>
      </c>
      <c r="D34">
        <f t="shared" ref="D34" ca="1" si="17">ROUND(RAND()*20,2)</f>
        <v>5.95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 t="s">
        <v>99</v>
      </c>
      <c r="M34" t="b">
        <v>0</v>
      </c>
    </row>
    <row r="35" spans="1:13">
      <c r="A35" t="s">
        <v>44</v>
      </c>
      <c r="B35" t="s">
        <v>79</v>
      </c>
      <c r="C35">
        <f>6700*10</f>
        <v>67000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 t="s">
        <v>97</v>
      </c>
      <c r="M35" t="b">
        <v>0</v>
      </c>
    </row>
    <row r="36" spans="1:13">
      <c r="A36" t="s">
        <v>45</v>
      </c>
      <c r="B36" t="s">
        <v>79</v>
      </c>
      <c r="C36">
        <f>12800*5</f>
        <v>64000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 t="s">
        <v>96</v>
      </c>
      <c r="M36" t="b">
        <v>0</v>
      </c>
    </row>
    <row r="37" spans="1:13">
      <c r="A37" t="s">
        <v>46</v>
      </c>
      <c r="B37" t="s">
        <v>79</v>
      </c>
      <c r="C37">
        <v>3000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 t="s">
        <v>95</v>
      </c>
      <c r="M37" t="b">
        <v>0</v>
      </c>
    </row>
    <row r="38" spans="1:13">
      <c r="A38" t="s">
        <v>47</v>
      </c>
      <c r="B38" t="s">
        <v>79</v>
      </c>
      <c r="C38">
        <v>63130</v>
      </c>
      <c r="D38">
        <f t="shared" ref="D38" ca="1" si="18">ROUND(RAND()*3,2)</f>
        <v>0.37</v>
      </c>
      <c r="E38">
        <v>0</v>
      </c>
      <c r="F38">
        <v>0</v>
      </c>
      <c r="G38">
        <v>0</v>
      </c>
      <c r="H38">
        <v>0</v>
      </c>
      <c r="I38">
        <v>10</v>
      </c>
      <c r="J38">
        <v>10</v>
      </c>
      <c r="K38">
        <v>0</v>
      </c>
      <c r="L38" t="s">
        <v>98</v>
      </c>
      <c r="M38" t="b">
        <v>0</v>
      </c>
    </row>
    <row r="39" spans="1:13">
      <c r="A39" t="s">
        <v>48</v>
      </c>
      <c r="B39" t="s">
        <v>79</v>
      </c>
      <c r="C39">
        <v>6500</v>
      </c>
      <c r="D39">
        <f t="shared" ref="D39" ca="1" si="19">ROUND(RAND()*12,2)</f>
        <v>4.76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 t="s">
        <v>99</v>
      </c>
      <c r="M39" t="b">
        <v>0</v>
      </c>
    </row>
    <row r="40" spans="1:13">
      <c r="A40" t="s">
        <v>49</v>
      </c>
      <c r="B40" t="s">
        <v>79</v>
      </c>
      <c r="C40">
        <v>1640</v>
      </c>
      <c r="D40">
        <f t="shared" ref="D40" ca="1" si="20">ROUND(RAND()*20,2)</f>
        <v>1.78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 t="s">
        <v>99</v>
      </c>
      <c r="M40" t="b">
        <v>0</v>
      </c>
    </row>
    <row r="41" spans="1:13">
      <c r="A41" t="s">
        <v>50</v>
      </c>
      <c r="B41" t="s">
        <v>80</v>
      </c>
      <c r="C41">
        <v>100000</v>
      </c>
      <c r="D41">
        <v>1000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 t="s">
        <v>103</v>
      </c>
      <c r="M41" t="b">
        <v>0</v>
      </c>
    </row>
    <row r="42" spans="1:13">
      <c r="A42" t="s">
        <v>51</v>
      </c>
      <c r="B42" t="s">
        <v>73</v>
      </c>
      <c r="C42">
        <v>100000</v>
      </c>
      <c r="D42">
        <f>D41+1</f>
        <v>1001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 t="s">
        <v>103</v>
      </c>
      <c r="M42" t="b">
        <v>0</v>
      </c>
    </row>
    <row r="43" spans="1:13">
      <c r="A43" t="s">
        <v>52</v>
      </c>
      <c r="B43" t="s">
        <v>74</v>
      </c>
      <c r="C43">
        <v>100000</v>
      </c>
      <c r="D43">
        <f t="shared" ref="D43:D48" si="21">D42+1</f>
        <v>1002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 t="s">
        <v>103</v>
      </c>
      <c r="M43" t="b">
        <v>0</v>
      </c>
    </row>
    <row r="44" spans="1:13">
      <c r="A44" t="s">
        <v>53</v>
      </c>
      <c r="B44" t="s">
        <v>75</v>
      </c>
      <c r="C44">
        <v>100000</v>
      </c>
      <c r="D44">
        <f t="shared" si="21"/>
        <v>1003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 t="s">
        <v>103</v>
      </c>
      <c r="M44" t="b">
        <v>0</v>
      </c>
    </row>
    <row r="45" spans="1:13">
      <c r="A45" t="s">
        <v>54</v>
      </c>
      <c r="B45" t="s">
        <v>76</v>
      </c>
      <c r="C45">
        <v>100000</v>
      </c>
      <c r="D45">
        <f t="shared" si="21"/>
        <v>1004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 t="s">
        <v>103</v>
      </c>
      <c r="M45" t="b">
        <v>0</v>
      </c>
    </row>
    <row r="46" spans="1:13">
      <c r="A46" t="s">
        <v>55</v>
      </c>
      <c r="B46" t="s">
        <v>77</v>
      </c>
      <c r="C46">
        <v>100000</v>
      </c>
      <c r="D46">
        <f t="shared" si="21"/>
        <v>1005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 t="s">
        <v>103</v>
      </c>
      <c r="M46" t="b">
        <v>0</v>
      </c>
    </row>
    <row r="47" spans="1:13">
      <c r="A47" t="s">
        <v>56</v>
      </c>
      <c r="B47" t="s">
        <v>78</v>
      </c>
      <c r="C47">
        <v>100000</v>
      </c>
      <c r="D47">
        <f t="shared" si="21"/>
        <v>1006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 t="s">
        <v>103</v>
      </c>
      <c r="M47" t="b">
        <v>0</v>
      </c>
    </row>
    <row r="48" spans="1:13">
      <c r="A48" t="s">
        <v>57</v>
      </c>
      <c r="B48" t="s">
        <v>79</v>
      </c>
      <c r="C48">
        <v>100000</v>
      </c>
      <c r="D48">
        <f t="shared" si="21"/>
        <v>1007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 t="s">
        <v>103</v>
      </c>
      <c r="M48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A93CA0-DF99-41B3-8994-BC02EEEAAB2F}">
          <x14:formula1>
            <xm:f>buses!$A$2:$A$480</xm:f>
          </x14:formula1>
          <xm:sqref>B2:B409</xm:sqref>
        </x14:dataValidation>
        <x14:dataValidation type="list" allowBlank="1" showInputMessage="1" showErrorMessage="1" xr:uid="{7CA3FC12-237C-46B6-8504-09FE75031B28}">
          <x14:formula1>
            <xm:f>carriers!$A:$A</xm:f>
          </x14:formula1>
          <xm:sqref>L1:L1048576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ED1F-A6EE-49CB-8296-847A988D8152}">
  <sheetPr>
    <tabColor theme="9"/>
  </sheetPr>
  <dimension ref="A1:M25"/>
  <sheetViews>
    <sheetView workbookViewId="0">
      <selection activeCell="O16" sqref="O16"/>
    </sheetView>
  </sheetViews>
  <sheetFormatPr defaultRowHeight="14.4"/>
  <cols>
    <col min="1" max="1" width="15.6640625" bestFit="1" customWidth="1"/>
  </cols>
  <sheetData>
    <row r="1" spans="1:13" s="2" customFormat="1" ht="43.2">
      <c r="A1" s="2" t="s">
        <v>81</v>
      </c>
      <c r="B1" s="2" t="s">
        <v>39</v>
      </c>
      <c r="C1" s="2" t="s">
        <v>40</v>
      </c>
      <c r="D1" s="2" t="s">
        <v>15</v>
      </c>
      <c r="E1" s="2" t="s">
        <v>28</v>
      </c>
      <c r="F1" s="2" t="s">
        <v>23</v>
      </c>
      <c r="G1" s="2" t="s">
        <v>24</v>
      </c>
      <c r="H1" s="2" t="s">
        <v>44</v>
      </c>
      <c r="I1" s="2" t="s">
        <v>45</v>
      </c>
      <c r="J1" s="2" t="s">
        <v>33</v>
      </c>
      <c r="K1" s="2" t="s">
        <v>34</v>
      </c>
      <c r="L1" s="2" t="s">
        <v>16</v>
      </c>
      <c r="M1" s="2" t="s">
        <v>20</v>
      </c>
    </row>
    <row r="2" spans="1:13">
      <c r="A2" s="1">
        <v>42005</v>
      </c>
      <c r="B2">
        <v>0</v>
      </c>
      <c r="C2">
        <v>0.439800572</v>
      </c>
      <c r="D2">
        <v>0</v>
      </c>
      <c r="E2">
        <v>0.31709999999999999</v>
      </c>
      <c r="F2">
        <v>0</v>
      </c>
      <c r="G2">
        <v>0.50771699299999995</v>
      </c>
      <c r="H2">
        <v>0</v>
      </c>
      <c r="I2">
        <v>0.11929595799999999</v>
      </c>
      <c r="J2">
        <v>0</v>
      </c>
      <c r="K2">
        <v>0.64146772799999996</v>
      </c>
      <c r="L2">
        <v>0.247567702</v>
      </c>
      <c r="M2">
        <v>0.76253408899999997</v>
      </c>
    </row>
    <row r="3" spans="1:13">
      <c r="A3" s="1">
        <v>42005.041666666664</v>
      </c>
      <c r="B3">
        <v>0</v>
      </c>
      <c r="C3">
        <v>0.439800572</v>
      </c>
      <c r="D3">
        <v>0</v>
      </c>
      <c r="E3">
        <v>0.31709999999999999</v>
      </c>
      <c r="F3">
        <v>0</v>
      </c>
      <c r="G3">
        <v>0.50771699299999995</v>
      </c>
      <c r="H3">
        <v>0</v>
      </c>
      <c r="I3">
        <v>0.11929595799999999</v>
      </c>
      <c r="J3">
        <v>0</v>
      </c>
      <c r="K3">
        <v>0.64146772799999996</v>
      </c>
      <c r="L3">
        <v>0.247567702</v>
      </c>
      <c r="M3">
        <v>0.76253408899999997</v>
      </c>
    </row>
    <row r="4" spans="1:13">
      <c r="A4" s="1">
        <v>42005.083333333336</v>
      </c>
      <c r="B4">
        <v>0</v>
      </c>
      <c r="C4">
        <v>0.439800572</v>
      </c>
      <c r="D4">
        <v>0</v>
      </c>
      <c r="E4">
        <v>0.32440000000000002</v>
      </c>
      <c r="F4">
        <v>0</v>
      </c>
      <c r="G4">
        <v>0.50771699299999995</v>
      </c>
      <c r="H4">
        <v>0</v>
      </c>
      <c r="I4">
        <v>0.11929595799999999</v>
      </c>
      <c r="J4">
        <v>0</v>
      </c>
      <c r="K4">
        <v>0.63969938100000001</v>
      </c>
      <c r="L4">
        <v>0.247567702</v>
      </c>
      <c r="M4">
        <v>0.72225718500000002</v>
      </c>
    </row>
    <row r="5" spans="1:13">
      <c r="A5" s="1">
        <v>42005.125</v>
      </c>
      <c r="B5">
        <v>0</v>
      </c>
      <c r="C5">
        <v>0.45885155399999999</v>
      </c>
      <c r="D5">
        <v>0</v>
      </c>
      <c r="E5">
        <v>0.32490000000000002</v>
      </c>
      <c r="F5">
        <v>0</v>
      </c>
      <c r="G5">
        <v>0.514182641</v>
      </c>
      <c r="H5">
        <v>0</v>
      </c>
      <c r="I5">
        <v>0.12573337700000001</v>
      </c>
      <c r="J5">
        <v>0</v>
      </c>
      <c r="K5">
        <v>0.65384615400000001</v>
      </c>
      <c r="L5">
        <v>0.21830782300000001</v>
      </c>
      <c r="M5">
        <v>0.67967275000000005</v>
      </c>
    </row>
    <row r="6" spans="1:13">
      <c r="A6" s="1">
        <v>42005.166666666664</v>
      </c>
      <c r="B6">
        <v>0</v>
      </c>
      <c r="C6">
        <v>0.43879505400000002</v>
      </c>
      <c r="D6">
        <v>0</v>
      </c>
      <c r="E6">
        <v>0.32829999999999998</v>
      </c>
      <c r="F6">
        <v>0</v>
      </c>
      <c r="G6">
        <v>0.55879172899999996</v>
      </c>
      <c r="H6">
        <v>0</v>
      </c>
      <c r="I6">
        <v>0.12866688400000001</v>
      </c>
      <c r="J6">
        <v>0</v>
      </c>
      <c r="K6">
        <v>0.59239611000000003</v>
      </c>
      <c r="L6">
        <v>0.21087665999999999</v>
      </c>
      <c r="M6">
        <v>0.64191315299999996</v>
      </c>
    </row>
    <row r="7" spans="1:13">
      <c r="A7" s="1">
        <v>42005.208333333336</v>
      </c>
      <c r="B7">
        <v>0</v>
      </c>
      <c r="C7">
        <v>0.43751421499999998</v>
      </c>
      <c r="D7">
        <v>0</v>
      </c>
      <c r="E7">
        <v>0.33069999999999999</v>
      </c>
      <c r="F7" s="3">
        <v>2.0400000000000001E-5</v>
      </c>
      <c r="G7">
        <v>0.66595089399999996</v>
      </c>
      <c r="H7">
        <v>0</v>
      </c>
      <c r="I7">
        <v>0.12076271199999999</v>
      </c>
      <c r="J7">
        <v>0</v>
      </c>
      <c r="K7">
        <v>0.61980548199999996</v>
      </c>
      <c r="L7">
        <v>0.21479622400000001</v>
      </c>
      <c r="M7">
        <v>0.60813929099999997</v>
      </c>
    </row>
    <row r="8" spans="1:13">
      <c r="A8" s="1">
        <v>42005.25</v>
      </c>
      <c r="B8">
        <v>0</v>
      </c>
      <c r="C8">
        <v>0.49118375800000003</v>
      </c>
      <c r="D8">
        <v>0</v>
      </c>
      <c r="E8">
        <v>0.34710000000000002</v>
      </c>
      <c r="F8" s="3">
        <v>2.0400000000000001E-5</v>
      </c>
      <c r="G8">
        <v>0.70442170999999998</v>
      </c>
      <c r="H8">
        <v>0</v>
      </c>
      <c r="I8">
        <v>0.113021512</v>
      </c>
      <c r="J8">
        <v>0</v>
      </c>
      <c r="K8">
        <v>0.77011494300000005</v>
      </c>
      <c r="L8">
        <v>0.195539237</v>
      </c>
      <c r="M8">
        <v>0.582127124</v>
      </c>
    </row>
    <row r="9" spans="1:13">
      <c r="A9" s="1">
        <v>42005.291666666664</v>
      </c>
      <c r="B9">
        <v>0</v>
      </c>
      <c r="C9">
        <v>0.56268329800000005</v>
      </c>
      <c r="D9">
        <v>0</v>
      </c>
      <c r="E9">
        <v>0.37009999999999998</v>
      </c>
      <c r="F9" s="3">
        <v>2.0400000000000001E-5</v>
      </c>
      <c r="G9">
        <v>0.75437217300000003</v>
      </c>
      <c r="H9">
        <v>0</v>
      </c>
      <c r="I9">
        <v>0.128992829</v>
      </c>
      <c r="J9">
        <v>0</v>
      </c>
      <c r="K9">
        <v>0.75066312999999996</v>
      </c>
      <c r="L9">
        <v>0.17000268499999999</v>
      </c>
      <c r="M9">
        <v>0.540591567</v>
      </c>
    </row>
    <row r="10" spans="1:13">
      <c r="A10" s="1">
        <v>42005.333333333336</v>
      </c>
      <c r="B10">
        <v>0</v>
      </c>
      <c r="C10">
        <v>0.65098935800000002</v>
      </c>
      <c r="D10">
        <v>1.9E-3</v>
      </c>
      <c r="E10">
        <v>0.36570000000000003</v>
      </c>
      <c r="F10" s="3">
        <v>6.1299999999999999E-5</v>
      </c>
      <c r="G10">
        <v>0.798205901</v>
      </c>
      <c r="H10">
        <v>0</v>
      </c>
      <c r="I10">
        <v>0.147816167</v>
      </c>
      <c r="J10">
        <v>0</v>
      </c>
      <c r="K10">
        <v>0.67241379300000004</v>
      </c>
      <c r="L10">
        <v>0.16963603299999999</v>
      </c>
      <c r="M10">
        <v>0.51877491099999995</v>
      </c>
    </row>
    <row r="11" spans="1:13">
      <c r="A11" s="1">
        <v>42005.375</v>
      </c>
      <c r="B11">
        <v>3.4216881999999997E-2</v>
      </c>
      <c r="C11">
        <v>0.68602688599999995</v>
      </c>
      <c r="D11">
        <v>2.07E-2</v>
      </c>
      <c r="E11">
        <v>0.35930000000000001</v>
      </c>
      <c r="F11">
        <v>3.067485E-3</v>
      </c>
      <c r="G11">
        <v>0.82866250299999999</v>
      </c>
      <c r="H11">
        <v>5.7402714000000001E-2</v>
      </c>
      <c r="I11">
        <v>0.157757497</v>
      </c>
      <c r="J11">
        <v>1.7683465999999998E-2</v>
      </c>
      <c r="K11">
        <v>0.66710875300000005</v>
      </c>
      <c r="L11">
        <v>0.165484084</v>
      </c>
      <c r="M11">
        <v>0.50849590899999997</v>
      </c>
    </row>
    <row r="12" spans="1:13">
      <c r="A12" s="1">
        <v>42005.416666666664</v>
      </c>
      <c r="B12">
        <v>0.13843693900000001</v>
      </c>
      <c r="C12">
        <v>0.67971845500000005</v>
      </c>
      <c r="D12">
        <v>5.6800000000000003E-2</v>
      </c>
      <c r="E12">
        <v>0.378</v>
      </c>
      <c r="F12">
        <v>1.2638037E-2</v>
      </c>
      <c r="G12">
        <v>0.83301529200000002</v>
      </c>
      <c r="H12">
        <v>0.15700014900000001</v>
      </c>
      <c r="I12">
        <v>0.15702411999999999</v>
      </c>
      <c r="J12">
        <v>5.5260831000000003E-2</v>
      </c>
      <c r="K12">
        <v>0.71971706499999999</v>
      </c>
      <c r="L12">
        <v>0.16499865699999999</v>
      </c>
      <c r="M12">
        <v>0.53199076999999995</v>
      </c>
    </row>
    <row r="13" spans="1:13">
      <c r="A13" s="1">
        <v>42005.458333333336</v>
      </c>
      <c r="B13">
        <v>0.27323284199999998</v>
      </c>
      <c r="C13">
        <v>0.63782784100000001</v>
      </c>
      <c r="D13">
        <v>9.0300000000000005E-2</v>
      </c>
      <c r="E13">
        <v>0.40799999999999997</v>
      </c>
      <c r="F13">
        <v>1.7218813999999999E-2</v>
      </c>
      <c r="G13">
        <v>0.84131595999999997</v>
      </c>
      <c r="H13">
        <v>0.24377515999999999</v>
      </c>
      <c r="I13">
        <v>0.15042372900000001</v>
      </c>
      <c r="J13">
        <v>0.109195402</v>
      </c>
      <c r="K13">
        <v>0.74801061000000002</v>
      </c>
      <c r="L13">
        <v>0.16953275100000001</v>
      </c>
      <c r="M13">
        <v>0.53870358699999998</v>
      </c>
    </row>
    <row r="14" spans="1:13">
      <c r="A14" s="1">
        <v>42005.5</v>
      </c>
      <c r="B14">
        <v>0.34640069099999998</v>
      </c>
      <c r="C14">
        <v>0.61099007599999999</v>
      </c>
      <c r="D14">
        <v>0.11269999999999999</v>
      </c>
      <c r="E14">
        <v>0.43359999999999999</v>
      </c>
      <c r="F14">
        <v>1.6830266E-2</v>
      </c>
      <c r="G14">
        <v>0.83540383399999996</v>
      </c>
      <c r="H14">
        <v>0.28075145400000001</v>
      </c>
      <c r="I14">
        <v>0.144067797</v>
      </c>
      <c r="J14">
        <v>0.13837312099999999</v>
      </c>
      <c r="K14">
        <v>0.75110521699999999</v>
      </c>
      <c r="L14">
        <v>0.24282187899999999</v>
      </c>
      <c r="M14">
        <v>0.55548562999999995</v>
      </c>
    </row>
    <row r="15" spans="1:13">
      <c r="A15" s="1">
        <v>42005.541666666664</v>
      </c>
      <c r="B15">
        <v>0.31338394800000002</v>
      </c>
      <c r="C15">
        <v>0.65621446299999997</v>
      </c>
      <c r="D15">
        <v>9.4E-2</v>
      </c>
      <c r="E15">
        <v>0.44800000000000001</v>
      </c>
      <c r="F15">
        <v>1.2617587E-2</v>
      </c>
      <c r="G15">
        <v>0.82659056600000003</v>
      </c>
      <c r="H15">
        <v>0.276874907</v>
      </c>
      <c r="I15">
        <v>0.139749022</v>
      </c>
      <c r="J15">
        <v>0.125110522</v>
      </c>
      <c r="K15">
        <v>0.76480990299999996</v>
      </c>
      <c r="L15">
        <v>0.25695606399999998</v>
      </c>
      <c r="M15">
        <v>0.59534298299999999</v>
      </c>
    </row>
    <row r="16" spans="1:13">
      <c r="A16" s="1">
        <v>42005.583333333336</v>
      </c>
      <c r="B16">
        <v>0.19835894900000001</v>
      </c>
      <c r="C16">
        <v>0.65724392200000004</v>
      </c>
      <c r="D16">
        <v>6.1199999999999997E-2</v>
      </c>
      <c r="E16">
        <v>0.42709999999999998</v>
      </c>
      <c r="F16">
        <v>4.4989779999999998E-3</v>
      </c>
      <c r="G16">
        <v>0.770531984</v>
      </c>
      <c r="H16">
        <v>0.226032503</v>
      </c>
      <c r="I16">
        <v>0.13795632299999999</v>
      </c>
      <c r="J16">
        <v>7.9133510000000004E-2</v>
      </c>
      <c r="K16">
        <v>0.79442970800000001</v>
      </c>
      <c r="L16">
        <v>0.27346574099999998</v>
      </c>
      <c r="M16">
        <v>0.62743864100000002</v>
      </c>
    </row>
    <row r="17" spans="1:13">
      <c r="A17" s="1">
        <v>42005.625</v>
      </c>
      <c r="B17">
        <v>9.4762963000000006E-2</v>
      </c>
      <c r="C17">
        <v>0.651138989</v>
      </c>
      <c r="D17">
        <v>0.02</v>
      </c>
      <c r="E17">
        <v>0.42459999999999998</v>
      </c>
      <c r="F17">
        <v>3.8854800000000001E-4</v>
      </c>
      <c r="G17">
        <v>0.75982123599999996</v>
      </c>
      <c r="H17">
        <v>0.13582823899999999</v>
      </c>
      <c r="I17">
        <v>0.13828226900000001</v>
      </c>
      <c r="J17">
        <v>3.8019452000000002E-2</v>
      </c>
      <c r="K17">
        <v>0.86825817900000002</v>
      </c>
      <c r="L17">
        <v>0.25577864500000003</v>
      </c>
      <c r="M17">
        <v>0.65345080799999999</v>
      </c>
    </row>
    <row r="18" spans="1:13">
      <c r="A18" s="1">
        <v>42005.666666666664</v>
      </c>
      <c r="B18">
        <v>1.5106979E-2</v>
      </c>
      <c r="C18">
        <v>0.71697650199999996</v>
      </c>
      <c r="D18">
        <v>1.2999999999999999E-3</v>
      </c>
      <c r="E18">
        <v>0.48659999999999998</v>
      </c>
      <c r="F18" s="3">
        <v>2.0400000000000001E-5</v>
      </c>
      <c r="G18">
        <v>0.78238423400000001</v>
      </c>
      <c r="H18">
        <v>4.4729387000000002E-2</v>
      </c>
      <c r="I18">
        <v>0.15792046900000001</v>
      </c>
      <c r="J18">
        <v>6.1892129999999998E-3</v>
      </c>
      <c r="K18">
        <v>0.879752431</v>
      </c>
      <c r="L18">
        <v>0.32764247800000001</v>
      </c>
      <c r="M18">
        <v>0.65428991000000003</v>
      </c>
    </row>
    <row r="19" spans="1:13">
      <c r="A19" s="1">
        <v>42005.708333333336</v>
      </c>
      <c r="B19">
        <v>0</v>
      </c>
      <c r="C19">
        <v>0.812057841</v>
      </c>
      <c r="D19">
        <v>0</v>
      </c>
      <c r="E19">
        <v>0.55300000000000005</v>
      </c>
      <c r="F19" s="3">
        <v>2.0400000000000001E-5</v>
      </c>
      <c r="G19">
        <v>0.82611458100000001</v>
      </c>
      <c r="H19">
        <v>5.8148200000000001E-3</v>
      </c>
      <c r="I19">
        <v>0.1875</v>
      </c>
      <c r="J19">
        <v>0</v>
      </c>
      <c r="K19">
        <v>0.95048629500000004</v>
      </c>
      <c r="L19">
        <v>0.28777034099999999</v>
      </c>
      <c r="M19">
        <v>0.68848332300000004</v>
      </c>
    </row>
    <row r="20" spans="1:13">
      <c r="A20" s="1">
        <v>42005.75</v>
      </c>
      <c r="B20">
        <v>0</v>
      </c>
      <c r="C20">
        <v>0.87659057399999996</v>
      </c>
      <c r="D20">
        <v>0</v>
      </c>
      <c r="E20">
        <v>0.60429999999999995</v>
      </c>
      <c r="F20" s="3">
        <v>2.0400000000000001E-5</v>
      </c>
      <c r="G20">
        <v>0.87640964899999996</v>
      </c>
      <c r="H20">
        <v>0</v>
      </c>
      <c r="I20">
        <v>0.21773142100000001</v>
      </c>
      <c r="J20">
        <v>0</v>
      </c>
      <c r="K20">
        <v>1.0265251989999999</v>
      </c>
      <c r="L20">
        <v>0.29102889799999998</v>
      </c>
      <c r="M20">
        <v>0.70148940599999998</v>
      </c>
    </row>
    <row r="21" spans="1:13">
      <c r="A21" s="1">
        <v>42005.791666666664</v>
      </c>
      <c r="B21">
        <v>0</v>
      </c>
      <c r="C21">
        <v>0.91858293700000004</v>
      </c>
      <c r="D21">
        <v>0</v>
      </c>
      <c r="E21">
        <v>0.64510000000000001</v>
      </c>
      <c r="F21" s="3">
        <v>2.0400000000000001E-5</v>
      </c>
      <c r="G21">
        <v>0.91520353200000004</v>
      </c>
      <c r="H21">
        <v>0</v>
      </c>
      <c r="I21">
        <v>0.24584419800000001</v>
      </c>
      <c r="J21">
        <v>0</v>
      </c>
      <c r="K21">
        <v>1.0795755970000001</v>
      </c>
      <c r="L21">
        <v>0.33168081599999999</v>
      </c>
      <c r="M21">
        <v>0.69750367099999999</v>
      </c>
    </row>
    <row r="22" spans="1:13">
      <c r="A22" s="1">
        <v>42005.833333333336</v>
      </c>
      <c r="B22">
        <v>0</v>
      </c>
      <c r="C22">
        <v>0.92337710500000003</v>
      </c>
      <c r="D22">
        <v>0</v>
      </c>
      <c r="E22">
        <v>0.68720000000000003</v>
      </c>
      <c r="F22">
        <v>0</v>
      </c>
      <c r="G22">
        <v>0.93676502299999997</v>
      </c>
      <c r="H22">
        <v>0</v>
      </c>
      <c r="I22">
        <v>0.26800847500000002</v>
      </c>
      <c r="J22">
        <v>0</v>
      </c>
      <c r="K22">
        <v>1.106100796</v>
      </c>
      <c r="L22">
        <v>0.30164632000000002</v>
      </c>
      <c r="M22">
        <v>0.67988252599999999</v>
      </c>
    </row>
    <row r="23" spans="1:13">
      <c r="A23" s="1">
        <v>42005.875</v>
      </c>
      <c r="B23">
        <v>0</v>
      </c>
      <c r="C23">
        <v>0.95557763399999995</v>
      </c>
      <c r="D23">
        <v>0</v>
      </c>
      <c r="E23">
        <v>0.72919999999999996</v>
      </c>
      <c r="F23">
        <v>0</v>
      </c>
      <c r="G23">
        <v>0.94813698000000002</v>
      </c>
      <c r="H23">
        <v>0</v>
      </c>
      <c r="I23">
        <v>0.28487614100000003</v>
      </c>
      <c r="J23">
        <v>0</v>
      </c>
      <c r="K23">
        <v>1.1158267019999999</v>
      </c>
      <c r="L23">
        <v>0.28519861200000002</v>
      </c>
      <c r="M23">
        <v>0.65680721600000003</v>
      </c>
    </row>
    <row r="24" spans="1:13">
      <c r="A24" s="1">
        <v>42005.916666666664</v>
      </c>
      <c r="B24">
        <v>0</v>
      </c>
      <c r="C24">
        <v>0.97344952699999998</v>
      </c>
      <c r="D24">
        <v>0</v>
      </c>
      <c r="E24">
        <v>0.76080000000000003</v>
      </c>
      <c r="F24">
        <v>0</v>
      </c>
      <c r="G24">
        <v>0.94980400600000003</v>
      </c>
      <c r="H24">
        <v>0</v>
      </c>
      <c r="I24">
        <v>0.29489895700000002</v>
      </c>
      <c r="J24">
        <v>0</v>
      </c>
      <c r="K24">
        <v>1.1259946949999999</v>
      </c>
      <c r="L24">
        <v>0.24066844300000001</v>
      </c>
      <c r="M24">
        <v>0.62513110999999999</v>
      </c>
    </row>
    <row r="25" spans="1:13">
      <c r="A25" s="1">
        <v>42005.958333333336</v>
      </c>
      <c r="B25">
        <v>0</v>
      </c>
      <c r="C25">
        <v>0.97881827600000004</v>
      </c>
      <c r="D25">
        <v>0</v>
      </c>
      <c r="E25">
        <v>0.79120000000000001</v>
      </c>
      <c r="F25">
        <v>0</v>
      </c>
      <c r="G25">
        <v>0.94066121000000003</v>
      </c>
      <c r="H25">
        <v>0</v>
      </c>
      <c r="I25">
        <v>0.31673728800000001</v>
      </c>
      <c r="J25">
        <v>0</v>
      </c>
      <c r="K25">
        <v>1.123784262</v>
      </c>
      <c r="L25">
        <v>0.18580487900000001</v>
      </c>
      <c r="M25">
        <v>0.585483533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1FBB9B-EF34-4D58-981D-9E7FDDFDA1C0}">
          <x14:formula1>
            <xm:f>generators!$A$2:$A$95</xm:f>
          </x14:formula1>
          <xm:sqref>B1:M1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theme="9"/>
  </sheetPr>
  <dimension ref="A1:H11"/>
  <sheetViews>
    <sheetView topLeftCell="C1" workbookViewId="0">
      <selection activeCell="P1" sqref="P1"/>
    </sheetView>
  </sheetViews>
  <sheetFormatPr defaultRowHeight="14.4"/>
  <cols>
    <col min="1" max="1" width="24.6640625" bestFit="1" customWidth="1"/>
    <col min="2" max="5" width="13.6640625" customWidth="1"/>
    <col min="6" max="6" width="12" bestFit="1" customWidth="1"/>
    <col min="8" max="8" width="12" bestFit="1" customWidth="1"/>
    <col min="10" max="10" width="10" bestFit="1" customWidth="1"/>
    <col min="12" max="12" width="12.33203125" customWidth="1"/>
  </cols>
  <sheetData>
    <row r="1" spans="1:8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94</v>
      </c>
      <c r="H1" t="s">
        <v>9</v>
      </c>
    </row>
    <row r="2" spans="1:8">
      <c r="A2" t="s">
        <v>58</v>
      </c>
      <c r="B2" t="s">
        <v>80</v>
      </c>
      <c r="C2" t="s">
        <v>73</v>
      </c>
      <c r="D2" t="s">
        <v>2</v>
      </c>
      <c r="E2">
        <v>5000</v>
      </c>
      <c r="F2">
        <v>0.01</v>
      </c>
      <c r="G2" t="b">
        <v>1</v>
      </c>
      <c r="H2">
        <v>-1</v>
      </c>
    </row>
    <row r="3" spans="1:8">
      <c r="A3" t="s">
        <v>59</v>
      </c>
      <c r="B3" t="s">
        <v>73</v>
      </c>
      <c r="C3" t="s">
        <v>74</v>
      </c>
      <c r="D3" t="s">
        <v>2</v>
      </c>
      <c r="E3">
        <v>6000</v>
      </c>
      <c r="F3">
        <f>F2+0.001</f>
        <v>1.0999999999999999E-2</v>
      </c>
      <c r="G3" t="b">
        <v>1</v>
      </c>
      <c r="H3">
        <v>-1</v>
      </c>
    </row>
    <row r="4" spans="1:8">
      <c r="A4" t="s">
        <v>60</v>
      </c>
      <c r="B4" t="s">
        <v>80</v>
      </c>
      <c r="C4" t="s">
        <v>74</v>
      </c>
      <c r="D4" t="s">
        <v>2</v>
      </c>
      <c r="E4">
        <v>5000</v>
      </c>
      <c r="F4">
        <f t="shared" ref="F4:F11" si="0">F3+0.001</f>
        <v>1.2E-2</v>
      </c>
      <c r="G4" t="b">
        <v>1</v>
      </c>
      <c r="H4">
        <v>-1</v>
      </c>
    </row>
    <row r="5" spans="1:8">
      <c r="A5" t="s">
        <v>61</v>
      </c>
      <c r="B5" t="s">
        <v>75</v>
      </c>
      <c r="C5" t="s">
        <v>74</v>
      </c>
      <c r="D5" t="s">
        <v>2</v>
      </c>
      <c r="E5">
        <v>5000</v>
      </c>
      <c r="F5">
        <f t="shared" si="0"/>
        <v>1.3000000000000001E-2</v>
      </c>
      <c r="G5" t="b">
        <v>1</v>
      </c>
      <c r="H5">
        <v>-1</v>
      </c>
    </row>
    <row r="6" spans="1:8">
      <c r="A6" t="s">
        <v>62</v>
      </c>
      <c r="B6" t="s">
        <v>75</v>
      </c>
      <c r="C6" t="s">
        <v>76</v>
      </c>
      <c r="D6" t="s">
        <v>2</v>
      </c>
      <c r="E6">
        <v>1000</v>
      </c>
      <c r="F6">
        <f t="shared" si="0"/>
        <v>1.4000000000000002E-2</v>
      </c>
      <c r="G6" t="b">
        <v>1</v>
      </c>
      <c r="H6">
        <v>-1</v>
      </c>
    </row>
    <row r="7" spans="1:8">
      <c r="A7" t="s">
        <v>63</v>
      </c>
      <c r="B7" t="s">
        <v>75</v>
      </c>
      <c r="C7" t="s">
        <v>79</v>
      </c>
      <c r="D7" t="s">
        <v>2</v>
      </c>
      <c r="E7">
        <v>5000</v>
      </c>
      <c r="F7">
        <f t="shared" si="0"/>
        <v>1.5000000000000003E-2</v>
      </c>
      <c r="G7" t="b">
        <v>1</v>
      </c>
      <c r="H7">
        <v>-1</v>
      </c>
    </row>
    <row r="8" spans="1:8">
      <c r="A8" t="s">
        <v>90</v>
      </c>
      <c r="B8" t="s">
        <v>78</v>
      </c>
      <c r="C8" t="s">
        <v>75</v>
      </c>
      <c r="D8" t="s">
        <v>2</v>
      </c>
      <c r="E8">
        <v>100</v>
      </c>
      <c r="F8">
        <f t="shared" si="0"/>
        <v>1.6000000000000004E-2</v>
      </c>
      <c r="G8" t="b">
        <v>1</v>
      </c>
      <c r="H8">
        <v>-1</v>
      </c>
    </row>
    <row r="9" spans="1:8">
      <c r="A9" t="s">
        <v>92</v>
      </c>
      <c r="B9" t="s">
        <v>78</v>
      </c>
      <c r="C9" t="s">
        <v>77</v>
      </c>
      <c r="D9" t="s">
        <v>2</v>
      </c>
      <c r="E9">
        <v>200</v>
      </c>
      <c r="F9">
        <f t="shared" si="0"/>
        <v>1.7000000000000005E-2</v>
      </c>
      <c r="G9" t="b">
        <v>1</v>
      </c>
      <c r="H9">
        <v>-1</v>
      </c>
    </row>
    <row r="10" spans="1:8">
      <c r="A10" t="s">
        <v>91</v>
      </c>
      <c r="B10" t="s">
        <v>78</v>
      </c>
      <c r="C10" t="s">
        <v>79</v>
      </c>
      <c r="D10" t="s">
        <v>2</v>
      </c>
      <c r="E10">
        <v>80</v>
      </c>
      <c r="F10">
        <f t="shared" si="0"/>
        <v>1.8000000000000006E-2</v>
      </c>
      <c r="G10" t="b">
        <v>1</v>
      </c>
      <c r="H10">
        <v>-1</v>
      </c>
    </row>
    <row r="11" spans="1:8">
      <c r="A11" t="s">
        <v>93</v>
      </c>
      <c r="B11" t="s">
        <v>77</v>
      </c>
      <c r="C11" t="s">
        <v>76</v>
      </c>
      <c r="D11" t="s">
        <v>2</v>
      </c>
      <c r="E11">
        <v>1000</v>
      </c>
      <c r="F11">
        <f t="shared" si="0"/>
        <v>1.9000000000000006E-2</v>
      </c>
      <c r="G11" t="b">
        <v>1</v>
      </c>
      <c r="H11">
        <v>-1</v>
      </c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5591F9-D7BC-4F77-A31E-CE1C02F4C406}">
          <x14:formula1>
            <xm:f>buses!$A$2:$A$480</xm:f>
          </x14:formula1>
          <xm:sqref>D99:D482 E254:E482 C47:C482 B2:C46</xm:sqref>
        </x14:dataValidation>
        <x14:dataValidation type="list" allowBlank="1" showInputMessage="1" showErrorMessage="1" xr:uid="{02B22330-C4DC-41B2-98ED-016EEA627613}">
          <x14:formula1>
            <xm:f>carriers!$A$2:$A$481</xm:f>
          </x14:formula1>
          <xm:sqref>D2:D98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tabColor theme="9"/>
  </sheetPr>
  <dimension ref="A1:B9"/>
  <sheetViews>
    <sheetView workbookViewId="0">
      <selection activeCell="C1" sqref="C1"/>
    </sheetView>
  </sheetViews>
  <sheetFormatPr defaultRowHeight="14.4"/>
  <cols>
    <col min="1" max="1" width="16.77734375" bestFit="1" customWidth="1"/>
    <col min="2" max="2" width="10.5546875" bestFit="1" customWidth="1"/>
  </cols>
  <sheetData>
    <row r="1" spans="1:2">
      <c r="A1" t="s">
        <v>0</v>
      </c>
      <c r="B1" t="s">
        <v>10</v>
      </c>
    </row>
    <row r="2" spans="1:2">
      <c r="A2" t="s">
        <v>64</v>
      </c>
      <c r="B2" t="s">
        <v>80</v>
      </c>
    </row>
    <row r="3" spans="1:2">
      <c r="A3" t="s">
        <v>65</v>
      </c>
      <c r="B3" t="s">
        <v>73</v>
      </c>
    </row>
    <row r="4" spans="1:2">
      <c r="A4" t="s">
        <v>66</v>
      </c>
      <c r="B4" t="s">
        <v>74</v>
      </c>
    </row>
    <row r="5" spans="1:2">
      <c r="A5" t="s">
        <v>67</v>
      </c>
      <c r="B5" t="s">
        <v>75</v>
      </c>
    </row>
    <row r="6" spans="1:2">
      <c r="A6" t="s">
        <v>68</v>
      </c>
      <c r="B6" t="s">
        <v>76</v>
      </c>
    </row>
    <row r="7" spans="1:2">
      <c r="A7" t="s">
        <v>69</v>
      </c>
      <c r="B7" t="s">
        <v>77</v>
      </c>
    </row>
    <row r="8" spans="1:2">
      <c r="A8" t="s">
        <v>70</v>
      </c>
      <c r="B8" t="s">
        <v>78</v>
      </c>
    </row>
    <row r="9" spans="1:2">
      <c r="A9" t="s">
        <v>71</v>
      </c>
      <c r="B9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D82B95-0795-44A7-9F70-B2E74F407A13}">
          <x14:formula1>
            <xm:f>buses!$A$2:$A$480</xm:f>
          </x14:formula1>
          <xm:sqref>B2:B499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F11D-D351-4CD5-A8E5-92A1CC293F7B}">
  <sheetPr>
    <tabColor theme="9"/>
  </sheetPr>
  <dimension ref="A1:I25"/>
  <sheetViews>
    <sheetView topLeftCell="A11" workbookViewId="0">
      <selection activeCell="I28" sqref="I28"/>
    </sheetView>
  </sheetViews>
  <sheetFormatPr defaultRowHeight="14.4"/>
  <cols>
    <col min="1" max="1" width="15.6640625" bestFit="1" customWidth="1"/>
  </cols>
  <sheetData>
    <row r="1" spans="1:9" s="2" customFormat="1" ht="28.8">
      <c r="A1" s="2" t="s">
        <v>81</v>
      </c>
      <c r="B1" s="2" t="s">
        <v>69</v>
      </c>
      <c r="C1" s="2" t="s">
        <v>67</v>
      </c>
      <c r="D1" s="2" t="s">
        <v>66</v>
      </c>
      <c r="E1" s="2" t="s">
        <v>71</v>
      </c>
      <c r="F1" s="2" t="s">
        <v>70</v>
      </c>
      <c r="G1" s="2" t="s">
        <v>68</v>
      </c>
      <c r="H1" s="2" t="s">
        <v>64</v>
      </c>
      <c r="I1" s="2" t="s">
        <v>65</v>
      </c>
    </row>
    <row r="2" spans="1:9">
      <c r="A2" s="1">
        <v>42005</v>
      </c>
      <c r="B2">
        <v>9897</v>
      </c>
      <c r="C2">
        <v>39723</v>
      </c>
      <c r="D2">
        <v>3126.8</v>
      </c>
      <c r="E2">
        <v>69750</v>
      </c>
      <c r="F2">
        <v>362</v>
      </c>
      <c r="G2">
        <v>8937</v>
      </c>
      <c r="H2">
        <v>15104.75</v>
      </c>
      <c r="I2">
        <v>13614</v>
      </c>
    </row>
    <row r="3" spans="1:9">
      <c r="A3" s="1">
        <v>42005.041666666664</v>
      </c>
      <c r="B3">
        <v>9897</v>
      </c>
      <c r="C3">
        <v>39723</v>
      </c>
      <c r="D3">
        <v>3126.8</v>
      </c>
      <c r="E3">
        <v>69750</v>
      </c>
      <c r="F3">
        <v>362</v>
      </c>
      <c r="G3">
        <v>8937</v>
      </c>
      <c r="H3">
        <v>15104.75</v>
      </c>
      <c r="I3">
        <v>13614</v>
      </c>
    </row>
    <row r="4" spans="1:9">
      <c r="A4" s="1">
        <v>42005.083333333336</v>
      </c>
      <c r="B4">
        <v>9521</v>
      </c>
      <c r="C4">
        <v>38813</v>
      </c>
      <c r="D4">
        <v>3126.8</v>
      </c>
      <c r="E4">
        <v>69750</v>
      </c>
      <c r="F4">
        <v>346</v>
      </c>
      <c r="G4">
        <v>8608</v>
      </c>
      <c r="H4">
        <v>15104.75</v>
      </c>
      <c r="I4">
        <v>13614</v>
      </c>
    </row>
    <row r="5" spans="1:9">
      <c r="A5" s="1">
        <v>42005.125</v>
      </c>
      <c r="B5">
        <v>9135</v>
      </c>
      <c r="C5">
        <v>38490</v>
      </c>
      <c r="D5">
        <v>3019</v>
      </c>
      <c r="E5">
        <v>66300</v>
      </c>
      <c r="F5">
        <v>334</v>
      </c>
      <c r="G5">
        <v>8462</v>
      </c>
      <c r="H5">
        <v>14882.51</v>
      </c>
      <c r="I5">
        <v>13502</v>
      </c>
    </row>
    <row r="6" spans="1:9">
      <c r="A6" s="1">
        <v>42005.166666666664</v>
      </c>
      <c r="B6">
        <v>8909</v>
      </c>
      <c r="C6">
        <v>38644</v>
      </c>
      <c r="D6">
        <v>2976.3</v>
      </c>
      <c r="E6">
        <v>63250</v>
      </c>
      <c r="F6">
        <v>326</v>
      </c>
      <c r="G6">
        <v>8500</v>
      </c>
      <c r="H6">
        <v>14755</v>
      </c>
      <c r="I6">
        <v>13494</v>
      </c>
    </row>
    <row r="7" spans="1:9">
      <c r="A7" s="1">
        <v>42005.208333333336</v>
      </c>
      <c r="B7">
        <v>8806</v>
      </c>
      <c r="C7">
        <v>38773</v>
      </c>
      <c r="D7">
        <v>2982.5</v>
      </c>
      <c r="E7">
        <v>61500</v>
      </c>
      <c r="F7">
        <v>320</v>
      </c>
      <c r="G7">
        <v>8880</v>
      </c>
      <c r="H7">
        <v>14903</v>
      </c>
      <c r="I7">
        <v>13707</v>
      </c>
    </row>
    <row r="8" spans="1:9">
      <c r="A8" s="1">
        <v>42005.25</v>
      </c>
      <c r="B8">
        <v>8805</v>
      </c>
      <c r="C8">
        <v>37247</v>
      </c>
      <c r="D8">
        <v>3025.3</v>
      </c>
      <c r="E8">
        <v>60850</v>
      </c>
      <c r="F8">
        <v>285</v>
      </c>
      <c r="G8">
        <v>9995</v>
      </c>
      <c r="H8">
        <v>15129.76</v>
      </c>
      <c r="I8">
        <v>14008</v>
      </c>
    </row>
    <row r="9" spans="1:9">
      <c r="A9" s="1">
        <v>42005.291666666664</v>
      </c>
      <c r="B9">
        <v>8651</v>
      </c>
      <c r="C9">
        <v>40371</v>
      </c>
      <c r="D9">
        <v>3124.6</v>
      </c>
      <c r="E9">
        <v>60450</v>
      </c>
      <c r="F9">
        <v>281</v>
      </c>
      <c r="G9">
        <v>11882</v>
      </c>
      <c r="H9">
        <v>15414.51</v>
      </c>
      <c r="I9">
        <v>14292</v>
      </c>
    </row>
    <row r="10" spans="1:9">
      <c r="A10" s="1">
        <v>42005.333333333336</v>
      </c>
      <c r="B10">
        <v>8674</v>
      </c>
      <c r="C10">
        <v>42522</v>
      </c>
      <c r="D10">
        <v>3249.1</v>
      </c>
      <c r="E10">
        <v>60150</v>
      </c>
      <c r="F10">
        <v>283</v>
      </c>
      <c r="G10">
        <v>13240</v>
      </c>
      <c r="H10">
        <v>15567.5</v>
      </c>
      <c r="I10">
        <v>14554</v>
      </c>
    </row>
    <row r="11" spans="1:9">
      <c r="A11" s="1">
        <v>42005.375</v>
      </c>
      <c r="B11">
        <v>9037</v>
      </c>
      <c r="C11">
        <v>45020</v>
      </c>
      <c r="D11">
        <v>3434.4</v>
      </c>
      <c r="E11">
        <v>59950</v>
      </c>
      <c r="F11">
        <v>288</v>
      </c>
      <c r="G11">
        <v>13817</v>
      </c>
      <c r="H11">
        <v>15851.76</v>
      </c>
      <c r="I11">
        <v>14734</v>
      </c>
    </row>
    <row r="12" spans="1:9">
      <c r="A12" s="1">
        <v>42005.416666666664</v>
      </c>
      <c r="B12">
        <v>9440</v>
      </c>
      <c r="C12">
        <v>47101</v>
      </c>
      <c r="D12">
        <v>3640.5</v>
      </c>
      <c r="E12">
        <v>62000</v>
      </c>
      <c r="F12">
        <v>298</v>
      </c>
      <c r="G12">
        <v>14072</v>
      </c>
      <c r="H12">
        <v>16041.25</v>
      </c>
      <c r="I12">
        <v>15177</v>
      </c>
    </row>
    <row r="13" spans="1:9">
      <c r="A13" s="1">
        <v>42005.458333333336</v>
      </c>
      <c r="B13">
        <v>9821</v>
      </c>
      <c r="C13">
        <v>49603</v>
      </c>
      <c r="D13">
        <v>3725.5</v>
      </c>
      <c r="E13">
        <v>64100</v>
      </c>
      <c r="F13">
        <v>325</v>
      </c>
      <c r="G13">
        <v>14182</v>
      </c>
      <c r="H13">
        <v>16262.76</v>
      </c>
      <c r="I13">
        <v>15517</v>
      </c>
    </row>
    <row r="14" spans="1:9">
      <c r="A14" s="1">
        <v>42005.5</v>
      </c>
      <c r="B14">
        <v>10071</v>
      </c>
      <c r="C14">
        <v>49910</v>
      </c>
      <c r="D14">
        <v>3795.6</v>
      </c>
      <c r="E14">
        <v>66450</v>
      </c>
      <c r="F14">
        <v>330</v>
      </c>
      <c r="G14">
        <v>14036</v>
      </c>
      <c r="H14">
        <v>16628.259999999998</v>
      </c>
      <c r="I14">
        <v>15677</v>
      </c>
    </row>
    <row r="15" spans="1:9">
      <c r="A15" s="1">
        <v>42005.541666666664</v>
      </c>
      <c r="B15">
        <v>10050</v>
      </c>
      <c r="C15">
        <v>47528</v>
      </c>
      <c r="D15">
        <v>3839.6</v>
      </c>
      <c r="E15">
        <v>67250</v>
      </c>
      <c r="F15">
        <v>314</v>
      </c>
      <c r="G15">
        <v>14014</v>
      </c>
      <c r="H15">
        <v>16826.509999999998</v>
      </c>
      <c r="I15">
        <v>15732</v>
      </c>
    </row>
    <row r="16" spans="1:9">
      <c r="A16" s="1">
        <v>42005.583333333336</v>
      </c>
      <c r="B16">
        <v>9919</v>
      </c>
      <c r="C16">
        <v>47097</v>
      </c>
      <c r="D16">
        <v>3867.7</v>
      </c>
      <c r="E16">
        <v>63600</v>
      </c>
      <c r="F16">
        <v>306</v>
      </c>
      <c r="G16">
        <v>13916</v>
      </c>
      <c r="H16">
        <v>16894.77</v>
      </c>
      <c r="I16">
        <v>15871</v>
      </c>
    </row>
    <row r="17" spans="1:9">
      <c r="A17" s="1">
        <v>42005.625</v>
      </c>
      <c r="B17">
        <v>9840</v>
      </c>
      <c r="C17">
        <v>47383</v>
      </c>
      <c r="D17">
        <v>3941.5</v>
      </c>
      <c r="E17">
        <v>60400</v>
      </c>
      <c r="F17">
        <v>303</v>
      </c>
      <c r="G17">
        <v>13895</v>
      </c>
      <c r="H17">
        <v>17203.509999999998</v>
      </c>
      <c r="I17">
        <v>16422</v>
      </c>
    </row>
    <row r="18" spans="1:9">
      <c r="A18" s="1">
        <v>42005.666666666664</v>
      </c>
      <c r="B18">
        <v>9928</v>
      </c>
      <c r="C18">
        <v>48936</v>
      </c>
      <c r="D18">
        <v>4286.3999999999996</v>
      </c>
      <c r="E18">
        <v>59600</v>
      </c>
      <c r="F18">
        <v>306</v>
      </c>
      <c r="G18">
        <v>14432</v>
      </c>
      <c r="H18">
        <v>17483.490000000002</v>
      </c>
      <c r="I18">
        <v>16913</v>
      </c>
    </row>
    <row r="19" spans="1:9">
      <c r="A19" s="1">
        <v>42005.708333333336</v>
      </c>
      <c r="B19">
        <v>10508</v>
      </c>
      <c r="C19">
        <v>52288</v>
      </c>
      <c r="D19">
        <v>4586.7</v>
      </c>
      <c r="E19">
        <v>62750</v>
      </c>
      <c r="F19">
        <v>348</v>
      </c>
      <c r="G19">
        <v>15195</v>
      </c>
      <c r="H19">
        <v>17222.509999999998</v>
      </c>
      <c r="I19">
        <v>17016</v>
      </c>
    </row>
    <row r="20" spans="1:9">
      <c r="A20" s="1">
        <v>42005.75</v>
      </c>
      <c r="B20">
        <v>10748</v>
      </c>
      <c r="C20">
        <v>53367</v>
      </c>
      <c r="D20">
        <v>4521.8</v>
      </c>
      <c r="E20">
        <v>68300</v>
      </c>
      <c r="F20">
        <v>367</v>
      </c>
      <c r="G20">
        <v>14731</v>
      </c>
      <c r="H20">
        <v>17015.009999999998</v>
      </c>
      <c r="I20">
        <v>16717</v>
      </c>
    </row>
    <row r="21" spans="1:9">
      <c r="A21" s="1">
        <v>42005.791666666664</v>
      </c>
      <c r="B21">
        <v>10701</v>
      </c>
      <c r="C21">
        <v>52599</v>
      </c>
      <c r="D21">
        <v>4293.6000000000004</v>
      </c>
      <c r="E21">
        <v>71300</v>
      </c>
      <c r="F21">
        <v>348</v>
      </c>
      <c r="G21">
        <v>14195</v>
      </c>
      <c r="H21">
        <v>16827.009999999998</v>
      </c>
      <c r="I21">
        <v>16314</v>
      </c>
    </row>
    <row r="22" spans="1:9">
      <c r="A22" s="1">
        <v>42005.833333333336</v>
      </c>
      <c r="B22">
        <v>10517</v>
      </c>
      <c r="C22">
        <v>50020</v>
      </c>
      <c r="D22">
        <v>4061.5</v>
      </c>
      <c r="E22">
        <v>71150</v>
      </c>
      <c r="F22">
        <v>326</v>
      </c>
      <c r="G22">
        <v>13534</v>
      </c>
      <c r="H22">
        <v>16535.259999999998</v>
      </c>
      <c r="I22">
        <v>15743</v>
      </c>
    </row>
    <row r="23" spans="1:9">
      <c r="A23" s="1">
        <v>42005.875</v>
      </c>
      <c r="B23">
        <v>10366</v>
      </c>
      <c r="C23">
        <v>48096</v>
      </c>
      <c r="D23">
        <v>3866.6</v>
      </c>
      <c r="E23">
        <v>69400</v>
      </c>
      <c r="F23">
        <v>316</v>
      </c>
      <c r="G23">
        <v>12661</v>
      </c>
      <c r="H23">
        <v>16275</v>
      </c>
      <c r="I23">
        <v>15144</v>
      </c>
    </row>
    <row r="24" spans="1:9">
      <c r="A24" s="1">
        <v>42005.916666666664</v>
      </c>
      <c r="B24">
        <v>10744</v>
      </c>
      <c r="C24">
        <v>47803</v>
      </c>
      <c r="D24">
        <v>3590.6</v>
      </c>
      <c r="E24">
        <v>68300</v>
      </c>
      <c r="F24">
        <v>376</v>
      </c>
      <c r="G24">
        <v>11685</v>
      </c>
      <c r="H24">
        <v>15770.51</v>
      </c>
      <c r="I24">
        <v>14434</v>
      </c>
    </row>
    <row r="25" spans="1:9">
      <c r="A25" s="1">
        <v>42005.958333333336</v>
      </c>
      <c r="B25">
        <v>10790</v>
      </c>
      <c r="C25">
        <v>44876</v>
      </c>
      <c r="D25">
        <v>3332.5</v>
      </c>
      <c r="E25">
        <v>70350</v>
      </c>
      <c r="F25">
        <v>365</v>
      </c>
      <c r="G25">
        <v>10702</v>
      </c>
      <c r="H25">
        <v>16299.39</v>
      </c>
      <c r="I25">
        <v>13727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88F583-1A4F-4291-86D6-B292AD7649A7}">
          <x14:formula1>
            <xm:f>loads!$A$2:$A$71</xm:f>
          </x14:formula1>
          <xm:sqref>B1:I1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D422-7675-422E-9582-2C6DD257FF76}">
  <sheetPr>
    <tabColor theme="9"/>
  </sheetPr>
  <dimension ref="A1:I11"/>
  <sheetViews>
    <sheetView workbookViewId="0">
      <selection activeCell="D10" sqref="D10"/>
    </sheetView>
  </sheetViews>
  <sheetFormatPr defaultRowHeight="14.4"/>
  <cols>
    <col min="1" max="1" width="21.109375" bestFit="1" customWidth="1"/>
    <col min="2" max="2" width="11.33203125" customWidth="1"/>
    <col min="3" max="3" width="6.6640625" bestFit="1" customWidth="1"/>
    <col min="4" max="4" width="12.44140625" bestFit="1" customWidth="1"/>
    <col min="5" max="5" width="10" bestFit="1" customWidth="1"/>
    <col min="6" max="6" width="6.109375" bestFit="1" customWidth="1"/>
    <col min="7" max="7" width="14.21875" bestFit="1" customWidth="1"/>
    <col min="8" max="8" width="20" bestFit="1" customWidth="1"/>
  </cols>
  <sheetData>
    <row r="1" spans="1:9">
      <c r="A1" t="s">
        <v>0</v>
      </c>
      <c r="B1" t="s">
        <v>10</v>
      </c>
      <c r="C1" t="s">
        <v>5</v>
      </c>
      <c r="D1" t="s">
        <v>6</v>
      </c>
      <c r="E1" t="s">
        <v>107</v>
      </c>
      <c r="F1" t="s">
        <v>108</v>
      </c>
      <c r="G1" t="s">
        <v>110</v>
      </c>
      <c r="H1" t="s">
        <v>111</v>
      </c>
      <c r="I1" t="s">
        <v>1</v>
      </c>
    </row>
    <row r="2" spans="1:9">
      <c r="A2" t="s">
        <v>104</v>
      </c>
      <c r="B2" t="s">
        <v>80</v>
      </c>
      <c r="C2">
        <v>100</v>
      </c>
      <c r="D2">
        <v>0</v>
      </c>
      <c r="E2">
        <f>8760*0.5</f>
        <v>4380</v>
      </c>
      <c r="F2">
        <v>60</v>
      </c>
      <c r="G2">
        <v>0</v>
      </c>
      <c r="H2">
        <f>C2*E2*0.6</f>
        <v>262800</v>
      </c>
      <c r="I2" t="s">
        <v>101</v>
      </c>
    </row>
    <row r="3" spans="1:9">
      <c r="A3" t="s">
        <v>112</v>
      </c>
      <c r="B3" t="s">
        <v>79</v>
      </c>
      <c r="C3">
        <v>120</v>
      </c>
      <c r="D3">
        <v>0</v>
      </c>
      <c r="E3">
        <v>12</v>
      </c>
      <c r="F3">
        <v>0</v>
      </c>
      <c r="H3">
        <f>C3*E3</f>
        <v>1440</v>
      </c>
      <c r="I3" t="s">
        <v>101</v>
      </c>
    </row>
    <row r="4" spans="1:9">
      <c r="A4" t="s">
        <v>105</v>
      </c>
      <c r="B4" t="s">
        <v>79</v>
      </c>
      <c r="C4">
        <v>130</v>
      </c>
      <c r="D4">
        <v>0</v>
      </c>
      <c r="E4">
        <v>0</v>
      </c>
      <c r="F4">
        <v>150</v>
      </c>
      <c r="G4">
        <v>0</v>
      </c>
      <c r="H4">
        <f t="shared" ref="H4:H8" si="0">C4*E4*0.6</f>
        <v>0</v>
      </c>
      <c r="I4" t="s">
        <v>101</v>
      </c>
    </row>
    <row r="5" spans="1:9">
      <c r="A5" t="s">
        <v>106</v>
      </c>
      <c r="B5" t="s">
        <v>75</v>
      </c>
      <c r="C5">
        <v>150</v>
      </c>
      <c r="D5">
        <v>0</v>
      </c>
      <c r="E5">
        <v>2</v>
      </c>
      <c r="F5">
        <v>135</v>
      </c>
      <c r="G5">
        <v>0</v>
      </c>
      <c r="H5">
        <f t="shared" si="0"/>
        <v>180</v>
      </c>
      <c r="I5" t="s">
        <v>101</v>
      </c>
    </row>
    <row r="6" spans="1:9">
      <c r="A6" t="s">
        <v>109</v>
      </c>
      <c r="B6" t="s">
        <v>76</v>
      </c>
      <c r="C6">
        <v>300</v>
      </c>
      <c r="D6">
        <v>0</v>
      </c>
      <c r="E6">
        <v>8</v>
      </c>
      <c r="F6">
        <v>40</v>
      </c>
      <c r="G6">
        <v>1</v>
      </c>
      <c r="H6">
        <f t="shared" si="0"/>
        <v>1440</v>
      </c>
      <c r="I6" t="s">
        <v>101</v>
      </c>
    </row>
    <row r="7" spans="1:9">
      <c r="A7" t="s">
        <v>113</v>
      </c>
      <c r="B7" t="s">
        <v>78</v>
      </c>
      <c r="C7">
        <v>80</v>
      </c>
      <c r="D7">
        <v>0</v>
      </c>
      <c r="E7">
        <v>4</v>
      </c>
      <c r="F7">
        <v>0</v>
      </c>
      <c r="G7">
        <v>1</v>
      </c>
      <c r="H7">
        <f t="shared" si="0"/>
        <v>192</v>
      </c>
      <c r="I7" t="s">
        <v>2</v>
      </c>
    </row>
    <row r="8" spans="1:9">
      <c r="A8" t="s">
        <v>83</v>
      </c>
      <c r="B8" t="s">
        <v>78</v>
      </c>
      <c r="C8">
        <v>1300</v>
      </c>
      <c r="D8">
        <v>0.15</v>
      </c>
      <c r="E8">
        <v>0</v>
      </c>
      <c r="F8">
        <f>C8</f>
        <v>1300</v>
      </c>
      <c r="G8">
        <v>0</v>
      </c>
      <c r="H8">
        <f t="shared" si="0"/>
        <v>0</v>
      </c>
      <c r="I8" t="s">
        <v>101</v>
      </c>
    </row>
    <row r="9" spans="1:9">
      <c r="A9" t="s">
        <v>84</v>
      </c>
      <c r="B9" t="s">
        <v>80</v>
      </c>
      <c r="C9">
        <v>32000</v>
      </c>
      <c r="D9">
        <v>0.15</v>
      </c>
      <c r="E9">
        <v>0</v>
      </c>
      <c r="F9">
        <f t="shared" ref="F9:F10" si="1">C9</f>
        <v>32000</v>
      </c>
      <c r="G9">
        <v>0</v>
      </c>
      <c r="H9">
        <f t="shared" ref="H9" si="2">C9*E9*0.6</f>
        <v>0</v>
      </c>
      <c r="I9" t="s">
        <v>101</v>
      </c>
    </row>
    <row r="10" spans="1:9">
      <c r="A10" t="s">
        <v>86</v>
      </c>
      <c r="B10" t="s">
        <v>73</v>
      </c>
      <c r="C10">
        <v>4500</v>
      </c>
      <c r="D10">
        <v>0.15</v>
      </c>
      <c r="E10">
        <v>0</v>
      </c>
      <c r="F10">
        <f t="shared" si="1"/>
        <v>4500</v>
      </c>
      <c r="G10">
        <v>0</v>
      </c>
      <c r="H10">
        <f t="shared" ref="H10" si="3">C10*E10*0.6</f>
        <v>0</v>
      </c>
      <c r="I10" t="s">
        <v>101</v>
      </c>
    </row>
    <row r="11" spans="1:9">
      <c r="A11" t="s">
        <v>89</v>
      </c>
      <c r="B11" t="s">
        <v>79</v>
      </c>
      <c r="C11">
        <v>4000</v>
      </c>
      <c r="D11">
        <v>0.15</v>
      </c>
      <c r="E11">
        <v>0</v>
      </c>
      <c r="F11">
        <f t="shared" ref="F11" si="4">C11</f>
        <v>4000</v>
      </c>
      <c r="G11">
        <v>0</v>
      </c>
      <c r="H11">
        <f t="shared" ref="H11" si="5">C11*E11*0.6</f>
        <v>0</v>
      </c>
      <c r="I11" t="s">
        <v>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90614A-38DF-4DF0-A30B-B14DCAD2E2DD}">
          <x14:formula1>
            <xm:f>buses!$A$2:$A$480</xm:f>
          </x14:formula1>
          <xm:sqref>B2:B499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5107-5312-4F00-A81A-D69448B223B3}">
  <sheetPr>
    <tabColor theme="9"/>
  </sheetPr>
  <dimension ref="A1:E25"/>
  <sheetViews>
    <sheetView workbookViewId="0">
      <selection activeCell="M43" sqref="M43"/>
    </sheetView>
  </sheetViews>
  <sheetFormatPr defaultRowHeight="14.4"/>
  <cols>
    <col min="1" max="2" width="15.6640625" bestFit="1" customWidth="1"/>
  </cols>
  <sheetData>
    <row r="1" spans="1:5" s="2" customFormat="1">
      <c r="A1" s="2" t="s">
        <v>81</v>
      </c>
      <c r="B1" t="s">
        <v>104</v>
      </c>
      <c r="C1" t="s">
        <v>105</v>
      </c>
      <c r="D1" t="s">
        <v>106</v>
      </c>
      <c r="E1" t="s">
        <v>109</v>
      </c>
    </row>
    <row r="2" spans="1:5">
      <c r="A2" s="1">
        <v>42005</v>
      </c>
      <c r="B2" s="4">
        <f>75 + 50 * (1 + SIN(2 * PI() * ($A2 - MIN($A:$A)+10) / 365))</f>
        <v>133.56465720907389</v>
      </c>
      <c r="C2" s="4">
        <f>75 + 10 * (1 + SIN(2 * PI() * ($A2 - MIN($A:$A)) / 365))</f>
        <v>85</v>
      </c>
      <c r="D2" s="4">
        <f>150 + 25 * (1 + SIN(2 * PI() * ($A2 - MIN($A:$A)) / 365))</f>
        <v>175</v>
      </c>
      <c r="E2" s="4">
        <f>300 + 50* (1 + SIN(2 * PI() * ($A2 - MIN($A:$A)-200) / 365))</f>
        <v>364.83564096367451</v>
      </c>
    </row>
    <row r="3" spans="1:5">
      <c r="A3" s="1">
        <v>42005.041666666664</v>
      </c>
      <c r="B3" s="4">
        <f t="shared" ref="B3:E22" si="0">75 + 50 * (1 + SIN(2 * PI() * ($A3 - MIN($A:$A)) / 365))</f>
        <v>125.0358629267584</v>
      </c>
      <c r="C3" s="4">
        <f t="shared" ref="C3:E21" si="1">75 + 50 * (1 + SIN(2 * PI() * ($A3 - MIN($A:$A)) / 365))</f>
        <v>125.0358629267584</v>
      </c>
      <c r="D3" s="4">
        <f t="shared" si="1"/>
        <v>125.0358629267584</v>
      </c>
      <c r="E3" s="4">
        <f t="shared" si="1"/>
        <v>125.0358629267584</v>
      </c>
    </row>
    <row r="4" spans="1:5">
      <c r="A4" s="1">
        <v>42005.083333333336</v>
      </c>
      <c r="B4" s="4">
        <f t="shared" si="0"/>
        <v>125.07172583507304</v>
      </c>
      <c r="C4" s="4">
        <f t="shared" si="1"/>
        <v>125.07172583507304</v>
      </c>
      <c r="D4" s="4">
        <f t="shared" si="1"/>
        <v>125.07172583507304</v>
      </c>
      <c r="E4" s="4">
        <f t="shared" si="1"/>
        <v>125.07172583507304</v>
      </c>
    </row>
    <row r="5" spans="1:5">
      <c r="A5" s="1">
        <v>42005.125</v>
      </c>
      <c r="B5" s="4">
        <f t="shared" si="0"/>
        <v>125.10758870648135</v>
      </c>
      <c r="C5" s="4">
        <f t="shared" si="1"/>
        <v>125.10758870648135</v>
      </c>
      <c r="D5" s="4">
        <f t="shared" si="1"/>
        <v>125.10758870648135</v>
      </c>
      <c r="E5" s="4">
        <f t="shared" si="1"/>
        <v>125.10758870648135</v>
      </c>
    </row>
    <row r="6" spans="1:5">
      <c r="A6" s="1">
        <v>42005.166666666664</v>
      </c>
      <c r="B6" s="4">
        <f t="shared" si="0"/>
        <v>125.14345152253958</v>
      </c>
      <c r="C6" s="4">
        <f t="shared" si="1"/>
        <v>125.14345152253958</v>
      </c>
      <c r="D6" s="4">
        <f t="shared" si="1"/>
        <v>125.14345152253958</v>
      </c>
      <c r="E6" s="4">
        <f t="shared" si="1"/>
        <v>125.14345152253958</v>
      </c>
    </row>
    <row r="7" spans="1:5">
      <c r="A7" s="1">
        <v>42005.208333333336</v>
      </c>
      <c r="B7" s="4">
        <f t="shared" si="0"/>
        <v>125.17931426480402</v>
      </c>
      <c r="C7" s="4">
        <f t="shared" si="1"/>
        <v>125.17931426480402</v>
      </c>
      <c r="D7" s="4">
        <f t="shared" si="1"/>
        <v>125.17931426480402</v>
      </c>
      <c r="E7" s="4">
        <f t="shared" si="1"/>
        <v>125.17931426480402</v>
      </c>
    </row>
    <row r="8" spans="1:5">
      <c r="A8" s="1">
        <v>42005.25</v>
      </c>
      <c r="B8" s="4">
        <f t="shared" si="0"/>
        <v>125.21517691481222</v>
      </c>
      <c r="C8" s="4">
        <f t="shared" si="1"/>
        <v>125.21517691481222</v>
      </c>
      <c r="D8" s="4">
        <f t="shared" si="1"/>
        <v>125.21517691481222</v>
      </c>
      <c r="E8" s="4">
        <f t="shared" si="1"/>
        <v>125.21517691481222</v>
      </c>
    </row>
    <row r="9" spans="1:5">
      <c r="A9" s="1">
        <v>42005.291666666664</v>
      </c>
      <c r="B9" s="4">
        <f t="shared" si="0"/>
        <v>125.2510394541205</v>
      </c>
      <c r="C9" s="4">
        <f t="shared" si="1"/>
        <v>125.2510394541205</v>
      </c>
      <c r="D9" s="4">
        <f t="shared" si="1"/>
        <v>125.2510394541205</v>
      </c>
      <c r="E9" s="4">
        <f t="shared" si="1"/>
        <v>125.2510394541205</v>
      </c>
    </row>
    <row r="10" spans="1:5">
      <c r="A10" s="1">
        <v>42005.333333333336</v>
      </c>
      <c r="B10" s="4">
        <f t="shared" si="0"/>
        <v>125.28690186428534</v>
      </c>
      <c r="C10" s="4">
        <f t="shared" si="1"/>
        <v>125.28690186428534</v>
      </c>
      <c r="D10" s="4">
        <f t="shared" si="1"/>
        <v>125.28690186428534</v>
      </c>
      <c r="E10" s="4">
        <f t="shared" si="1"/>
        <v>125.28690186428534</v>
      </c>
    </row>
    <row r="11" spans="1:5">
      <c r="A11" s="1">
        <v>42005.375</v>
      </c>
      <c r="B11" s="4">
        <f t="shared" si="0"/>
        <v>125.32276412684442</v>
      </c>
      <c r="C11" s="4">
        <f t="shared" si="1"/>
        <v>125.32276412684442</v>
      </c>
      <c r="D11" s="4">
        <f t="shared" si="1"/>
        <v>125.32276412684442</v>
      </c>
      <c r="E11" s="4">
        <f t="shared" si="1"/>
        <v>125.32276412684442</v>
      </c>
    </row>
    <row r="12" spans="1:5">
      <c r="A12" s="1">
        <v>42005.416666666664</v>
      </c>
      <c r="B12" s="4">
        <f t="shared" si="0"/>
        <v>125.35862622335431</v>
      </c>
      <c r="C12" s="4">
        <f t="shared" si="1"/>
        <v>125.35862622335431</v>
      </c>
      <c r="D12" s="4">
        <f t="shared" si="1"/>
        <v>125.35862622335431</v>
      </c>
      <c r="E12" s="4">
        <f t="shared" si="1"/>
        <v>125.35862622335431</v>
      </c>
    </row>
    <row r="13" spans="1:5">
      <c r="A13" s="1">
        <v>42005.458333333336</v>
      </c>
      <c r="B13" s="4">
        <f t="shared" si="0"/>
        <v>125.39448813537166</v>
      </c>
      <c r="C13" s="4">
        <f t="shared" si="1"/>
        <v>125.39448813537166</v>
      </c>
      <c r="D13" s="4">
        <f t="shared" si="1"/>
        <v>125.39448813537166</v>
      </c>
      <c r="E13" s="4">
        <f t="shared" si="1"/>
        <v>125.39448813537166</v>
      </c>
    </row>
    <row r="14" spans="1:5">
      <c r="A14" s="1">
        <v>42005.5</v>
      </c>
      <c r="B14" s="4">
        <f t="shared" si="0"/>
        <v>125.43034984443442</v>
      </c>
      <c r="C14" s="4">
        <f t="shared" si="1"/>
        <v>125.43034984443442</v>
      </c>
      <c r="D14" s="4">
        <f t="shared" si="1"/>
        <v>125.43034984443442</v>
      </c>
      <c r="E14" s="4">
        <f t="shared" si="1"/>
        <v>125.43034984443442</v>
      </c>
    </row>
    <row r="15" spans="1:5">
      <c r="A15" s="1">
        <v>42005.541666666664</v>
      </c>
      <c r="B15" s="4">
        <f t="shared" si="0"/>
        <v>125.46621133209946</v>
      </c>
      <c r="C15" s="4">
        <f t="shared" si="1"/>
        <v>125.46621133209946</v>
      </c>
      <c r="D15" s="4">
        <f t="shared" si="1"/>
        <v>125.46621133209946</v>
      </c>
      <c r="E15" s="4">
        <f t="shared" si="1"/>
        <v>125.46621133209946</v>
      </c>
    </row>
    <row r="16" spans="1:5">
      <c r="A16" s="1">
        <v>42005.583333333336</v>
      </c>
      <c r="B16" s="4">
        <f t="shared" si="0"/>
        <v>125.50207257992375</v>
      </c>
      <c r="C16" s="4">
        <f t="shared" si="1"/>
        <v>125.50207257992375</v>
      </c>
      <c r="D16" s="4">
        <f t="shared" si="1"/>
        <v>125.50207257992375</v>
      </c>
      <c r="E16" s="4">
        <f t="shared" si="1"/>
        <v>125.50207257992375</v>
      </c>
    </row>
    <row r="17" spans="1:5">
      <c r="A17" s="1">
        <v>42005.625</v>
      </c>
      <c r="B17" s="4">
        <f t="shared" si="0"/>
        <v>125.53793356944557</v>
      </c>
      <c r="C17" s="4">
        <f t="shared" si="1"/>
        <v>125.53793356944557</v>
      </c>
      <c r="D17" s="4">
        <f t="shared" si="1"/>
        <v>125.53793356944557</v>
      </c>
      <c r="E17" s="4">
        <f t="shared" si="1"/>
        <v>125.53793356944557</v>
      </c>
    </row>
    <row r="18" spans="1:5">
      <c r="A18" s="1">
        <v>42005.666666666664</v>
      </c>
      <c r="B18" s="4">
        <f t="shared" si="0"/>
        <v>125.57379428222217</v>
      </c>
      <c r="C18" s="4">
        <f t="shared" si="1"/>
        <v>125.57379428222217</v>
      </c>
      <c r="D18" s="4">
        <f t="shared" si="1"/>
        <v>125.57379428222217</v>
      </c>
      <c r="E18" s="4">
        <f t="shared" si="1"/>
        <v>125.57379428222217</v>
      </c>
    </row>
    <row r="19" spans="1:5">
      <c r="A19" s="1">
        <v>42005.708333333336</v>
      </c>
      <c r="B19" s="4">
        <f t="shared" si="0"/>
        <v>125.60965469981087</v>
      </c>
      <c r="C19" s="4">
        <f t="shared" si="1"/>
        <v>125.60965469981087</v>
      </c>
      <c r="D19" s="4">
        <f t="shared" si="1"/>
        <v>125.60965469981087</v>
      </c>
      <c r="E19" s="4">
        <f t="shared" si="1"/>
        <v>125.60965469981087</v>
      </c>
    </row>
    <row r="20" spans="1:5">
      <c r="A20" s="1">
        <v>42005.75</v>
      </c>
      <c r="B20" s="4">
        <f t="shared" si="0"/>
        <v>125.64551480375046</v>
      </c>
      <c r="C20" s="4">
        <f t="shared" si="1"/>
        <v>125.64551480375046</v>
      </c>
      <c r="D20" s="4">
        <f t="shared" si="1"/>
        <v>125.64551480375046</v>
      </c>
      <c r="E20" s="4">
        <f t="shared" si="1"/>
        <v>125.64551480375046</v>
      </c>
    </row>
    <row r="21" spans="1:5">
      <c r="A21" s="1">
        <v>42005.791666666664</v>
      </c>
      <c r="B21" s="4">
        <f t="shared" si="0"/>
        <v>125.68137457559857</v>
      </c>
      <c r="C21" s="4">
        <f t="shared" si="1"/>
        <v>125.68137457559857</v>
      </c>
      <c r="D21" s="4">
        <f t="shared" si="1"/>
        <v>125.68137457559857</v>
      </c>
      <c r="E21" s="4">
        <f t="shared" si="1"/>
        <v>125.68137457559857</v>
      </c>
    </row>
    <row r="22" spans="1:5">
      <c r="A22" s="1">
        <v>42005.833333333336</v>
      </c>
      <c r="B22" s="4">
        <f t="shared" si="0"/>
        <v>125.71723399691307</v>
      </c>
      <c r="C22" s="4">
        <f t="shared" si="0"/>
        <v>125.71723399691307</v>
      </c>
      <c r="D22" s="4">
        <f t="shared" si="0"/>
        <v>125.71723399691307</v>
      </c>
      <c r="E22" s="4">
        <f t="shared" si="0"/>
        <v>125.71723399691307</v>
      </c>
    </row>
    <row r="23" spans="1:5">
      <c r="A23" s="1">
        <v>42005.875</v>
      </c>
      <c r="B23" s="4">
        <f t="shared" ref="B23:E25" si="2">75 + 50 * (1 + SIN(2 * PI() * ($A23 - MIN($A:$A)) / 365))</f>
        <v>125.75309304923319</v>
      </c>
      <c r="C23" s="4">
        <f t="shared" si="2"/>
        <v>125.75309304923319</v>
      </c>
      <c r="D23" s="4">
        <f t="shared" si="2"/>
        <v>125.75309304923319</v>
      </c>
      <c r="E23" s="4">
        <f t="shared" si="2"/>
        <v>125.75309304923319</v>
      </c>
    </row>
    <row r="24" spans="1:5">
      <c r="A24" s="1">
        <v>42005.916666666664</v>
      </c>
      <c r="B24" s="4">
        <f t="shared" si="2"/>
        <v>125.78895171411716</v>
      </c>
      <c r="C24" s="4">
        <f t="shared" si="2"/>
        <v>125.78895171411716</v>
      </c>
      <c r="D24" s="4">
        <f t="shared" si="2"/>
        <v>125.78895171411716</v>
      </c>
      <c r="E24" s="4">
        <f t="shared" si="2"/>
        <v>125.78895171411716</v>
      </c>
    </row>
    <row r="25" spans="1:5">
      <c r="A25" s="1">
        <v>42005.958333333336</v>
      </c>
      <c r="B25" s="4">
        <f t="shared" si="2"/>
        <v>125.82480997312339</v>
      </c>
      <c r="C25" s="4">
        <f t="shared" si="2"/>
        <v>125.82480997312339</v>
      </c>
      <c r="D25" s="4">
        <f t="shared" si="2"/>
        <v>125.82480997312339</v>
      </c>
      <c r="E25" s="4">
        <f t="shared" si="2"/>
        <v>125.82480997312339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snapshots</vt:lpstr>
      <vt:lpstr>buses</vt:lpstr>
      <vt:lpstr>carriers</vt:lpstr>
      <vt:lpstr>generators</vt:lpstr>
      <vt:lpstr>generators-p_max_pu</vt:lpstr>
      <vt:lpstr>links</vt:lpstr>
      <vt:lpstr>loads</vt:lpstr>
      <vt:lpstr>loads-p_set</vt:lpstr>
      <vt:lpstr>storage_units</vt:lpstr>
      <vt:lpstr>storage_units-inflow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Gosai</dc:creator>
  <cp:lastModifiedBy>Priyesh Gosai</cp:lastModifiedBy>
  <dcterms:created xsi:type="dcterms:W3CDTF">2023-12-09T12:26:16Z</dcterms:created>
  <dcterms:modified xsi:type="dcterms:W3CDTF">2025-02-23T21:21:05Z</dcterms:modified>
</cp:coreProperties>
</file>