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b96fae790869d/Work/In_Development/"/>
    </mc:Choice>
  </mc:AlternateContent>
  <xr:revisionPtr revIDLastSave="1151" documentId="8_{D456F775-7441-4CF9-916F-074E687405D4}" xr6:coauthVersionLast="47" xr6:coauthVersionMax="47" xr10:uidLastSave="{705881CC-8368-41F9-877F-6085ECDFDA3D}"/>
  <bookViews>
    <workbookView xWindow="-120" yWindow="-120" windowWidth="29040" windowHeight="15840" activeTab="1" xr2:uid="{5625DF9C-61F4-446B-A106-55775CDA28CF}"/>
  </bookViews>
  <sheets>
    <sheet name="LICENSE" sheetId="5" r:id="rId1"/>
    <sheet name="Rigid Diaphragm" sheetId="1" r:id="rId2"/>
    <sheet name="K_matrices" sheetId="2" r:id="rId3"/>
    <sheet name="Center of Rigidity" sheetId="3" r:id="rId4"/>
    <sheet name="Analysis_About_the_CO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" i="1" l="1"/>
  <c r="X27" i="1"/>
  <c r="Z23" i="1"/>
  <c r="Z24" i="1"/>
  <c r="Z25" i="1"/>
  <c r="Z26" i="1"/>
  <c r="Z22" i="1"/>
  <c r="K3" i="4"/>
  <c r="K10" i="4" s="1"/>
  <c r="K15" i="4" s="1"/>
  <c r="K2" i="4"/>
  <c r="F55" i="2"/>
  <c r="E61" i="2" s="1"/>
  <c r="F68" i="2"/>
  <c r="C74" i="2" s="1"/>
  <c r="F81" i="2"/>
  <c r="C87" i="2" s="1"/>
  <c r="F94" i="2"/>
  <c r="E100" i="2" s="1"/>
  <c r="F107" i="2"/>
  <c r="C111" i="2" s="1"/>
  <c r="F120" i="2"/>
  <c r="E126" i="2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F42" i="2" s="1"/>
  <c r="I10" i="1"/>
  <c r="J10" i="1" s="1"/>
  <c r="F29" i="2" s="1"/>
  <c r="I9" i="1"/>
  <c r="J9" i="1" s="1"/>
  <c r="F16" i="2" s="1"/>
  <c r="I8" i="1"/>
  <c r="J8" i="1" s="1"/>
  <c r="F3" i="2" s="1"/>
  <c r="Q12" i="1"/>
  <c r="U12" i="1" s="1"/>
  <c r="Q13" i="1"/>
  <c r="U13" i="1" s="1"/>
  <c r="Q14" i="1"/>
  <c r="U14" i="1" s="1"/>
  <c r="Q15" i="1"/>
  <c r="U15" i="1" s="1"/>
  <c r="Q16" i="1"/>
  <c r="U16" i="1" s="1"/>
  <c r="Q17" i="1"/>
  <c r="U17" i="1" s="1"/>
  <c r="P12" i="1"/>
  <c r="T12" i="1" s="1"/>
  <c r="P13" i="1"/>
  <c r="T13" i="1" s="1"/>
  <c r="P14" i="1"/>
  <c r="T14" i="1" s="1"/>
  <c r="P15" i="1"/>
  <c r="T15" i="1" s="1"/>
  <c r="P16" i="1"/>
  <c r="T16" i="1" s="1"/>
  <c r="P17" i="1"/>
  <c r="T17" i="1" s="1"/>
  <c r="N3" i="4"/>
  <c r="N2" i="4"/>
  <c r="K4" i="4"/>
  <c r="B78" i="4"/>
  <c r="B77" i="4"/>
  <c r="B70" i="4"/>
  <c r="B69" i="4"/>
  <c r="B62" i="4"/>
  <c r="B61" i="4"/>
  <c r="B54" i="4"/>
  <c r="B53" i="4"/>
  <c r="B46" i="4"/>
  <c r="B45" i="4"/>
  <c r="B38" i="4"/>
  <c r="B37" i="4"/>
  <c r="B30" i="4"/>
  <c r="B29" i="4"/>
  <c r="B22" i="4"/>
  <c r="B21" i="4"/>
  <c r="B14" i="4"/>
  <c r="B13" i="4"/>
  <c r="B6" i="4"/>
  <c r="B5" i="4"/>
  <c r="C20" i="1"/>
  <c r="C21" i="1"/>
  <c r="A21" i="1"/>
  <c r="A20" i="1"/>
  <c r="B78" i="3"/>
  <c r="E78" i="3" s="1"/>
  <c r="B77" i="3"/>
  <c r="E77" i="3" s="1"/>
  <c r="B70" i="3"/>
  <c r="E70" i="3" s="1"/>
  <c r="B69" i="3"/>
  <c r="E69" i="3" s="1"/>
  <c r="B62" i="3"/>
  <c r="E62" i="3" s="1"/>
  <c r="B61" i="3"/>
  <c r="E61" i="3" s="1"/>
  <c r="B53" i="3"/>
  <c r="E53" i="3" s="1"/>
  <c r="B54" i="3"/>
  <c r="E54" i="3" s="1"/>
  <c r="B46" i="3"/>
  <c r="E46" i="3" s="1"/>
  <c r="B45" i="3"/>
  <c r="E45" i="3" s="1"/>
  <c r="B38" i="3"/>
  <c r="E38" i="3" s="1"/>
  <c r="B37" i="3"/>
  <c r="E37" i="3" s="1"/>
  <c r="B30" i="3"/>
  <c r="E30" i="3" s="1"/>
  <c r="B29" i="3"/>
  <c r="E29" i="3" s="1"/>
  <c r="B22" i="3"/>
  <c r="E22" i="3" s="1"/>
  <c r="B21" i="3"/>
  <c r="E21" i="3" s="1"/>
  <c r="B14" i="3"/>
  <c r="E14" i="3" s="1"/>
  <c r="B13" i="3"/>
  <c r="E13" i="3" s="1"/>
  <c r="B6" i="3"/>
  <c r="E6" i="3" s="1"/>
  <c r="B5" i="3"/>
  <c r="E5" i="3" s="1"/>
  <c r="E74" i="2" l="1"/>
  <c r="Z27" i="1"/>
  <c r="C59" i="2"/>
  <c r="C72" i="2"/>
  <c r="E72" i="2"/>
  <c r="E87" i="2"/>
  <c r="E111" i="2"/>
  <c r="C113" i="2"/>
  <c r="C98" i="2"/>
  <c r="E113" i="2"/>
  <c r="E98" i="2"/>
  <c r="E59" i="2"/>
  <c r="C100" i="2"/>
  <c r="C124" i="2"/>
  <c r="C61" i="2"/>
  <c r="C85" i="2"/>
  <c r="E124" i="2"/>
  <c r="E85" i="2"/>
  <c r="C126" i="2"/>
  <c r="E46" i="2"/>
  <c r="C46" i="2"/>
  <c r="E48" i="2"/>
  <c r="C48" i="2"/>
  <c r="E35" i="2"/>
  <c r="C35" i="2"/>
  <c r="E33" i="2"/>
  <c r="C33" i="2"/>
  <c r="E22" i="2"/>
  <c r="C22" i="2"/>
  <c r="E20" i="2"/>
  <c r="C20" i="2"/>
  <c r="E9" i="2"/>
  <c r="C7" i="2"/>
  <c r="C9" i="2"/>
  <c r="E7" i="2"/>
  <c r="K9" i="4"/>
  <c r="K14" i="4" s="1"/>
  <c r="B121" i="2" l="1"/>
  <c r="B108" i="2"/>
  <c r="B95" i="2"/>
  <c r="B82" i="2"/>
  <c r="B69" i="2"/>
  <c r="B56" i="2"/>
  <c r="B43" i="2"/>
  <c r="B30" i="2"/>
  <c r="B17" i="2"/>
  <c r="B4" i="2"/>
  <c r="F9" i="1"/>
  <c r="G9" i="1" s="1"/>
  <c r="B16" i="2" s="1"/>
  <c r="B19" i="2" s="1"/>
  <c r="F10" i="1"/>
  <c r="G10" i="1" s="1"/>
  <c r="B29" i="2" s="1"/>
  <c r="B32" i="2" s="1"/>
  <c r="F11" i="1"/>
  <c r="G11" i="1" s="1"/>
  <c r="B42" i="2" s="1"/>
  <c r="B45" i="2" s="1"/>
  <c r="F12" i="1"/>
  <c r="G12" i="1" s="1"/>
  <c r="B55" i="2" s="1"/>
  <c r="B58" i="2" s="1"/>
  <c r="F13" i="1"/>
  <c r="G13" i="1" s="1"/>
  <c r="B68" i="2" s="1"/>
  <c r="B71" i="2" s="1"/>
  <c r="F14" i="1"/>
  <c r="G14" i="1" s="1"/>
  <c r="B81" i="2" s="1"/>
  <c r="B84" i="2" s="1"/>
  <c r="F15" i="1"/>
  <c r="G15" i="1" s="1"/>
  <c r="B94" i="2" s="1"/>
  <c r="B97" i="2" s="1"/>
  <c r="F16" i="1"/>
  <c r="G16" i="1" s="1"/>
  <c r="B107" i="2" s="1"/>
  <c r="B110" i="2" s="1"/>
  <c r="F17" i="1"/>
  <c r="G17" i="1" s="1"/>
  <c r="F8" i="1"/>
  <c r="G8" i="1" s="1"/>
  <c r="B3" i="2" s="1"/>
  <c r="B6" i="2" s="1"/>
  <c r="D8" i="2" s="1"/>
  <c r="D73" i="2" l="1"/>
  <c r="B73" i="2"/>
  <c r="D71" i="2"/>
  <c r="D21" i="2"/>
  <c r="B21" i="2"/>
  <c r="D19" i="2"/>
  <c r="D60" i="2"/>
  <c r="B60" i="2"/>
  <c r="D58" i="2"/>
  <c r="D34" i="2"/>
  <c r="D32" i="2"/>
  <c r="B34" i="2"/>
  <c r="D112" i="2"/>
  <c r="D110" i="2"/>
  <c r="B112" i="2"/>
  <c r="D86" i="2"/>
  <c r="D84" i="2"/>
  <c r="B86" i="2"/>
  <c r="D47" i="2"/>
  <c r="D45" i="2"/>
  <c r="B47" i="2"/>
  <c r="D99" i="2"/>
  <c r="D97" i="2"/>
  <c r="B99" i="2"/>
  <c r="G97" i="2"/>
  <c r="G98" i="2"/>
  <c r="R97" i="2"/>
  <c r="Q97" i="2"/>
  <c r="G111" i="2"/>
  <c r="R110" i="2"/>
  <c r="Q110" i="2"/>
  <c r="G110" i="2"/>
  <c r="G124" i="2"/>
  <c r="R123" i="2"/>
  <c r="Q123" i="2"/>
  <c r="G123" i="2"/>
  <c r="G33" i="2"/>
  <c r="R32" i="2"/>
  <c r="Q32" i="2"/>
  <c r="G32" i="2"/>
  <c r="G46" i="2"/>
  <c r="R45" i="2"/>
  <c r="Q45" i="2"/>
  <c r="G45" i="2"/>
  <c r="G85" i="2"/>
  <c r="R84" i="2"/>
  <c r="Q84" i="2"/>
  <c r="G84" i="2"/>
  <c r="R71" i="2"/>
  <c r="G72" i="2"/>
  <c r="G71" i="2"/>
  <c r="Q71" i="2"/>
  <c r="G58" i="2"/>
  <c r="G59" i="2"/>
  <c r="R58" i="2"/>
  <c r="Q58" i="2"/>
  <c r="R6" i="2"/>
  <c r="G7" i="2"/>
  <c r="Q6" i="2"/>
  <c r="G6" i="2"/>
  <c r="G20" i="2"/>
  <c r="R19" i="2"/>
  <c r="Q19" i="2"/>
  <c r="G19" i="2"/>
  <c r="B120" i="2"/>
  <c r="B123" i="2" s="1"/>
  <c r="D6" i="2"/>
  <c r="B8" i="2"/>
  <c r="D125" i="2" l="1"/>
  <c r="D123" i="2"/>
  <c r="B125" i="2"/>
  <c r="H124" i="2"/>
  <c r="J126" i="2" s="1"/>
  <c r="I125" i="2"/>
  <c r="R124" i="2"/>
  <c r="T126" i="2" s="1"/>
  <c r="S125" i="2"/>
  <c r="H33" i="2"/>
  <c r="J35" i="2" s="1"/>
  <c r="I34" i="2"/>
  <c r="H111" i="2"/>
  <c r="J113" i="2" s="1"/>
  <c r="I112" i="2"/>
  <c r="R33" i="2"/>
  <c r="T35" i="2" s="1"/>
  <c r="S34" i="2"/>
  <c r="R111" i="2"/>
  <c r="T113" i="2" s="1"/>
  <c r="S112" i="2"/>
  <c r="Q33" i="2"/>
  <c r="S35" i="2" s="1"/>
  <c r="T34" i="2"/>
  <c r="Q111" i="2"/>
  <c r="S113" i="2" s="1"/>
  <c r="T112" i="2"/>
  <c r="H32" i="2"/>
  <c r="I35" i="2"/>
  <c r="H110" i="2"/>
  <c r="I113" i="2"/>
  <c r="R98" i="2"/>
  <c r="T100" i="2" s="1"/>
  <c r="S99" i="2"/>
  <c r="Q98" i="2"/>
  <c r="S100" i="2" s="1"/>
  <c r="T99" i="2"/>
  <c r="Q124" i="2"/>
  <c r="S126" i="2" s="1"/>
  <c r="T125" i="2"/>
  <c r="H97" i="2"/>
  <c r="J99" i="2" s="1"/>
  <c r="I100" i="2"/>
  <c r="H123" i="2"/>
  <c r="J125" i="2" s="1"/>
  <c r="I126" i="2"/>
  <c r="H98" i="2"/>
  <c r="J100" i="2" s="1"/>
  <c r="I99" i="2"/>
  <c r="H46" i="2"/>
  <c r="J48" i="2" s="1"/>
  <c r="I47" i="2"/>
  <c r="R46" i="2"/>
  <c r="T48" i="2" s="1"/>
  <c r="S47" i="2"/>
  <c r="Q46" i="2"/>
  <c r="S48" i="2" s="1"/>
  <c r="T47" i="2"/>
  <c r="H45" i="2"/>
  <c r="J47" i="2" s="1"/>
  <c r="I48" i="2"/>
  <c r="R85" i="2"/>
  <c r="T87" i="2" s="1"/>
  <c r="S86" i="2"/>
  <c r="H85" i="2"/>
  <c r="J87" i="2" s="1"/>
  <c r="I86" i="2"/>
  <c r="Q85" i="2"/>
  <c r="S87" i="2" s="1"/>
  <c r="T86" i="2"/>
  <c r="H84" i="2"/>
  <c r="J86" i="2" s="1"/>
  <c r="I87" i="2"/>
  <c r="R72" i="2"/>
  <c r="T74" i="2" s="1"/>
  <c r="S73" i="2"/>
  <c r="H72" i="2"/>
  <c r="J74" i="2" s="1"/>
  <c r="I73" i="2"/>
  <c r="H71" i="2"/>
  <c r="J73" i="2" s="1"/>
  <c r="I74" i="2"/>
  <c r="Q72" i="2"/>
  <c r="S74" i="2" s="1"/>
  <c r="T73" i="2"/>
  <c r="R59" i="2"/>
  <c r="T61" i="2" s="1"/>
  <c r="S60" i="2"/>
  <c r="Q59" i="2"/>
  <c r="S61" i="2" s="1"/>
  <c r="T60" i="2"/>
  <c r="H58" i="2"/>
  <c r="J60" i="2" s="1"/>
  <c r="I61" i="2"/>
  <c r="H59" i="2"/>
  <c r="J61" i="2" s="1"/>
  <c r="I60" i="2"/>
  <c r="Q7" i="2"/>
  <c r="S9" i="2" s="1"/>
  <c r="T8" i="2"/>
  <c r="H6" i="2"/>
  <c r="J8" i="2" s="1"/>
  <c r="I9" i="2"/>
  <c r="H7" i="2"/>
  <c r="J9" i="2" s="1"/>
  <c r="I8" i="2"/>
  <c r="R7" i="2"/>
  <c r="T9" i="2" s="1"/>
  <c r="S8" i="2"/>
  <c r="H20" i="2"/>
  <c r="J22" i="2" s="1"/>
  <c r="I21" i="2"/>
  <c r="R20" i="2"/>
  <c r="T22" i="2" s="1"/>
  <c r="S21" i="2"/>
  <c r="Q20" i="2"/>
  <c r="S22" i="2" s="1"/>
  <c r="T21" i="2"/>
  <c r="H19" i="2"/>
  <c r="J21" i="2" s="1"/>
  <c r="I22" i="2"/>
  <c r="L6" i="2" l="1" a="1"/>
  <c r="L6" i="2" s="1"/>
  <c r="V6" i="2" s="1" a="1"/>
  <c r="L84" i="2" a="1"/>
  <c r="L84" i="2" s="1"/>
  <c r="V84" i="2" s="1" a="1"/>
  <c r="L97" i="2" a="1"/>
  <c r="L97" i="2" s="1"/>
  <c r="V97" i="2" s="1" a="1"/>
  <c r="L71" i="2" a="1"/>
  <c r="L71" i="2" s="1"/>
  <c r="V71" i="2" s="1" a="1"/>
  <c r="B77" i="2" s="1"/>
  <c r="L45" i="2" a="1"/>
  <c r="L45" i="2" s="1"/>
  <c r="V45" i="2" s="1" a="1"/>
  <c r="V45" i="2" s="1"/>
  <c r="L58" i="2" a="1"/>
  <c r="L58" i="2" s="1"/>
  <c r="V58" i="2" s="1" a="1"/>
  <c r="L123" i="2" a="1"/>
  <c r="L123" i="2" s="1"/>
  <c r="V123" i="2" s="1" a="1"/>
  <c r="J112" i="2"/>
  <c r="L110" i="2" s="1" a="1"/>
  <c r="L110" i="2" s="1"/>
  <c r="V110" i="2" s="1" a="1"/>
  <c r="J34" i="2"/>
  <c r="L32" i="2" s="1" a="1"/>
  <c r="L32" i="2" s="1"/>
  <c r="V32" i="2" s="1" a="1"/>
  <c r="L19" i="2" a="1"/>
  <c r="L19" i="2" s="1"/>
  <c r="V19" i="2" s="1" a="1"/>
  <c r="B51" i="2" l="1"/>
  <c r="A32" i="4" s="1"/>
  <c r="C51" i="2"/>
  <c r="B32" i="4" s="1"/>
  <c r="B52" i="2"/>
  <c r="A33" i="3" s="1"/>
  <c r="C52" i="2"/>
  <c r="B33" i="3" s="1"/>
  <c r="B78" i="2"/>
  <c r="A49" i="4" s="1"/>
  <c r="C78" i="2"/>
  <c r="B49" i="3" s="1"/>
  <c r="V71" i="2"/>
  <c r="C77" i="2"/>
  <c r="B48" i="3" s="1"/>
  <c r="B26" i="2"/>
  <c r="C26" i="2"/>
  <c r="B17" i="3" s="1"/>
  <c r="C25" i="2"/>
  <c r="B25" i="2"/>
  <c r="B13" i="2"/>
  <c r="A9" i="4" s="1"/>
  <c r="C13" i="2"/>
  <c r="B9" i="3" s="1"/>
  <c r="C12" i="2"/>
  <c r="B8" i="3" s="1"/>
  <c r="B12" i="2"/>
  <c r="A8" i="4" s="1"/>
  <c r="C129" i="2"/>
  <c r="C130" i="2"/>
  <c r="B129" i="2"/>
  <c r="B130" i="2"/>
  <c r="C117" i="2"/>
  <c r="B117" i="2"/>
  <c r="C116" i="2"/>
  <c r="B116" i="2"/>
  <c r="A72" i="3" s="1"/>
  <c r="B104" i="2"/>
  <c r="A65" i="4" s="1"/>
  <c r="C103" i="2"/>
  <c r="B103" i="2"/>
  <c r="C104" i="2"/>
  <c r="B65" i="3" s="1"/>
  <c r="V32" i="2"/>
  <c r="B39" i="2"/>
  <c r="A25" i="3" s="1"/>
  <c r="C39" i="2"/>
  <c r="B25" i="4" s="1"/>
  <c r="C38" i="2"/>
  <c r="B24" i="4" s="1"/>
  <c r="B38" i="2"/>
  <c r="A24" i="4" s="1"/>
  <c r="C91" i="2"/>
  <c r="B91" i="2"/>
  <c r="C90" i="2"/>
  <c r="B56" i="4" s="1"/>
  <c r="B90" i="2"/>
  <c r="A56" i="3" s="1"/>
  <c r="C65" i="2"/>
  <c r="C64" i="2"/>
  <c r="B40" i="4" s="1"/>
  <c r="B65" i="2"/>
  <c r="B64" i="2"/>
  <c r="V6" i="2"/>
  <c r="A65" i="3"/>
  <c r="A48" i="4"/>
  <c r="A48" i="3"/>
  <c r="V110" i="2"/>
  <c r="B33" i="4"/>
  <c r="B48" i="4"/>
  <c r="V58" i="2"/>
  <c r="V84" i="2"/>
  <c r="V97" i="2"/>
  <c r="V123" i="2"/>
  <c r="V19" i="2"/>
  <c r="A49" i="3" l="1"/>
  <c r="A33" i="4"/>
  <c r="C48" i="3"/>
  <c r="A50" i="3" s="1"/>
  <c r="A56" i="4"/>
  <c r="A32" i="3"/>
  <c r="B24" i="3"/>
  <c r="A72" i="4"/>
  <c r="B49" i="4"/>
  <c r="B32" i="3"/>
  <c r="B40" i="3"/>
  <c r="A25" i="4"/>
  <c r="B9" i="4"/>
  <c r="C65" i="3"/>
  <c r="B66" i="3" s="1"/>
  <c r="C33" i="3"/>
  <c r="B34" i="3" s="1"/>
  <c r="C49" i="3"/>
  <c r="B50" i="3" s="1"/>
  <c r="B17" i="4"/>
  <c r="A8" i="3"/>
  <c r="C10" i="3" s="1"/>
  <c r="B25" i="3"/>
  <c r="C25" i="3" s="1"/>
  <c r="B26" i="3" s="1"/>
  <c r="B65" i="4"/>
  <c r="B56" i="3"/>
  <c r="C56" i="3" s="1"/>
  <c r="A58" i="3" s="1"/>
  <c r="A24" i="3"/>
  <c r="B8" i="4"/>
  <c r="A9" i="3"/>
  <c r="C9" i="3" s="1"/>
  <c r="B10" i="3" s="1"/>
  <c r="A81" i="3"/>
  <c r="A81" i="4"/>
  <c r="A57" i="4"/>
  <c r="A57" i="3"/>
  <c r="C50" i="3"/>
  <c r="B73" i="4"/>
  <c r="B73" i="3"/>
  <c r="B72" i="3"/>
  <c r="C72" i="3" s="1"/>
  <c r="A74" i="3" s="1"/>
  <c r="B72" i="4"/>
  <c r="B81" i="3"/>
  <c r="B81" i="4"/>
  <c r="B64" i="4"/>
  <c r="B64" i="3"/>
  <c r="B57" i="4"/>
  <c r="B57" i="3"/>
  <c r="B80" i="4"/>
  <c r="B80" i="3"/>
  <c r="A41" i="4"/>
  <c r="A41" i="3"/>
  <c r="A73" i="3"/>
  <c r="A73" i="4"/>
  <c r="A64" i="4"/>
  <c r="A64" i="3"/>
  <c r="A40" i="3"/>
  <c r="A40" i="4"/>
  <c r="A80" i="3"/>
  <c r="A80" i="4"/>
  <c r="B41" i="4"/>
  <c r="B41" i="3"/>
  <c r="A16" i="4"/>
  <c r="A16" i="3"/>
  <c r="A17" i="4"/>
  <c r="A17" i="3"/>
  <c r="C17" i="3" s="1"/>
  <c r="B18" i="3" s="1"/>
  <c r="B16" i="4"/>
  <c r="B16" i="3"/>
  <c r="A10" i="3" l="1"/>
  <c r="C24" i="3"/>
  <c r="A26" i="3" s="1"/>
  <c r="C34" i="3"/>
  <c r="C32" i="3"/>
  <c r="A34" i="3" s="1"/>
  <c r="C40" i="3"/>
  <c r="A42" i="3" s="1"/>
  <c r="N10" i="4"/>
  <c r="C81" i="3"/>
  <c r="B82" i="3" s="1"/>
  <c r="C41" i="3"/>
  <c r="B42" i="3" s="1"/>
  <c r="C64" i="3"/>
  <c r="A66" i="3" s="1"/>
  <c r="C80" i="3"/>
  <c r="A82" i="3" s="1"/>
  <c r="C73" i="3"/>
  <c r="B74" i="3" s="1"/>
  <c r="C57" i="3"/>
  <c r="B58" i="3" s="1"/>
  <c r="C8" i="3"/>
  <c r="O9" i="4"/>
  <c r="C16" i="3"/>
  <c r="A18" i="3" s="1"/>
  <c r="C26" i="3"/>
  <c r="O10" i="4"/>
  <c r="C66" i="3"/>
  <c r="I5" i="3"/>
  <c r="C82" i="3"/>
  <c r="C42" i="3"/>
  <c r="C74" i="3"/>
  <c r="J5" i="3"/>
  <c r="C58" i="3"/>
  <c r="N9" i="4"/>
  <c r="J4" i="3"/>
  <c r="I4" i="3"/>
  <c r="C18" i="3"/>
  <c r="K5" i="3" l="1"/>
  <c r="J6" i="3"/>
  <c r="K6" i="3"/>
  <c r="I10" i="3" a="1"/>
  <c r="I10" i="3" s="1"/>
  <c r="I6" i="3"/>
  <c r="K4" i="3"/>
  <c r="L10" i="3" l="1" a="1"/>
  <c r="J14" i="3" s="1"/>
  <c r="L10" i="3" l="1"/>
  <c r="J15" i="3" s="1"/>
  <c r="B1" i="4"/>
  <c r="B20" i="1"/>
  <c r="B25" i="1" s="1"/>
  <c r="E61" i="4" l="1"/>
  <c r="E29" i="4"/>
  <c r="E53" i="4"/>
  <c r="E21" i="4"/>
  <c r="E77" i="4"/>
  <c r="E45" i="4"/>
  <c r="E13" i="4"/>
  <c r="E69" i="4"/>
  <c r="E37" i="4"/>
  <c r="E5" i="4"/>
  <c r="B2" i="4"/>
  <c r="Q2" i="4"/>
  <c r="E54" i="4" l="1"/>
  <c r="C56" i="4" s="1"/>
  <c r="A58" i="4" s="1"/>
  <c r="E22" i="4"/>
  <c r="C26" i="4" s="1"/>
  <c r="E78" i="4"/>
  <c r="C82" i="4" s="1"/>
  <c r="E46" i="4"/>
  <c r="C50" i="4" s="1"/>
  <c r="E14" i="4"/>
  <c r="C17" i="4" s="1"/>
  <c r="B18" i="4" s="1"/>
  <c r="E70" i="4"/>
  <c r="C73" i="4" s="1"/>
  <c r="B74" i="4" s="1"/>
  <c r="E38" i="4"/>
  <c r="C42" i="4" s="1"/>
  <c r="E6" i="4"/>
  <c r="C10" i="4" s="1"/>
  <c r="E62" i="4"/>
  <c r="C64" i="4" s="1"/>
  <c r="A66" i="4" s="1"/>
  <c r="E30" i="4"/>
  <c r="C34" i="4" s="1"/>
  <c r="B21" i="1"/>
  <c r="B26" i="1" s="1"/>
  <c r="Q3" i="4"/>
  <c r="K11" i="4" l="1"/>
  <c r="K16" i="4" s="1"/>
  <c r="C58" i="4"/>
  <c r="C57" i="4"/>
  <c r="B58" i="4" s="1"/>
  <c r="B23" i="1"/>
  <c r="R44" i="1"/>
  <c r="C72" i="4"/>
  <c r="A74" i="4" s="1"/>
  <c r="C81" i="4"/>
  <c r="B82" i="4" s="1"/>
  <c r="C32" i="4"/>
  <c r="A34" i="4" s="1"/>
  <c r="C33" i="4"/>
  <c r="B34" i="4" s="1"/>
  <c r="C80" i="4"/>
  <c r="A82" i="4" s="1"/>
  <c r="C16" i="4"/>
  <c r="A18" i="4" s="1"/>
  <c r="C24" i="4"/>
  <c r="A26" i="4" s="1"/>
  <c r="C40" i="4"/>
  <c r="A42" i="4" s="1"/>
  <c r="C25" i="4"/>
  <c r="B26" i="4" s="1"/>
  <c r="C41" i="4"/>
  <c r="B42" i="4" s="1"/>
  <c r="C8" i="4"/>
  <c r="A10" i="4" s="1"/>
  <c r="C65" i="4"/>
  <c r="B66" i="4" s="1"/>
  <c r="C49" i="4"/>
  <c r="B50" i="4" s="1"/>
  <c r="C9" i="4"/>
  <c r="B10" i="4" s="1"/>
  <c r="C48" i="4"/>
  <c r="A50" i="4" s="1"/>
  <c r="C66" i="4"/>
  <c r="C18" i="4"/>
  <c r="C74" i="4"/>
  <c r="S44" i="1" l="1"/>
  <c r="S45" i="1" s="1"/>
  <c r="R45" i="1"/>
  <c r="P11" i="4"/>
  <c r="N11" i="4"/>
  <c r="O11" i="4"/>
  <c r="P9" i="4"/>
  <c r="P10" i="4"/>
  <c r="M14" i="4" l="1" a="1"/>
  <c r="M14" i="4" l="1"/>
  <c r="M21" i="4"/>
  <c r="M20" i="4"/>
  <c r="Q14" i="4" l="1" a="1"/>
  <c r="M19" i="4"/>
  <c r="R19" i="4" l="1"/>
  <c r="Q20" i="4" s="1"/>
  <c r="Q19" i="4"/>
  <c r="R20" i="4"/>
  <c r="H32" i="4"/>
  <c r="H80" i="4"/>
  <c r="H16" i="4"/>
  <c r="H40" i="4"/>
  <c r="H72" i="4"/>
  <c r="H24" i="4"/>
  <c r="Q14" i="4"/>
  <c r="H8" i="4"/>
  <c r="H57" i="4"/>
  <c r="H17" i="4"/>
  <c r="H48" i="4"/>
  <c r="H33" i="4"/>
  <c r="H41" i="4"/>
  <c r="H81" i="4"/>
  <c r="H25" i="4"/>
  <c r="H64" i="4"/>
  <c r="H56" i="4"/>
  <c r="H73" i="4"/>
  <c r="H65" i="4"/>
  <c r="H49" i="4"/>
  <c r="H9" i="4"/>
  <c r="R15" i="4"/>
  <c r="G80" i="4" l="1"/>
  <c r="G16" i="4"/>
  <c r="G72" i="4"/>
  <c r="G8" i="4"/>
  <c r="G64" i="4"/>
  <c r="G56" i="4"/>
  <c r="G48" i="4"/>
  <c r="G40" i="4"/>
  <c r="G32" i="4"/>
  <c r="G24" i="4"/>
  <c r="B28" i="1" a="1"/>
  <c r="H27" i="4"/>
  <c r="H59" i="4"/>
  <c r="H51" i="4"/>
  <c r="G17" i="4"/>
  <c r="G41" i="4"/>
  <c r="E16" i="4" a="1"/>
  <c r="E16" i="4" s="1"/>
  <c r="V3" i="4" s="1" a="1"/>
  <c r="G73" i="4"/>
  <c r="E8" i="4" a="1"/>
  <c r="E8" i="4" s="1"/>
  <c r="V2" i="4" s="1" a="1"/>
  <c r="G49" i="4"/>
  <c r="G33" i="4"/>
  <c r="E72" i="4" a="1"/>
  <c r="E72" i="4" s="1"/>
  <c r="V10" i="4" s="1" a="1"/>
  <c r="E24" i="4" a="1"/>
  <c r="E24" i="4" s="1"/>
  <c r="V4" i="4" s="1" a="1"/>
  <c r="R14" i="4"/>
  <c r="E48" i="4" a="1"/>
  <c r="E48" i="4" s="1"/>
  <c r="V7" i="4" s="1" a="1"/>
  <c r="G65" i="4"/>
  <c r="G81" i="4"/>
  <c r="E32" i="4" a="1"/>
  <c r="E32" i="4" s="1"/>
  <c r="V5" i="4" s="1" a="1"/>
  <c r="G9" i="4"/>
  <c r="E80" i="4" a="1"/>
  <c r="E80" i="4" s="1"/>
  <c r="V11" i="4" s="1" a="1"/>
  <c r="E56" i="4" a="1"/>
  <c r="E56" i="4" s="1"/>
  <c r="V8" i="4" s="1" a="1"/>
  <c r="G25" i="4"/>
  <c r="E40" i="4" a="1"/>
  <c r="E40" i="4" s="1"/>
  <c r="V6" i="4" s="1" a="1"/>
  <c r="G57" i="4"/>
  <c r="E64" i="4" a="1"/>
  <c r="E64" i="4" s="1"/>
  <c r="V9" i="4" s="1" a="1"/>
  <c r="H75" i="4"/>
  <c r="H43" i="4"/>
  <c r="G53" i="4" a="1"/>
  <c r="G61" i="4" a="1"/>
  <c r="G69" i="4" a="1"/>
  <c r="G37" i="4" a="1"/>
  <c r="G77" i="4" a="1"/>
  <c r="G45" i="4" a="1"/>
  <c r="G21" i="4" a="1"/>
  <c r="G29" i="4" a="1"/>
  <c r="G13" i="4" a="1"/>
  <c r="G5" i="4" a="1"/>
  <c r="H19" i="4"/>
  <c r="H67" i="4"/>
  <c r="H83" i="4"/>
  <c r="H11" i="4"/>
  <c r="H35" i="4"/>
  <c r="G43" i="4" l="1"/>
  <c r="B28" i="1"/>
  <c r="B31" i="1" s="1"/>
  <c r="B34" i="1" s="1"/>
  <c r="B32" i="1"/>
  <c r="C34" i="1" s="1"/>
  <c r="G83" i="4"/>
  <c r="G51" i="4"/>
  <c r="G19" i="4"/>
  <c r="G67" i="4"/>
  <c r="G35" i="4"/>
  <c r="G75" i="4"/>
  <c r="L8" i="1"/>
  <c r="M8" i="1"/>
  <c r="V2" i="4"/>
  <c r="K8" i="1" s="1"/>
  <c r="H46" i="4"/>
  <c r="I46" i="4" s="1"/>
  <c r="G45" i="4"/>
  <c r="H45" i="4" s="1"/>
  <c r="I45" i="4" s="1"/>
  <c r="V9" i="4"/>
  <c r="K15" i="1" s="1"/>
  <c r="M15" i="1"/>
  <c r="L15" i="1"/>
  <c r="V8" i="4"/>
  <c r="K14" i="1" s="1"/>
  <c r="M14" i="1"/>
  <c r="L14" i="1"/>
  <c r="H22" i="4"/>
  <c r="I22" i="4" s="1"/>
  <c r="G21" i="4"/>
  <c r="H21" i="4" s="1"/>
  <c r="I21" i="4" s="1"/>
  <c r="M10" i="1"/>
  <c r="V4" i="4"/>
  <c r="K10" i="1" s="1"/>
  <c r="L10" i="1"/>
  <c r="G27" i="4"/>
  <c r="G37" i="4"/>
  <c r="H37" i="4" s="1"/>
  <c r="I37" i="4" s="1"/>
  <c r="H38" i="4"/>
  <c r="I38" i="4" s="1"/>
  <c r="G59" i="4"/>
  <c r="G11" i="4"/>
  <c r="L13" i="1"/>
  <c r="M13" i="1"/>
  <c r="V7" i="4"/>
  <c r="K13" i="1" s="1"/>
  <c r="H70" i="4"/>
  <c r="I70" i="4" s="1"/>
  <c r="G69" i="4"/>
  <c r="H69" i="4" s="1"/>
  <c r="I69" i="4" s="1"/>
  <c r="V3" i="4"/>
  <c r="K9" i="1" s="1"/>
  <c r="L9" i="1"/>
  <c r="M9" i="1"/>
  <c r="L17" i="1"/>
  <c r="M17" i="1"/>
  <c r="V11" i="4"/>
  <c r="K17" i="1" s="1"/>
  <c r="G5" i="4"/>
  <c r="H5" i="4" s="1"/>
  <c r="I5" i="4" s="1"/>
  <c r="H6" i="4"/>
  <c r="I6" i="4" s="1"/>
  <c r="V5" i="4"/>
  <c r="K11" i="1" s="1"/>
  <c r="M11" i="1"/>
  <c r="L11" i="1"/>
  <c r="L16" i="1"/>
  <c r="M16" i="1"/>
  <c r="V10" i="4"/>
  <c r="K16" i="1" s="1"/>
  <c r="G77" i="4"/>
  <c r="H77" i="4" s="1"/>
  <c r="I77" i="4" s="1"/>
  <c r="H78" i="4"/>
  <c r="I78" i="4" s="1"/>
  <c r="H62" i="4"/>
  <c r="I62" i="4" s="1"/>
  <c r="G61" i="4"/>
  <c r="H61" i="4" s="1"/>
  <c r="I61" i="4" s="1"/>
  <c r="G13" i="4"/>
  <c r="H13" i="4" s="1"/>
  <c r="I13" i="4" s="1"/>
  <c r="H14" i="4"/>
  <c r="I14" i="4" s="1"/>
  <c r="H54" i="4"/>
  <c r="I54" i="4" s="1"/>
  <c r="G53" i="4"/>
  <c r="H53" i="4" s="1"/>
  <c r="I53" i="4" s="1"/>
  <c r="M12" i="1"/>
  <c r="L12" i="1"/>
  <c r="V6" i="4"/>
  <c r="K12" i="1" s="1"/>
  <c r="G29" i="4"/>
  <c r="H29" i="4" s="1"/>
  <c r="I29" i="4" s="1"/>
  <c r="H30" i="4"/>
  <c r="I30" i="4" s="1"/>
  <c r="AA74" i="2" l="1"/>
  <c r="Y7" i="4" a="1"/>
  <c r="AA100" i="2"/>
  <c r="Y9" i="4" a="1"/>
  <c r="AA61" i="2"/>
  <c r="AA126" i="2"/>
  <c r="AA125" i="2"/>
  <c r="AA9" i="2"/>
  <c r="AA8" i="2"/>
  <c r="AA48" i="2"/>
  <c r="AA47" i="2"/>
  <c r="AA113" i="2"/>
  <c r="AA22" i="2"/>
  <c r="AA21" i="2"/>
  <c r="AA35" i="2"/>
  <c r="Y4" i="4" a="1"/>
  <c r="Q10" i="1" s="1"/>
  <c r="U10" i="1" s="1"/>
  <c r="AA87" i="2"/>
  <c r="Y8" i="4" a="1"/>
  <c r="AA86" i="2"/>
  <c r="AC84" i="2" s="1" a="1"/>
  <c r="AC84" i="2" s="1"/>
  <c r="AA34" i="2"/>
  <c r="AA73" i="2"/>
  <c r="AA99" i="2"/>
  <c r="K18" i="1"/>
  <c r="K19" i="1" s="1"/>
  <c r="AA112" i="2"/>
  <c r="Y10" i="4" a="1"/>
  <c r="AA60" i="2"/>
  <c r="Y6" i="4" a="1"/>
  <c r="M18" i="1"/>
  <c r="M19" i="1" s="1"/>
  <c r="Y5" i="4" a="1"/>
  <c r="Q11" i="1" s="1"/>
  <c r="U11" i="1" s="1"/>
  <c r="Y11" i="4" a="1"/>
  <c r="Y2" i="4" a="1"/>
  <c r="Q8" i="1" s="1"/>
  <c r="U8" i="1" s="1"/>
  <c r="L18" i="1"/>
  <c r="L19" i="1" s="1"/>
  <c r="AC58" i="2" l="1" a="1"/>
  <c r="AC58" i="2" s="1"/>
  <c r="AE58" i="2" s="1" a="1"/>
  <c r="AE58" i="2" s="1"/>
  <c r="AJ6" i="2" s="1" a="1"/>
  <c r="AC71" i="2" a="1"/>
  <c r="AC71" i="2" s="1"/>
  <c r="AE71" i="2" s="1" a="1"/>
  <c r="AE71" i="2" s="1"/>
  <c r="AJ7" i="2" s="1" a="1"/>
  <c r="AC19" i="2" a="1"/>
  <c r="AC19" i="2" s="1"/>
  <c r="AF19" i="2" s="1" a="1"/>
  <c r="AF19" i="2" s="1"/>
  <c r="AC110" i="2" a="1"/>
  <c r="AC110" i="2" s="1"/>
  <c r="AE110" i="2" s="1" a="1"/>
  <c r="AE110" i="2" s="1"/>
  <c r="AJ10" i="2" s="1" a="1"/>
  <c r="AC45" i="2" a="1"/>
  <c r="AC45" i="2" s="1"/>
  <c r="AF45" i="2" s="1" a="1"/>
  <c r="AF45" i="2" s="1"/>
  <c r="AC97" i="2" a="1"/>
  <c r="AC97" i="2" s="1"/>
  <c r="AF97" i="2" s="1" a="1"/>
  <c r="AF97" i="2" s="1"/>
  <c r="AC123" i="2" a="1"/>
  <c r="AC123" i="2" s="1"/>
  <c r="AE123" i="2" s="1" a="1"/>
  <c r="AE123" i="2" s="1"/>
  <c r="AJ11" i="2" s="1" a="1"/>
  <c r="AC32" i="2" a="1"/>
  <c r="AC32" i="2" s="1"/>
  <c r="AF32" i="2" s="1" a="1"/>
  <c r="AF32" i="2" s="1"/>
  <c r="AC6" i="2" a="1"/>
  <c r="AC6" i="2" s="1"/>
  <c r="AF6" i="2" s="1" a="1"/>
  <c r="AF6" i="2" s="1"/>
  <c r="Y3" i="4" a="1"/>
  <c r="S11" i="1"/>
  <c r="Y5" i="4"/>
  <c r="AF84" i="2" a="1"/>
  <c r="AF84" i="2" s="1"/>
  <c r="AE84" i="2" a="1"/>
  <c r="AE84" i="2" s="1"/>
  <c r="AJ8" i="2" s="1" a="1"/>
  <c r="Y9" i="4"/>
  <c r="R15" i="1" s="1"/>
  <c r="S15" i="1"/>
  <c r="S12" i="1"/>
  <c r="Y6" i="4"/>
  <c r="R12" i="1" s="1"/>
  <c r="Y7" i="4"/>
  <c r="R13" i="1" s="1"/>
  <c r="S13" i="1"/>
  <c r="Y8" i="4"/>
  <c r="R14" i="1" s="1"/>
  <c r="S14" i="1"/>
  <c r="Y11" i="4"/>
  <c r="R17" i="1" s="1"/>
  <c r="S17" i="1"/>
  <c r="Y2" i="4"/>
  <c r="S8" i="1"/>
  <c r="Y10" i="4"/>
  <c r="R16" i="1" s="1"/>
  <c r="S16" i="1"/>
  <c r="S10" i="1"/>
  <c r="Y4" i="4"/>
  <c r="AF58" i="2" l="1" a="1"/>
  <c r="AF58" i="2" s="1"/>
  <c r="AJ11" i="2"/>
  <c r="N17" i="1" s="1"/>
  <c r="O17" i="1"/>
  <c r="AJ8" i="2"/>
  <c r="N14" i="1" s="1"/>
  <c r="O14" i="1"/>
  <c r="AJ10" i="2"/>
  <c r="N16" i="1" s="1"/>
  <c r="O16" i="1"/>
  <c r="AJ7" i="2"/>
  <c r="N13" i="1" s="1"/>
  <c r="O13" i="1"/>
  <c r="AJ6" i="2"/>
  <c r="N12" i="1" s="1"/>
  <c r="O12" i="1"/>
  <c r="AF71" i="2" a="1"/>
  <c r="AF71" i="2" s="1"/>
  <c r="AE19" i="2" a="1"/>
  <c r="AE19" i="2" s="1"/>
  <c r="AJ3" i="2" s="1" a="1"/>
  <c r="P11" i="1"/>
  <c r="P8" i="1"/>
  <c r="P10" i="1"/>
  <c r="Y3" i="4"/>
  <c r="Q9" i="1"/>
  <c r="AF110" i="2" a="1"/>
  <c r="AF110" i="2" s="1"/>
  <c r="AE6" i="2" a="1"/>
  <c r="AE6" i="2" s="1"/>
  <c r="AJ2" i="2" s="1" a="1"/>
  <c r="AE97" i="2" a="1"/>
  <c r="AE97" i="2" s="1"/>
  <c r="AJ9" i="2" s="1" a="1"/>
  <c r="AF123" i="2" a="1"/>
  <c r="AF123" i="2" s="1"/>
  <c r="AE45" i="2" a="1"/>
  <c r="AE45" i="2" s="1"/>
  <c r="AJ5" i="2" s="1" a="1"/>
  <c r="AE32" i="2" a="1"/>
  <c r="AE32" i="2" s="1"/>
  <c r="AJ4" i="2" s="1" a="1"/>
  <c r="R11" i="1" l="1"/>
  <c r="T11" i="1"/>
  <c r="R8" i="1"/>
  <c r="T8" i="1"/>
  <c r="S9" i="1"/>
  <c r="U9" i="1"/>
  <c r="R10" i="1"/>
  <c r="T10" i="1"/>
  <c r="AJ5" i="2"/>
  <c r="N11" i="1" s="1"/>
  <c r="O11" i="1"/>
  <c r="AJ3" i="2"/>
  <c r="N9" i="1" s="1"/>
  <c r="O9" i="1"/>
  <c r="AJ9" i="2"/>
  <c r="N15" i="1" s="1"/>
  <c r="O15" i="1"/>
  <c r="AJ4" i="2"/>
  <c r="N10" i="1" s="1"/>
  <c r="O10" i="1"/>
  <c r="AJ2" i="2"/>
  <c r="N8" i="1" s="1"/>
  <c r="O8" i="1"/>
  <c r="P9" i="1"/>
  <c r="R9" i="1" l="1"/>
  <c r="T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<sst xmlns="http://schemas.openxmlformats.org/spreadsheetml/2006/main" count="413" uniqueCount="107">
  <si>
    <t>Wall</t>
  </si>
  <si>
    <t>K</t>
  </si>
  <si>
    <t>Xcg (ft)</t>
  </si>
  <si>
    <t>Ycg (ft)</t>
  </si>
  <si>
    <t>Load Point</t>
  </si>
  <si>
    <t>x (ft)</t>
  </si>
  <si>
    <t>y (ft)</t>
  </si>
  <si>
    <t>Fx</t>
  </si>
  <si>
    <t>Fy</t>
  </si>
  <si>
    <t>Mz</t>
  </si>
  <si>
    <t>k</t>
  </si>
  <si>
    <t>ft-kip</t>
  </si>
  <si>
    <t>kip</t>
  </si>
  <si>
    <t>Load: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</si>
  <si>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</si>
  <si>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</si>
  <si>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</si>
  <si>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</si>
  <si>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</si>
  <si>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</si>
  <si>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</si>
  <si>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</si>
  <si>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</si>
  <si>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</si>
  <si>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Theta</t>
  </si>
  <si>
    <t>delta, 1kip (in)</t>
  </si>
  <si>
    <t>delta, 1kip (ft)</t>
  </si>
  <si>
    <t>K,local</t>
  </si>
  <si>
    <t>rad</t>
  </si>
  <si>
    <t>ft/k</t>
  </si>
  <si>
    <r>
      <t>T</t>
    </r>
    <r>
      <rPr>
        <vertAlign val="superscript"/>
        <sz val="11"/>
        <color theme="1"/>
        <rFont val="Calibri"/>
        <family val="2"/>
        <scheme val="minor"/>
      </rPr>
      <t>T</t>
    </r>
  </si>
  <si>
    <r>
      <t>T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K</t>
    </r>
  </si>
  <si>
    <t>T</t>
  </si>
  <si>
    <r>
      <t>T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K T</t>
    </r>
  </si>
  <si>
    <t>K for Diaphragm</t>
  </si>
  <si>
    <t>x</t>
  </si>
  <si>
    <t>ft</t>
  </si>
  <si>
    <t>y</t>
  </si>
  <si>
    <t>Dx</t>
  </si>
  <si>
    <t>Dy</t>
  </si>
  <si>
    <t>K'</t>
  </si>
  <si>
    <t>K',global with respect to 0,0</t>
  </si>
  <si>
    <t>(-y COR)</t>
  </si>
  <si>
    <t>(x cor)</t>
  </si>
  <si>
    <t>Center or Rigidity:</t>
  </si>
  <si>
    <t>Center of Rigidity:</t>
  </si>
  <si>
    <t>Load</t>
  </si>
  <si>
    <t>dx</t>
  </si>
  <si>
    <t>dy</t>
  </si>
  <si>
    <t>Global System</t>
  </si>
  <si>
    <t>F'x</t>
  </si>
  <si>
    <t>F'y</t>
  </si>
  <si>
    <t>Mz'</t>
  </si>
  <si>
    <t>ft-k</t>
  </si>
  <si>
    <t>=</t>
  </si>
  <si>
    <t>K,global with respect to the COR</t>
  </si>
  <si>
    <t>D</t>
  </si>
  <si>
    <t>dtheta</t>
  </si>
  <si>
    <t>F</t>
  </si>
  <si>
    <t>.</t>
  </si>
  <si>
    <t>K^-1</t>
  </si>
  <si>
    <t>Fx (kips)</t>
  </si>
  <si>
    <t>Fy (kips)</t>
  </si>
  <si>
    <t>Mz,COR (ft-kips)</t>
  </si>
  <si>
    <t>Summarized Result Force Vector</t>
  </si>
  <si>
    <t>Mz, COR</t>
  </si>
  <si>
    <t>Statics Check:</t>
  </si>
  <si>
    <t>Center of rigidity can be solved directly from inversion of yellow cells multiplied by the red vector, red cells ar K,theta where K,theta * D,theta = force from rotation, yellow cells are direct axis stiffness so the essentially solving for the location where force from D,theta would be 0 IE the center of the rotation which is the center of rigidty</t>
  </si>
  <si>
    <t>Direct</t>
  </si>
  <si>
    <t>Torsion</t>
  </si>
  <si>
    <t>Rotation Matrix</t>
  </si>
  <si>
    <t>Translations</t>
  </si>
  <si>
    <t>dx (ft)</t>
  </si>
  <si>
    <t>dy (ft)</t>
  </si>
  <si>
    <t>scale</t>
  </si>
  <si>
    <t>plot scale</t>
  </si>
  <si>
    <t>K (kip/ft)</t>
  </si>
  <si>
    <t>Strong</t>
  </si>
  <si>
    <t>Weak</t>
  </si>
  <si>
    <t>Kweak</t>
  </si>
  <si>
    <t>Fs (kips) 
(signed)</t>
  </si>
  <si>
    <t>Fw (kips) 
(signed)</t>
  </si>
  <si>
    <t>dx (in)</t>
  </si>
  <si>
    <t>dy (in)</t>
  </si>
  <si>
    <t>BSD 3-Clause License</t>
  </si>
  <si>
    <t>All rights reserved.</t>
  </si>
  <si>
    <t>Redistribution and use in source and binary forms, with or without</t>
  </si>
  <si>
    <t>modification, are permitted provided that the following conditions are met:</t>
  </si>
  <si>
    <t>1. Redistributions of source code must retain the above copyright notice, this</t>
  </si>
  <si>
    <t>list of conditions and the following disclaimer.</t>
  </si>
  <si>
    <t>2. Redistributions in binary form must reproduce the above copyright notice,</t>
  </si>
  <si>
    <t>this list of conditions and the following disclaimer in the documentation</t>
  </si>
  <si>
    <t>and/or other materials provided with the distribution.</t>
  </si>
  <si>
    <t>3. Neither the name of the copyright holder nor the names of its</t>
  </si>
  <si>
    <t>contributors may be used to endorse or promote products derived from</t>
  </si>
  <si>
    <t>this software without specific prior written permission.</t>
  </si>
  <si>
    <t>THIS SOFTWARE IS PROVIDED BY THE COPYRIGHT HOLDERS AND CONTRIBUTORS "AS IS"</t>
  </si>
  <si>
    <t>AND ANY EXPRESS OR IMPLIED WARRANTIES, INCLUDING, BUT NOT LIMITED TO, THE</t>
  </si>
  <si>
    <t>IMPLIED WARRANTIES OF MERCHANTABILITY AND FITNESS FOR A PARTICULAR PURPOSE ARE</t>
  </si>
  <si>
    <t>DISCLAIMED. IN NO EVENT SHALL THE COPYRIGHT HOLDER OR CONTRIBUTORS BE LIABLE</t>
  </si>
  <si>
    <t>FOR ANY DIRECT, INDIRECT, INCIDENTAL, SPECIAL, EXEMPLARY, OR CONSEQUENTIAL</t>
  </si>
  <si>
    <t>DAMAGES (INCLUDING, BUT NOT LIMITED TO, PROCUREMENT OF SUBSTITUTE GOODS OR</t>
  </si>
  <si>
    <t>SERVICES; LOSS OF USE, DATA, OR PROFITS; OR BUSINESS INTERRUPTION) HOWEVER</t>
  </si>
  <si>
    <t>CAUSED AND ON ANY THEORY OF LIABILITY, WHETHER IN CONTRACT, STRICT LIABILITY,</t>
  </si>
  <si>
    <t>OR TORT (INCLUDING NEGLIGENCE OR OTHERWISE) ARISING IN ANY WAY OUT OF THE USE</t>
  </si>
  <si>
    <t>OF THIS SOFTWARE, EVEN IF ADVISED OF THE POSSIBILITY OF SUCH DAMAGE.</t>
  </si>
  <si>
    <t>Copyright (c) 2022, open-struct-engineer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</si>
</sst>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E+00"/>
    <numFmt numFmtId="166" formatCode="0.000000"/>
    <numFmt numFmtId="167" formatCode="0.00000E+00"/>
    <numFmt numFmtId="170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24292E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Fill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9" borderId="0" xfId="0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170" fontId="1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5" fillId="10" borderId="11" xfId="1" applyFont="1" applyFill="1" applyBorder="1" applyAlignment="1">
      <alignment vertical="top" wrapText="1" indent="1"/>
    </xf>
    <xf numFmtId="0" fontId="1" fillId="10" borderId="12" xfId="1" applyFont="1" applyFill="1" applyBorder="1"/>
    <xf numFmtId="0" fontId="4" fillId="0" borderId="0" xfId="1"/>
    <xf numFmtId="0" fontId="5" fillId="10" borderId="13" xfId="1" applyFont="1" applyFill="1" applyBorder="1" applyAlignment="1">
      <alignment horizontal="right" vertical="top" indent="1"/>
    </xf>
    <xf numFmtId="0" fontId="5" fillId="10" borderId="14" xfId="1" applyFont="1" applyFill="1" applyBorder="1" applyAlignment="1">
      <alignment vertical="top" wrapText="1" indent="1"/>
    </xf>
    <xf numFmtId="0" fontId="1" fillId="10" borderId="15" xfId="1" applyFont="1" applyFill="1" applyBorder="1"/>
    <xf numFmtId="0" fontId="1" fillId="10" borderId="16" xfId="1" applyFont="1" applyFill="1" applyBorder="1"/>
  </cellXfs>
  <cellStyles count="2">
    <cellStyle name="Normal" xfId="0" builtinId="0"/>
    <cellStyle name="Normal 2" xfId="1" xr:uid="{42A8364E-C45A-41B1-95F3-2A14919A6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walls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'Rigid Diaphragm'!$B$8:$B$17</c:f>
              <c:numCache>
                <c:formatCode>General</c:formatCode>
                <c:ptCount val="10"/>
                <c:pt idx="0">
                  <c:v>-10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'Rigid Diaphragm'!$C$8:$C$17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-10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2-4B3A-ACFE-F2D44A5FFAB0}"/>
            </c:ext>
          </c:extLst>
        </c:ser>
        <c:ser>
          <c:idx val="1"/>
          <c:order val="1"/>
          <c:tx>
            <c:v>Load_point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0"/>
            <c:spPr>
              <a:noFill/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'Rigid Diaphragm'!$B$2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'Rigid Diaphragm'!$C$2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2-4B3A-ACFE-F2D44A5FFAB0}"/>
            </c:ext>
          </c:extLst>
        </c:ser>
        <c:ser>
          <c:idx val="2"/>
          <c:order val="2"/>
          <c:tx>
            <c:v>COR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4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'Rigid Diaphragm'!$B$20</c:f>
              <c:numCache>
                <c:formatCode>0.000</c:formatCode>
                <c:ptCount val="1"/>
                <c:pt idx="0">
                  <c:v>4.3376844866042061</c:v>
                </c:pt>
              </c:numCache>
            </c:numRef>
          </c:xVal>
          <c:yVal>
            <c:numRef>
              <c:f>'Rigid Diaphragm'!$B$21</c:f>
              <c:numCache>
                <c:formatCode>0.000</c:formatCode>
                <c:ptCount val="1"/>
                <c:pt idx="0">
                  <c:v>7.7692641446902737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42-4B3A-ACFE-F2D44A5FFAB0}"/>
            </c:ext>
          </c:extLst>
        </c:ser>
        <c:ser>
          <c:idx val="3"/>
          <c:order val="3"/>
          <c:tx>
            <c:v>displaced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solidFill>
                <a:srgbClr val="FF0000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'Rigid Diaphragm'!$R$8:$R$17</c:f>
              <c:numCache>
                <c:formatCode>0.0000</c:formatCode>
                <c:ptCount val="10"/>
                <c:pt idx="0">
                  <c:v>-8.9750340942063307</c:v>
                </c:pt>
                <c:pt idx="1">
                  <c:v>11.024413961765232</c:v>
                </c:pt>
                <c:pt idx="2">
                  <c:v>0.28176062873020602</c:v>
                </c:pt>
                <c:pt idx="3">
                  <c:v>1.7676192388287844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'Rigid Diaphragm'!$S$8:$S$17</c:f>
              <c:numCache>
                <c:formatCode>0.0000</c:formatCode>
                <c:ptCount val="10"/>
                <c:pt idx="0">
                  <c:v>-0.52236877870548404</c:v>
                </c:pt>
                <c:pt idx="1">
                  <c:v>0.96348983139300548</c:v>
                </c:pt>
                <c:pt idx="2">
                  <c:v>10.220284554329542</c:v>
                </c:pt>
                <c:pt idx="3">
                  <c:v>-9.7791635016417544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42-4B3A-ACFE-F2D44A5FFAB0}"/>
            </c:ext>
          </c:extLst>
        </c:ser>
        <c:ser>
          <c:idx val="4"/>
          <c:order val="4"/>
          <c:tx>
            <c:v>_scale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'Rigid Diaphragm'!$R$44:$R$45</c:f>
              <c:numCache>
                <c:formatCode>General</c:formatCode>
                <c:ptCount val="2"/>
                <c:pt idx="0" formatCode="0.000">
                  <c:v>10</c:v>
                </c:pt>
                <c:pt idx="1">
                  <c:v>-10</c:v>
                </c:pt>
              </c:numCache>
            </c:numRef>
          </c:xVal>
          <c:yVal>
            <c:numRef>
              <c:f>'Rigid Diaphragm'!$S$44:$S$45</c:f>
              <c:numCache>
                <c:formatCode>General</c:formatCode>
                <c:ptCount val="2"/>
                <c:pt idx="0" formatCode="0.000">
                  <c:v>10</c:v>
                </c:pt>
                <c:pt idx="1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42-4B3A-ACFE-F2D44A5FFAB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x"/>
            <c:size val="13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xVal>
            <c:numRef>
              <c:f>'Rigid Diaphragm'!$B$34</c:f>
              <c:numCache>
                <c:formatCode>General</c:formatCode>
                <c:ptCount val="1"/>
                <c:pt idx="0">
                  <c:v>0.57732110912844803</c:v>
                </c:pt>
              </c:numCache>
            </c:numRef>
          </c:xVal>
          <c:yVal>
            <c:numRef>
              <c:f>'Rigid Diaphragm'!$C$34</c:f>
              <c:numCache>
                <c:formatCode>General</c:formatCode>
                <c:ptCount val="1"/>
                <c:pt idx="0">
                  <c:v>-0.32204488216809324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5E-43D6-80F5-57C9052C8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20416"/>
        <c:axId val="817707104"/>
      </c:scatterChart>
      <c:valAx>
        <c:axId val="81772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7104"/>
        <c:crosses val="autoZero"/>
        <c:crossBetween val="midCat"/>
      </c:valAx>
      <c:valAx>
        <c:axId val="8177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2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184440</xdr:colOff>
      <xdr:row>20</xdr:row>
      <xdr:rowOff>8226</xdr:rowOff>
    </xdr:from>
    <xdr:to>
      <xdr:col>16</xdr:col>
      <xdr:colOff>161060</xdr:colOff>
      <xdr:row>68</xdr:row>
      <xdr:rowOff>8226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9B155-B80B-44DA-8CB9-8201F93BE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2CC6-94A6-4EC2-9BDB-391F56B34093}">
  <sheetPr codeName="Sheet12"/>
  <dimension ref="A1:B30"/>
  <sheetViews>
    <sheetView workbookViewId="0">
      <selection activeCell="B4" sqref="B4"/>
    </sheetView>
  </sheetViews>
  <sheetFormatPr defaultRowHeight="15.75" x14ac:dyDescent="0.25"/>
  <cols>
    <col min="1" max="1" width="25.85546875" style="43" customWidth="1"/>
    <col min="2" max="2" width="60.42578125" style="43" customWidth="1"/>
    <col min="3" max="16384" width="9.140625" style="43"/>
  </cols>
  <sheetData>
    <row r="1" spans="1:2" x14ac:dyDescent="0.25">
      <c r="A1" s="41" t="s">
        <v>84</v>
      </c>
      <c r="B1" s="42"/>
    </row>
    <row r="2" spans="1:2" ht="24" customHeight="1" x14ac:dyDescent="0.25">
      <c r="A2" s="44"/>
      <c r="B2" s="45"/>
    </row>
    <row r="3" spans="1:2" x14ac:dyDescent="0.25">
      <c r="A3" s="44"/>
      <c r="B3" s="45" t="s">
        <v>106</v>
      </c>
    </row>
    <row r="4" spans="1:2" x14ac:dyDescent="0.25">
      <c r="A4" s="44"/>
      <c r="B4" s="45" t="s">
        <v>85</v>
      </c>
    </row>
    <row r="5" spans="1:2" ht="24" customHeight="1" x14ac:dyDescent="0.25">
      <c r="A5" s="44"/>
      <c r="B5" s="45"/>
    </row>
    <row r="6" spans="1:2" ht="24" x14ac:dyDescent="0.25">
      <c r="A6" s="44"/>
      <c r="B6" s="45" t="s">
        <v>86</v>
      </c>
    </row>
    <row r="7" spans="1:2" ht="24" x14ac:dyDescent="0.25">
      <c r="A7" s="44"/>
      <c r="B7" s="45" t="s">
        <v>87</v>
      </c>
    </row>
    <row r="8" spans="1:2" ht="24" customHeight="1" x14ac:dyDescent="0.25">
      <c r="A8" s="44"/>
      <c r="B8" s="45"/>
    </row>
    <row r="9" spans="1:2" ht="24" x14ac:dyDescent="0.25">
      <c r="A9" s="44"/>
      <c r="B9" s="45" t="s">
        <v>88</v>
      </c>
    </row>
    <row r="10" spans="1:2" x14ac:dyDescent="0.25">
      <c r="A10" s="44"/>
      <c r="B10" s="45" t="s">
        <v>89</v>
      </c>
    </row>
    <row r="11" spans="1:2" ht="24" customHeight="1" x14ac:dyDescent="0.25">
      <c r="A11" s="44"/>
      <c r="B11" s="45"/>
    </row>
    <row r="12" spans="1:2" ht="24" x14ac:dyDescent="0.25">
      <c r="A12" s="44"/>
      <c r="B12" s="45" t="s">
        <v>90</v>
      </c>
    </row>
    <row r="13" spans="1:2" ht="24" x14ac:dyDescent="0.25">
      <c r="A13" s="44"/>
      <c r="B13" s="45" t="s">
        <v>91</v>
      </c>
    </row>
    <row r="14" spans="1:2" x14ac:dyDescent="0.25">
      <c r="A14" s="44"/>
      <c r="B14" s="45" t="s">
        <v>92</v>
      </c>
    </row>
    <row r="15" spans="1:2" ht="24" customHeight="1" x14ac:dyDescent="0.25">
      <c r="A15" s="44"/>
      <c r="B15" s="45"/>
    </row>
    <row r="16" spans="1:2" ht="24" x14ac:dyDescent="0.25">
      <c r="A16" s="44"/>
      <c r="B16" s="45" t="s">
        <v>93</v>
      </c>
    </row>
    <row r="17" spans="1:2" ht="24" x14ac:dyDescent="0.25">
      <c r="A17" s="44"/>
      <c r="B17" s="45" t="s">
        <v>94</v>
      </c>
    </row>
    <row r="18" spans="1:2" x14ac:dyDescent="0.25">
      <c r="A18" s="44"/>
      <c r="B18" s="45" t="s">
        <v>95</v>
      </c>
    </row>
    <row r="19" spans="1:2" ht="24" customHeight="1" x14ac:dyDescent="0.25">
      <c r="A19" s="44"/>
      <c r="B19" s="45"/>
    </row>
    <row r="20" spans="1:2" ht="24" x14ac:dyDescent="0.25">
      <c r="A20" s="44"/>
      <c r="B20" s="45" t="s">
        <v>96</v>
      </c>
    </row>
    <row r="21" spans="1:2" ht="24" x14ac:dyDescent="0.25">
      <c r="A21" s="44"/>
      <c r="B21" s="45" t="s">
        <v>97</v>
      </c>
    </row>
    <row r="22" spans="1:2" ht="24" x14ac:dyDescent="0.25">
      <c r="A22" s="44"/>
      <c r="B22" s="45" t="s">
        <v>98</v>
      </c>
    </row>
    <row r="23" spans="1:2" ht="24" x14ac:dyDescent="0.25">
      <c r="A23" s="44"/>
      <c r="B23" s="45" t="s">
        <v>99</v>
      </c>
    </row>
    <row r="24" spans="1:2" ht="24" x14ac:dyDescent="0.25">
      <c r="A24" s="44"/>
      <c r="B24" s="45" t="s">
        <v>100</v>
      </c>
    </row>
    <row r="25" spans="1:2" ht="24" x14ac:dyDescent="0.25">
      <c r="A25" s="44"/>
      <c r="B25" s="45" t="s">
        <v>101</v>
      </c>
    </row>
    <row r="26" spans="1:2" ht="24" x14ac:dyDescent="0.25">
      <c r="A26" s="44"/>
      <c r="B26" s="45" t="s">
        <v>102</v>
      </c>
    </row>
    <row r="27" spans="1:2" ht="24" x14ac:dyDescent="0.25">
      <c r="A27" s="44"/>
      <c r="B27" s="45" t="s">
        <v>103</v>
      </c>
    </row>
    <row r="28" spans="1:2" ht="24" x14ac:dyDescent="0.25">
      <c r="A28" s="44"/>
      <c r="B28" s="45" t="s">
        <v>104</v>
      </c>
    </row>
    <row r="29" spans="1:2" ht="24" x14ac:dyDescent="0.25">
      <c r="A29" s="44"/>
      <c r="B29" s="45" t="s">
        <v>105</v>
      </c>
    </row>
    <row r="30" spans="1:2" ht="16.5" thickBot="1" x14ac:dyDescent="0.3">
      <c r="A30" s="46"/>
      <c r="B30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ED3F-F6B7-45FD-B1F1-AF9EA0E8BC9A}">
  <dimension ref="A1:Z45"/>
  <sheetViews>
    <sheetView tabSelected="1" zoomScale="85" zoomScaleNormal="85" workbookViewId="0">
      <selection activeCell="K4" sqref="K4"/>
    </sheetView>
  </sheetViews>
  <sheetFormatPr defaultRowHeight="15" x14ac:dyDescent="0.25"/>
  <cols>
    <col min="1" max="1" width="14.28515625" customWidth="1"/>
    <col min="2" max="2" width="11.85546875" customWidth="1"/>
    <col min="3" max="3" width="11.140625" customWidth="1"/>
    <col min="4" max="4" width="12.85546875" customWidth="1"/>
    <col min="5" max="5" width="16" customWidth="1"/>
    <col min="6" max="6" width="14.5703125" customWidth="1"/>
    <col min="7" max="7" width="11.85546875" customWidth="1"/>
    <col min="8" max="8" width="14.7109375" bestFit="1" customWidth="1"/>
    <col min="9" max="9" width="14.28515625" bestFit="1" customWidth="1"/>
    <col min="10" max="10" width="16.7109375" customWidth="1"/>
    <col min="13" max="13" width="15.5703125" bestFit="1" customWidth="1"/>
  </cols>
  <sheetData>
    <row r="1" spans="1:22" x14ac:dyDescent="0.25">
      <c r="B1" s="1" t="s">
        <v>5</v>
      </c>
      <c r="C1" s="1" t="s">
        <v>6</v>
      </c>
    </row>
    <row r="2" spans="1:22" x14ac:dyDescent="0.25">
      <c r="A2" t="s">
        <v>4</v>
      </c>
      <c r="B2" s="2">
        <v>0</v>
      </c>
      <c r="C2" s="2">
        <v>0</v>
      </c>
      <c r="E2" t="s">
        <v>13</v>
      </c>
      <c r="F2" t="s">
        <v>7</v>
      </c>
      <c r="G2" s="2">
        <v>100</v>
      </c>
      <c r="H2" t="s">
        <v>12</v>
      </c>
    </row>
    <row r="3" spans="1:22" x14ac:dyDescent="0.25">
      <c r="F3" t="s">
        <v>8</v>
      </c>
      <c r="G3" s="2">
        <v>100</v>
      </c>
      <c r="H3" t="s">
        <v>12</v>
      </c>
    </row>
    <row r="4" spans="1:22" x14ac:dyDescent="0.25">
      <c r="F4" t="s">
        <v>9</v>
      </c>
      <c r="G4" s="2">
        <v>100</v>
      </c>
      <c r="H4" t="s">
        <v>11</v>
      </c>
    </row>
    <row r="6" spans="1:22" x14ac:dyDescent="0.25">
      <c r="E6" s="25" t="s">
        <v>77</v>
      </c>
      <c r="F6" s="26"/>
      <c r="G6" s="27"/>
      <c r="H6" s="25" t="s">
        <v>78</v>
      </c>
      <c r="I6" s="26"/>
      <c r="J6" s="27"/>
      <c r="Q6" s="4" t="s">
        <v>75</v>
      </c>
      <c r="R6" s="17">
        <v>100</v>
      </c>
    </row>
    <row r="7" spans="1:22" ht="30" x14ac:dyDescent="0.25">
      <c r="A7" s="1" t="s">
        <v>0</v>
      </c>
      <c r="B7" s="1" t="s">
        <v>2</v>
      </c>
      <c r="C7" s="1" t="s">
        <v>3</v>
      </c>
      <c r="D7" s="1" t="s">
        <v>24</v>
      </c>
      <c r="E7" s="28" t="s">
        <v>25</v>
      </c>
      <c r="F7" s="29" t="s">
        <v>26</v>
      </c>
      <c r="G7" s="30" t="s">
        <v>76</v>
      </c>
      <c r="H7" s="28" t="s">
        <v>25</v>
      </c>
      <c r="I7" s="29" t="s">
        <v>26</v>
      </c>
      <c r="J7" s="30" t="s">
        <v>76</v>
      </c>
      <c r="K7" s="1" t="s">
        <v>61</v>
      </c>
      <c r="L7" s="1" t="s">
        <v>62</v>
      </c>
      <c r="M7" s="1" t="s">
        <v>63</v>
      </c>
      <c r="N7" s="16" t="s">
        <v>80</v>
      </c>
      <c r="O7" s="16" t="s">
        <v>81</v>
      </c>
      <c r="P7" s="1" t="s">
        <v>72</v>
      </c>
      <c r="Q7" s="1" t="s">
        <v>73</v>
      </c>
      <c r="R7" s="1" t="s">
        <v>35</v>
      </c>
      <c r="S7" s="1" t="s">
        <v>37</v>
      </c>
      <c r="T7" s="24" t="s">
        <v>82</v>
      </c>
      <c r="U7" s="24" t="s">
        <v>83</v>
      </c>
    </row>
    <row r="8" spans="1:22" x14ac:dyDescent="0.25">
      <c r="A8" t="s">
        <v>14</v>
      </c>
      <c r="B8" s="2">
        <v>-10</v>
      </c>
      <c r="C8" s="2">
        <v>0</v>
      </c>
      <c r="D8" s="2">
        <v>45</v>
      </c>
      <c r="E8" s="31">
        <v>1.3090000000000001E-3</v>
      </c>
      <c r="F8" s="32">
        <f>E8/12</f>
        <v>1.0908333333333333E-4</v>
      </c>
      <c r="G8" s="33">
        <f>IF(F8=0,0,1/F8)</f>
        <v>9167.3032849503434</v>
      </c>
      <c r="H8" s="37">
        <v>6.2613000000000002E-2</v>
      </c>
      <c r="I8" s="32">
        <f>H8/12</f>
        <v>5.2177500000000002E-3</v>
      </c>
      <c r="J8" s="33">
        <f>IF(I8=0,0,1/I8)</f>
        <v>191.65349048919552</v>
      </c>
      <c r="K8" s="10">
        <f>Analysis_About_the_COR!V2</f>
        <v>24.491921922640593</v>
      </c>
      <c r="L8" s="10">
        <f>Analysis_About_the_COR!W2</f>
        <v>21.5267481110081</v>
      </c>
      <c r="M8" s="10">
        <f>Analysis_About_the_COR!X2</f>
        <v>-118.35951161011204</v>
      </c>
      <c r="N8" s="39">
        <f>K_matrices!AJ2</f>
        <v>-32.579664180498064</v>
      </c>
      <c r="O8" s="39">
        <f>K_matrices!AK2</f>
        <v>2.0969399610454751</v>
      </c>
      <c r="P8" s="39">
        <f>IF(E8=0,0,Analysis_About_the_COR!Y2)</f>
        <v>1.0249659057936695E-2</v>
      </c>
      <c r="Q8" s="39">
        <f>IF(E8=0,0,Analysis_About_the_COR!Z2)</f>
        <v>-5.22368778705484E-3</v>
      </c>
      <c r="R8" s="39">
        <f>B8+(P8*$R$6)</f>
        <v>-8.9750340942063307</v>
      </c>
      <c r="S8" s="39">
        <f>C8+(Q8*$R$6)</f>
        <v>-0.52236877870548404</v>
      </c>
      <c r="T8" s="39">
        <f>P8*12</f>
        <v>0.12299590869524034</v>
      </c>
      <c r="U8" s="39">
        <f>Q8*12</f>
        <v>-6.2684253444658083E-2</v>
      </c>
      <c r="V8" s="40"/>
    </row>
    <row r="9" spans="1:22" x14ac:dyDescent="0.25">
      <c r="A9" t="s">
        <v>15</v>
      </c>
      <c r="B9" s="2">
        <v>10</v>
      </c>
      <c r="C9" s="2">
        <v>0</v>
      </c>
      <c r="D9" s="2">
        <v>135</v>
      </c>
      <c r="E9" s="31">
        <v>1.3090000000000001E-3</v>
      </c>
      <c r="F9" s="32">
        <f t="shared" ref="F9:F17" si="0">E9/12</f>
        <v>1.0908333333333333E-4</v>
      </c>
      <c r="G9" s="33">
        <f t="shared" ref="G9:G17" si="1">IF(F9=0,0,1/F9)</f>
        <v>9167.3032849503434</v>
      </c>
      <c r="H9" s="37">
        <v>6.2613000000000002E-2</v>
      </c>
      <c r="I9" s="32">
        <f t="shared" ref="I9:I17" si="2">H9/12</f>
        <v>5.2177500000000002E-3</v>
      </c>
      <c r="J9" s="33">
        <f t="shared" ref="J9:J17" si="3">IF(I9=0,0,1/I9)</f>
        <v>191.65349048919552</v>
      </c>
      <c r="K9" s="10">
        <f>Analysis_About_the_COR!V3</f>
        <v>4.7144288400334879</v>
      </c>
      <c r="L9" s="10">
        <f>Analysis_About_the_COR!W3</f>
        <v>-0.90465309557010087</v>
      </c>
      <c r="M9" s="10">
        <f>Analysis_About_the_COR!X3</f>
        <v>31.505211692277857</v>
      </c>
      <c r="N9" s="39">
        <f>K_matrices!AJ3</f>
        <v>3.9492619456771245</v>
      </c>
      <c r="O9" s="39">
        <f>K_matrices!AK3</f>
        <v>2.6939969383137448</v>
      </c>
      <c r="P9" s="39">
        <f>IF(E9=0,0,Analysis_About_the_COR!Y3)</f>
        <v>1.0244139617652321E-2</v>
      </c>
      <c r="Q9" s="39">
        <f>IF(E9=0,0,Analysis_About_the_COR!Z3)</f>
        <v>9.6348983139300549E-3</v>
      </c>
      <c r="R9" s="39">
        <f>B9+(P9*$R$6)</f>
        <v>11.024413961765232</v>
      </c>
      <c r="S9" s="39">
        <f>C9+(Q9*$R$6)</f>
        <v>0.96348983139300548</v>
      </c>
      <c r="T9" s="39">
        <f>P9*12</f>
        <v>0.12292967541182785</v>
      </c>
      <c r="U9" s="39">
        <f>Q9*12</f>
        <v>0.11561877976716066</v>
      </c>
      <c r="V9" s="40"/>
    </row>
    <row r="10" spans="1:22" x14ac:dyDescent="0.25">
      <c r="A10" t="s">
        <v>16</v>
      </c>
      <c r="B10" s="2">
        <v>0</v>
      </c>
      <c r="C10" s="2">
        <v>10</v>
      </c>
      <c r="D10" s="2">
        <v>-15</v>
      </c>
      <c r="E10" s="31">
        <v>1.3090000000000001E-3</v>
      </c>
      <c r="F10" s="32">
        <f t="shared" si="0"/>
        <v>1.0908333333333333E-4</v>
      </c>
      <c r="G10" s="33">
        <f t="shared" si="1"/>
        <v>9167.3032849503434</v>
      </c>
      <c r="H10" s="37">
        <v>6.2613000000000002E-2</v>
      </c>
      <c r="I10" s="32">
        <f t="shared" si="2"/>
        <v>5.2177500000000002E-3</v>
      </c>
      <c r="J10" s="33">
        <f t="shared" si="3"/>
        <v>191.65349048919552</v>
      </c>
      <c r="K10" s="10">
        <f>Analysis_About_the_COR!V4</f>
        <v>19.181124015373847</v>
      </c>
      <c r="L10" s="10">
        <f>Analysis_About_the_COR!W4</f>
        <v>-4.5726335482674108</v>
      </c>
      <c r="M10" s="10">
        <f>Analysis_About_the_COR!X4</f>
        <v>-22.953379480991433</v>
      </c>
      <c r="N10" s="39">
        <f>K_matrices!AJ4</f>
        <v>-19.723089086589326</v>
      </c>
      <c r="O10" s="39">
        <f>K_matrices!AK4</f>
        <v>-0.54756083950921397</v>
      </c>
      <c r="P10" s="39">
        <f>IF(E10=0,0,Analysis_About_the_COR!Y4)</f>
        <v>2.81760628730206E-3</v>
      </c>
      <c r="Q10" s="39">
        <f>IF(E10=0,0,Analysis_About_the_COR!Z4)</f>
        <v>2.2028455432954201E-3</v>
      </c>
      <c r="R10" s="39">
        <f>B10+(P10*$R$6)</f>
        <v>0.28176062873020602</v>
      </c>
      <c r="S10" s="39">
        <f>C10+(Q10*$R$6)</f>
        <v>10.220284554329542</v>
      </c>
      <c r="T10" s="39">
        <f>P10*12</f>
        <v>3.3811275447624717E-2</v>
      </c>
      <c r="U10" s="39">
        <f>Q10*12</f>
        <v>2.6434146519545041E-2</v>
      </c>
      <c r="V10" s="40"/>
    </row>
    <row r="11" spans="1:22" x14ac:dyDescent="0.25">
      <c r="A11" t="s">
        <v>17</v>
      </c>
      <c r="B11" s="2">
        <v>0</v>
      </c>
      <c r="C11" s="2">
        <v>-10</v>
      </c>
      <c r="D11" s="2">
        <v>60</v>
      </c>
      <c r="E11" s="31">
        <v>1.3090000000000001E-3</v>
      </c>
      <c r="F11" s="32">
        <f t="shared" si="0"/>
        <v>1.0908333333333333E-4</v>
      </c>
      <c r="G11" s="33">
        <f t="shared" si="1"/>
        <v>9167.3032849503434</v>
      </c>
      <c r="H11" s="37">
        <v>6.2613000000000002E-2</v>
      </c>
      <c r="I11" s="32">
        <f t="shared" si="2"/>
        <v>5.2177500000000002E-3</v>
      </c>
      <c r="J11" s="33">
        <f t="shared" si="3"/>
        <v>191.65349048919552</v>
      </c>
      <c r="K11" s="10">
        <f>Analysis_About_the_COR!V5</f>
        <v>51.612525221952055</v>
      </c>
      <c r="L11" s="10">
        <f>Analysis_About_the_COR!W5</f>
        <v>83.950538532829398</v>
      </c>
      <c r="M11" s="10">
        <f>Analysis_About_the_COR!X5</f>
        <v>552.96564520743232</v>
      </c>
      <c r="N11" s="39">
        <f>K_matrices!AJ5</f>
        <v>-98.553977424791469</v>
      </c>
      <c r="O11" s="39">
        <f>K_matrices!AK5</f>
        <v>2.7222172696367579</v>
      </c>
      <c r="P11" s="39">
        <f>IF(E11=0,0,Analysis_About_the_COR!Y5)</f>
        <v>1.7676192388287843E-2</v>
      </c>
      <c r="Q11" s="39">
        <f>IF(E11=0,0,Analysis_About_the_COR!Z5)</f>
        <v>2.2083649835824585E-3</v>
      </c>
      <c r="R11" s="39">
        <f>B11+(P11*$R$6)</f>
        <v>1.7676192388287844</v>
      </c>
      <c r="S11" s="39">
        <f>C11+(Q11*$R$6)</f>
        <v>-9.7791635016417544</v>
      </c>
      <c r="T11" s="39">
        <f>P11*12</f>
        <v>0.21211430865945413</v>
      </c>
      <c r="U11" s="39">
        <f>Q11*12</f>
        <v>2.6500379802989502E-2</v>
      </c>
      <c r="V11" s="40"/>
    </row>
    <row r="12" spans="1:22" x14ac:dyDescent="0.25">
      <c r="A12" t="s">
        <v>18</v>
      </c>
      <c r="B12" s="2">
        <v>0</v>
      </c>
      <c r="C12" s="2">
        <v>0</v>
      </c>
      <c r="D12" s="2">
        <v>0</v>
      </c>
      <c r="E12" s="31">
        <v>0</v>
      </c>
      <c r="F12" s="32">
        <f t="shared" si="0"/>
        <v>0</v>
      </c>
      <c r="G12" s="33">
        <f t="shared" si="1"/>
        <v>0</v>
      </c>
      <c r="H12" s="37">
        <v>0</v>
      </c>
      <c r="I12" s="32">
        <f t="shared" si="2"/>
        <v>0</v>
      </c>
      <c r="J12" s="33">
        <f t="shared" si="3"/>
        <v>0</v>
      </c>
      <c r="K12" s="10">
        <f>Analysis_About_the_COR!V6</f>
        <v>0</v>
      </c>
      <c r="L12" s="10">
        <f>Analysis_About_the_COR!W6</f>
        <v>0</v>
      </c>
      <c r="M12" s="10">
        <f>Analysis_About_the_COR!X6</f>
        <v>0</v>
      </c>
      <c r="N12" s="39">
        <f>K_matrices!AJ6</f>
        <v>0</v>
      </c>
      <c r="O12" s="39">
        <f>K_matrices!AK6</f>
        <v>0</v>
      </c>
      <c r="P12" s="39">
        <f>IF(E12=0,0,Analysis_About_the_COR!Y6)</f>
        <v>0</v>
      </c>
      <c r="Q12" s="39">
        <f>IF(E12=0,0,Analysis_About_the_COR!Z6)</f>
        <v>0</v>
      </c>
      <c r="R12" s="39">
        <f>B12+(P12*$R$6)</f>
        <v>0</v>
      </c>
      <c r="S12" s="39">
        <f>C12+(Q12*$R$6)</f>
        <v>0</v>
      </c>
      <c r="T12" s="39">
        <f>P12*12</f>
        <v>0</v>
      </c>
      <c r="U12" s="39">
        <f>Q12*12</f>
        <v>0</v>
      </c>
      <c r="V12" s="40"/>
    </row>
    <row r="13" spans="1:22" x14ac:dyDescent="0.25">
      <c r="A13" t="s">
        <v>19</v>
      </c>
      <c r="B13" s="2">
        <v>0</v>
      </c>
      <c r="C13" s="2">
        <v>0</v>
      </c>
      <c r="D13" s="2">
        <v>0</v>
      </c>
      <c r="E13" s="31">
        <v>0</v>
      </c>
      <c r="F13" s="32">
        <f t="shared" si="0"/>
        <v>0</v>
      </c>
      <c r="G13" s="33">
        <f t="shared" si="1"/>
        <v>0</v>
      </c>
      <c r="H13" s="37">
        <v>0</v>
      </c>
      <c r="I13" s="32">
        <f t="shared" si="2"/>
        <v>0</v>
      </c>
      <c r="J13" s="33">
        <f t="shared" si="3"/>
        <v>0</v>
      </c>
      <c r="K13" s="10">
        <f>Analysis_About_the_COR!V7</f>
        <v>0</v>
      </c>
      <c r="L13" s="10">
        <f>Analysis_About_the_COR!W7</f>
        <v>0</v>
      </c>
      <c r="M13" s="10">
        <f>Analysis_About_the_COR!X7</f>
        <v>0</v>
      </c>
      <c r="N13" s="39">
        <f>K_matrices!AJ7</f>
        <v>0</v>
      </c>
      <c r="O13" s="39">
        <f>K_matrices!AK7</f>
        <v>0</v>
      </c>
      <c r="P13" s="39">
        <f>IF(E13=0,0,Analysis_About_the_COR!Y7)</f>
        <v>0</v>
      </c>
      <c r="Q13" s="39">
        <f>IF(E13=0,0,Analysis_About_the_COR!Z7)</f>
        <v>0</v>
      </c>
      <c r="R13" s="39">
        <f>B13+(P13*$R$6)</f>
        <v>0</v>
      </c>
      <c r="S13" s="39">
        <f>C13+(Q13*$R$6)</f>
        <v>0</v>
      </c>
      <c r="T13" s="39">
        <f>P13*12</f>
        <v>0</v>
      </c>
      <c r="U13" s="39">
        <f>Q13*12</f>
        <v>0</v>
      </c>
      <c r="V13" s="40"/>
    </row>
    <row r="14" spans="1:22" x14ac:dyDescent="0.25">
      <c r="A14" t="s">
        <v>20</v>
      </c>
      <c r="B14" s="2">
        <v>0</v>
      </c>
      <c r="C14" s="2">
        <v>0</v>
      </c>
      <c r="D14" s="2">
        <v>0</v>
      </c>
      <c r="E14" s="31">
        <v>0</v>
      </c>
      <c r="F14" s="32">
        <f t="shared" si="0"/>
        <v>0</v>
      </c>
      <c r="G14" s="33">
        <f t="shared" si="1"/>
        <v>0</v>
      </c>
      <c r="H14" s="37">
        <v>0</v>
      </c>
      <c r="I14" s="32">
        <f t="shared" si="2"/>
        <v>0</v>
      </c>
      <c r="J14" s="33">
        <f t="shared" si="3"/>
        <v>0</v>
      </c>
      <c r="K14" s="10">
        <f>Analysis_About_the_COR!V8</f>
        <v>0</v>
      </c>
      <c r="L14" s="10">
        <f>Analysis_About_the_COR!W8</f>
        <v>0</v>
      </c>
      <c r="M14" s="10">
        <f>Analysis_About_the_COR!X8</f>
        <v>0</v>
      </c>
      <c r="N14" s="39">
        <f>K_matrices!AJ8</f>
        <v>0</v>
      </c>
      <c r="O14" s="39">
        <f>K_matrices!AK8</f>
        <v>0</v>
      </c>
      <c r="P14" s="39">
        <f>IF(E14=0,0,Analysis_About_the_COR!Y8)</f>
        <v>0</v>
      </c>
      <c r="Q14" s="39">
        <f>IF(E14=0,0,Analysis_About_the_COR!Z8)</f>
        <v>0</v>
      </c>
      <c r="R14" s="39">
        <f>B14+(P14*$R$6)</f>
        <v>0</v>
      </c>
      <c r="S14" s="39">
        <f>C14+(Q14*$R$6)</f>
        <v>0</v>
      </c>
      <c r="T14" s="39">
        <f>P14*12</f>
        <v>0</v>
      </c>
      <c r="U14" s="39">
        <f>Q14*12</f>
        <v>0</v>
      </c>
      <c r="V14" s="40"/>
    </row>
    <row r="15" spans="1:22" x14ac:dyDescent="0.25">
      <c r="A15" t="s">
        <v>21</v>
      </c>
      <c r="B15" s="2">
        <v>0</v>
      </c>
      <c r="C15" s="2">
        <v>0</v>
      </c>
      <c r="D15" s="2">
        <v>0</v>
      </c>
      <c r="E15" s="31">
        <v>0</v>
      </c>
      <c r="F15" s="32">
        <f t="shared" si="0"/>
        <v>0</v>
      </c>
      <c r="G15" s="33">
        <f t="shared" si="1"/>
        <v>0</v>
      </c>
      <c r="H15" s="37">
        <v>0</v>
      </c>
      <c r="I15" s="32">
        <f t="shared" si="2"/>
        <v>0</v>
      </c>
      <c r="J15" s="33">
        <f t="shared" si="3"/>
        <v>0</v>
      </c>
      <c r="K15" s="10">
        <f>Analysis_About_the_COR!V9</f>
        <v>0</v>
      </c>
      <c r="L15" s="10">
        <f>Analysis_About_the_COR!W9</f>
        <v>0</v>
      </c>
      <c r="M15" s="10">
        <f>Analysis_About_the_COR!X9</f>
        <v>0</v>
      </c>
      <c r="N15" s="39">
        <f>K_matrices!AJ9</f>
        <v>0</v>
      </c>
      <c r="O15" s="39">
        <f>K_matrices!AK9</f>
        <v>0</v>
      </c>
      <c r="P15" s="39">
        <f>IF(E15=0,0,Analysis_About_the_COR!Y9)</f>
        <v>0</v>
      </c>
      <c r="Q15" s="39">
        <f>IF(E15=0,0,Analysis_About_the_COR!Z9)</f>
        <v>0</v>
      </c>
      <c r="R15" s="39">
        <f>B15+(P15*$R$6)</f>
        <v>0</v>
      </c>
      <c r="S15" s="39">
        <f>C15+(Q15*$R$6)</f>
        <v>0</v>
      </c>
      <c r="T15" s="39">
        <f>P15*12</f>
        <v>0</v>
      </c>
      <c r="U15" s="39">
        <f>Q15*12</f>
        <v>0</v>
      </c>
      <c r="V15" s="40"/>
    </row>
    <row r="16" spans="1:22" x14ac:dyDescent="0.25">
      <c r="A16" t="s">
        <v>22</v>
      </c>
      <c r="B16" s="2">
        <v>0</v>
      </c>
      <c r="C16" s="2">
        <v>0</v>
      </c>
      <c r="D16" s="2">
        <v>0</v>
      </c>
      <c r="E16" s="31">
        <v>0</v>
      </c>
      <c r="F16" s="32">
        <f t="shared" si="0"/>
        <v>0</v>
      </c>
      <c r="G16" s="33">
        <f t="shared" si="1"/>
        <v>0</v>
      </c>
      <c r="H16" s="37">
        <v>0</v>
      </c>
      <c r="I16" s="32">
        <f t="shared" si="2"/>
        <v>0</v>
      </c>
      <c r="J16" s="33">
        <f t="shared" si="3"/>
        <v>0</v>
      </c>
      <c r="K16" s="10">
        <f>Analysis_About_the_COR!V10</f>
        <v>0</v>
      </c>
      <c r="L16" s="10">
        <f>Analysis_About_the_COR!W10</f>
        <v>0</v>
      </c>
      <c r="M16" s="10">
        <f>Analysis_About_the_COR!X10</f>
        <v>0</v>
      </c>
      <c r="N16" s="39">
        <f>K_matrices!AJ10</f>
        <v>0</v>
      </c>
      <c r="O16" s="39">
        <f>K_matrices!AK10</f>
        <v>0</v>
      </c>
      <c r="P16" s="39">
        <f>IF(E16=0,0,Analysis_About_the_COR!Y10)</f>
        <v>0</v>
      </c>
      <c r="Q16" s="39">
        <f>IF(E16=0,0,Analysis_About_the_COR!Z10)</f>
        <v>0</v>
      </c>
      <c r="R16" s="39">
        <f>B16+(P16*$R$6)</f>
        <v>0</v>
      </c>
      <c r="S16" s="39">
        <f>C16+(Q16*$R$6)</f>
        <v>0</v>
      </c>
      <c r="T16" s="39">
        <f>P16*12</f>
        <v>0</v>
      </c>
      <c r="U16" s="39">
        <f>Q16*12</f>
        <v>0</v>
      </c>
      <c r="V16" s="40"/>
    </row>
    <row r="17" spans="1:26" ht="15.75" thickBot="1" x14ac:dyDescent="0.3">
      <c r="A17" t="s">
        <v>23</v>
      </c>
      <c r="B17" s="2">
        <v>0</v>
      </c>
      <c r="C17" s="2">
        <v>0</v>
      </c>
      <c r="D17" s="2">
        <v>0</v>
      </c>
      <c r="E17" s="34">
        <v>0</v>
      </c>
      <c r="F17" s="35">
        <f t="shared" si="0"/>
        <v>0</v>
      </c>
      <c r="G17" s="36">
        <f t="shared" si="1"/>
        <v>0</v>
      </c>
      <c r="H17" s="38">
        <v>0</v>
      </c>
      <c r="I17" s="35">
        <f t="shared" si="2"/>
        <v>0</v>
      </c>
      <c r="J17" s="36">
        <f t="shared" si="3"/>
        <v>0</v>
      </c>
      <c r="K17" s="18">
        <f>Analysis_About_the_COR!V11</f>
        <v>0</v>
      </c>
      <c r="L17" s="18">
        <f>Analysis_About_the_COR!W11</f>
        <v>0</v>
      </c>
      <c r="M17" s="18">
        <f>Analysis_About_the_COR!X11</f>
        <v>0</v>
      </c>
      <c r="N17" s="39">
        <f>K_matrices!AJ11</f>
        <v>0</v>
      </c>
      <c r="O17" s="39">
        <f>K_matrices!AK11</f>
        <v>0</v>
      </c>
      <c r="P17" s="39">
        <f>IF(E17=0,0,Analysis_About_the_COR!Y11)</f>
        <v>0</v>
      </c>
      <c r="Q17" s="39">
        <f>IF(E17=0,0,Analysis_About_the_COR!Z11)</f>
        <v>0</v>
      </c>
      <c r="R17" s="39">
        <f>B17+(P17*$R$6)</f>
        <v>0</v>
      </c>
      <c r="S17" s="39">
        <f>C17+(Q17*$R$6)</f>
        <v>0</v>
      </c>
      <c r="T17" s="39">
        <f>P17*12</f>
        <v>0</v>
      </c>
      <c r="U17" s="39">
        <f>Q17*12</f>
        <v>0</v>
      </c>
      <c r="V17" s="40"/>
    </row>
    <row r="18" spans="1:26" ht="16.5" thickTop="1" thickBot="1" x14ac:dyDescent="0.3">
      <c r="K18" s="19">
        <f>SUM(K8:K17)</f>
        <v>99.999999999999986</v>
      </c>
      <c r="L18" s="19">
        <f>SUM(L8:L17)</f>
        <v>99.999999999999986</v>
      </c>
      <c r="M18" s="19">
        <f>SUM(M8:M17)</f>
        <v>443.15796580860672</v>
      </c>
      <c r="N18" s="9"/>
      <c r="P18" s="21"/>
    </row>
    <row r="19" spans="1:26" ht="15.75" thickTop="1" x14ac:dyDescent="0.25">
      <c r="A19" s="11" t="s">
        <v>45</v>
      </c>
      <c r="J19" s="4" t="s">
        <v>66</v>
      </c>
      <c r="K19" s="10">
        <f>K18-G2</f>
        <v>0</v>
      </c>
      <c r="L19" s="10">
        <f>L18-G3</f>
        <v>0</v>
      </c>
      <c r="M19" s="10">
        <f>M18-B23</f>
        <v>0</v>
      </c>
      <c r="N19" s="9"/>
    </row>
    <row r="20" spans="1:26" x14ac:dyDescent="0.25">
      <c r="A20" s="1" t="str">
        <f>'Center of Rigidity'!I14</f>
        <v>x</v>
      </c>
      <c r="B20" s="10">
        <f>'Center of Rigidity'!J14</f>
        <v>4.3376844866042061</v>
      </c>
      <c r="C20" t="str">
        <f>'Center of Rigidity'!K14</f>
        <v>ft</v>
      </c>
    </row>
    <row r="21" spans="1:26" x14ac:dyDescent="0.25">
      <c r="A21" s="1" t="str">
        <f>'Center of Rigidity'!I15</f>
        <v>y</v>
      </c>
      <c r="B21" s="10">
        <f>'Center of Rigidity'!J15</f>
        <v>7.7692641446902737</v>
      </c>
      <c r="C21" t="str">
        <f>'Center of Rigidity'!K15</f>
        <v>ft</v>
      </c>
    </row>
    <row r="22" spans="1:26" x14ac:dyDescent="0.25">
      <c r="R22" s="9"/>
      <c r="S22" s="9"/>
      <c r="X22">
        <v>13.11</v>
      </c>
      <c r="Y22">
        <v>9.3800000000000008</v>
      </c>
      <c r="Z22">
        <f>SQRT(POWER(X22,2)+POWER(Y22,2))</f>
        <v>16.120065136344827</v>
      </c>
    </row>
    <row r="23" spans="1:26" x14ac:dyDescent="0.25">
      <c r="A23" t="s">
        <v>65</v>
      </c>
      <c r="B23" s="1">
        <f>(-1*G2*(C2-B21))+(G3*(B2-B20))+G4</f>
        <v>443.15796580860672</v>
      </c>
      <c r="C23" t="s">
        <v>36</v>
      </c>
      <c r="R23" s="20"/>
      <c r="S23" s="20"/>
      <c r="X23">
        <v>9.17</v>
      </c>
      <c r="Y23">
        <v>6.48</v>
      </c>
      <c r="Z23">
        <f t="shared" ref="Z23:Z26" si="4">SQRT(POWER(X23,2)+POWER(Y23,2))</f>
        <v>11.228503907466925</v>
      </c>
    </row>
    <row r="24" spans="1:26" x14ac:dyDescent="0.25">
      <c r="R24" s="9"/>
      <c r="S24" s="9"/>
      <c r="X24">
        <v>9.4499999999999993</v>
      </c>
      <c r="Y24">
        <v>6.68</v>
      </c>
      <c r="Z24">
        <f t="shared" si="4"/>
        <v>11.572592622226015</v>
      </c>
    </row>
    <row r="25" spans="1:26" x14ac:dyDescent="0.25">
      <c r="B25" s="21">
        <f>B2-B20</f>
        <v>-4.3376844866042061</v>
      </c>
      <c r="R25" s="20"/>
      <c r="S25" s="20"/>
      <c r="X25">
        <v>9.17</v>
      </c>
      <c r="Y25">
        <v>6.48</v>
      </c>
      <c r="Z25">
        <f t="shared" si="4"/>
        <v>11.228503907466925</v>
      </c>
    </row>
    <row r="26" spans="1:26" x14ac:dyDescent="0.25">
      <c r="B26" s="21">
        <f>C2-B21</f>
        <v>-7.7692641446902737</v>
      </c>
      <c r="R26" s="9"/>
      <c r="S26" s="9"/>
      <c r="X26">
        <v>13.22</v>
      </c>
      <c r="Y26">
        <v>9.23</v>
      </c>
      <c r="Z26">
        <f t="shared" si="4"/>
        <v>16.123315415881439</v>
      </c>
    </row>
    <row r="27" spans="1:26" x14ac:dyDescent="0.25">
      <c r="R27" s="20"/>
      <c r="S27" s="20"/>
      <c r="X27">
        <f>SUM(X22:X26)</f>
        <v>54.12</v>
      </c>
      <c r="Y27">
        <f>SUM(Y22:Y26)</f>
        <v>38.25</v>
      </c>
      <c r="Z27">
        <f>SUM(Z22:Z26)</f>
        <v>66.272980989386127</v>
      </c>
    </row>
    <row r="28" spans="1:26" x14ac:dyDescent="0.25">
      <c r="B28" cm="1">
        <f t="array" ref="B28:B29">MMULT(Analysis_About_the_COR!Q19:R20,'Rigid Diaphragm'!B25:B26)</f>
        <v>-4.3319112755129217</v>
      </c>
      <c r="R28" s="9"/>
      <c r="S28" s="9"/>
    </row>
    <row r="29" spans="1:26" x14ac:dyDescent="0.25">
      <c r="B29">
        <v>-7.7724845935119546</v>
      </c>
      <c r="R29" s="20"/>
      <c r="S29" s="20"/>
    </row>
    <row r="30" spans="1:26" x14ac:dyDescent="0.25">
      <c r="R30" s="9"/>
      <c r="S30" s="9"/>
    </row>
    <row r="31" spans="1:26" x14ac:dyDescent="0.25">
      <c r="B31" s="21">
        <f>B28-B25</f>
        <v>5.7732110912844803E-3</v>
      </c>
      <c r="R31" s="20"/>
      <c r="S31" s="20"/>
    </row>
    <row r="32" spans="1:26" x14ac:dyDescent="0.25">
      <c r="B32" s="21">
        <f>B29-B26</f>
        <v>-3.2204488216809324E-3</v>
      </c>
      <c r="R32" s="9"/>
      <c r="S32" s="9"/>
    </row>
    <row r="33" spans="2:19" x14ac:dyDescent="0.25">
      <c r="R33" s="20"/>
      <c r="S33" s="20"/>
    </row>
    <row r="34" spans="2:19" x14ac:dyDescent="0.25">
      <c r="B34">
        <f>B2+(R6*B31)</f>
        <v>0.57732110912844803</v>
      </c>
      <c r="C34">
        <f>C2+(R6*B32)</f>
        <v>-0.32204488216809324</v>
      </c>
      <c r="R34" s="9"/>
      <c r="S34" s="9"/>
    </row>
    <row r="35" spans="2:19" x14ac:dyDescent="0.25">
      <c r="R35" s="20"/>
      <c r="S35" s="20"/>
    </row>
    <row r="36" spans="2:19" x14ac:dyDescent="0.25">
      <c r="R36" s="9"/>
      <c r="S36" s="9"/>
    </row>
    <row r="37" spans="2:19" x14ac:dyDescent="0.25">
      <c r="R37" s="20"/>
      <c r="S37" s="20"/>
    </row>
    <row r="38" spans="2:19" x14ac:dyDescent="0.25">
      <c r="R38" s="9"/>
      <c r="S38" s="9"/>
    </row>
    <row r="39" spans="2:19" x14ac:dyDescent="0.25">
      <c r="R39" s="20"/>
      <c r="S39" s="20"/>
    </row>
    <row r="40" spans="2:19" x14ac:dyDescent="0.25">
      <c r="R40" s="9"/>
      <c r="S40" s="9"/>
    </row>
    <row r="43" spans="2:19" x14ac:dyDescent="0.25">
      <c r="R43" t="s">
        <v>74</v>
      </c>
    </row>
    <row r="44" spans="2:19" x14ac:dyDescent="0.25">
      <c r="R44" s="20">
        <f>MAX(ABS(MIN(B8:B17,C8:C17,B20:B21,B2,C2)),MAX(B2,C2,B8:B17,C8:C17,B20,B21))</f>
        <v>10</v>
      </c>
      <c r="S44" s="20">
        <f>R44</f>
        <v>10</v>
      </c>
    </row>
    <row r="45" spans="2:19" x14ac:dyDescent="0.25">
      <c r="R45" s="9">
        <f>-1*R44</f>
        <v>-10</v>
      </c>
      <c r="S45" s="9">
        <f>-1*S44</f>
        <v>-10</v>
      </c>
    </row>
  </sheetData>
  <mergeCells count="2">
    <mergeCell ref="H6:J6"/>
    <mergeCell ref="E6:G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3DA2-6D8D-41AA-92B4-AE23EE1EB623}">
  <dimension ref="A2:AM130"/>
  <sheetViews>
    <sheetView topLeftCell="A18" workbookViewId="0">
      <selection activeCell="AE15" sqref="AE15"/>
    </sheetView>
  </sheetViews>
  <sheetFormatPr defaultRowHeight="15" x14ac:dyDescent="0.25"/>
  <cols>
    <col min="2" max="2" width="12" bestFit="1" customWidth="1"/>
    <col min="31" max="31" width="12.7109375" bestFit="1" customWidth="1"/>
    <col min="36" max="36" width="12.7109375" bestFit="1" customWidth="1"/>
  </cols>
  <sheetData>
    <row r="2" spans="1:39" x14ac:dyDescent="0.25">
      <c r="A2" t="s">
        <v>14</v>
      </c>
      <c r="AI2" t="s">
        <v>14</v>
      </c>
      <c r="AJ2" cm="1">
        <f t="array" ref="AJ2:AM2">TRANSPOSE(_xlfn.ANCHORARRAY(AE6))</f>
        <v>-32.579664180498064</v>
      </c>
      <c r="AK2">
        <v>2.0969399610454751</v>
      </c>
      <c r="AL2">
        <v>32.579664180498064</v>
      </c>
      <c r="AM2">
        <v>-2.0969399610454751</v>
      </c>
    </row>
    <row r="3" spans="1:39" x14ac:dyDescent="0.25">
      <c r="A3" t="s">
        <v>1</v>
      </c>
      <c r="B3" s="3">
        <f>'Rigid Diaphragm'!G8</f>
        <v>9167.3032849503434</v>
      </c>
      <c r="C3" t="s">
        <v>29</v>
      </c>
      <c r="E3" t="s">
        <v>79</v>
      </c>
      <c r="F3">
        <f>'Rigid Diaphragm'!J8</f>
        <v>191.65349048919552</v>
      </c>
      <c r="AI3" t="s">
        <v>15</v>
      </c>
      <c r="AJ3" cm="1">
        <f t="array" ref="AJ3:AM3">TRANSPOSE(_xlfn.ANCHORARRAY(AE19))</f>
        <v>3.9492619456771245</v>
      </c>
      <c r="AK3">
        <v>2.6939969383137448</v>
      </c>
      <c r="AL3">
        <v>-3.9492619456771245</v>
      </c>
      <c r="AM3">
        <v>-2.6939969383137448</v>
      </c>
    </row>
    <row r="4" spans="1:39" x14ac:dyDescent="0.25">
      <c r="A4" t="s">
        <v>24</v>
      </c>
      <c r="B4">
        <f>RADIANS('Rigid Diaphragm'!D8)</f>
        <v>0.78539816339744828</v>
      </c>
      <c r="C4" t="s">
        <v>28</v>
      </c>
      <c r="AI4" t="s">
        <v>16</v>
      </c>
      <c r="AJ4" cm="1">
        <f t="array" ref="AJ4:AM4">TRANSPOSE(_xlfn.ANCHORARRAY(AE32))</f>
        <v>-19.723089086589326</v>
      </c>
      <c r="AK4">
        <v>-0.54756083950921397</v>
      </c>
      <c r="AL4">
        <v>19.723089086589326</v>
      </c>
      <c r="AM4">
        <v>0.54756083950921397</v>
      </c>
    </row>
    <row r="5" spans="1:39" ht="17.25" x14ac:dyDescent="0.25">
      <c r="B5" s="4" t="s">
        <v>27</v>
      </c>
      <c r="G5" t="s">
        <v>30</v>
      </c>
      <c r="L5" t="s">
        <v>31</v>
      </c>
      <c r="Q5" t="s">
        <v>32</v>
      </c>
      <c r="V5" t="s">
        <v>33</v>
      </c>
      <c r="AI5" t="s">
        <v>17</v>
      </c>
      <c r="AJ5" cm="1">
        <f t="array" ref="AJ5:AM5">TRANSPOSE(_xlfn.ANCHORARRAY(AE45))</f>
        <v>-98.553977424791469</v>
      </c>
      <c r="AK5">
        <v>2.7222172696367579</v>
      </c>
      <c r="AL5">
        <v>98.553977424791469</v>
      </c>
      <c r="AM5">
        <v>-2.7222172696367579</v>
      </c>
    </row>
    <row r="6" spans="1:39" x14ac:dyDescent="0.25">
      <c r="B6" s="3">
        <f>B3</f>
        <v>9167.3032849503434</v>
      </c>
      <c r="C6">
        <v>0</v>
      </c>
      <c r="D6" s="3">
        <f>-1*B6</f>
        <v>-9167.3032849503434</v>
      </c>
      <c r="E6">
        <v>0</v>
      </c>
      <c r="G6">
        <f>COS(B4)</f>
        <v>0.70710678118654757</v>
      </c>
      <c r="H6">
        <f>-1*G7</f>
        <v>-0.70710678118654746</v>
      </c>
      <c r="I6">
        <v>0</v>
      </c>
      <c r="J6">
        <v>0</v>
      </c>
      <c r="L6" cm="1">
        <f t="array" ref="L6:O9">MMULT(G6:J9,B6:E9)</f>
        <v>6482.2623179821012</v>
      </c>
      <c r="M6">
        <v>-135.51948276298162</v>
      </c>
      <c r="N6">
        <v>-6482.2623179821012</v>
      </c>
      <c r="O6">
        <v>135.51948276298162</v>
      </c>
      <c r="Q6">
        <f>COS(B4)</f>
        <v>0.70710678118654757</v>
      </c>
      <c r="R6">
        <f>SIN(B4)</f>
        <v>0.70710678118654746</v>
      </c>
      <c r="S6">
        <v>0</v>
      </c>
      <c r="T6">
        <v>0</v>
      </c>
      <c r="V6" cm="1">
        <f t="array" ref="V6:Y9">MMULT(_xlfn.ANCHORARRAY(L6),Q6:T9)</f>
        <v>4679.4783877197706</v>
      </c>
      <c r="W6">
        <v>4487.8248972305737</v>
      </c>
      <c r="X6">
        <v>-4679.4783877197706</v>
      </c>
      <c r="Y6">
        <v>-4487.8248972305737</v>
      </c>
      <c r="AA6">
        <v>0</v>
      </c>
      <c r="AC6" cm="1">
        <f t="array" ref="AC6:AC9">MMULT(_xlfn.ANCHORARRAY(V6),AA6:AA9)</f>
        <v>-24.520061937006957</v>
      </c>
      <c r="AE6" cm="1">
        <f t="array" ref="AE6:AE9">MMULT(Q6:T9,_xlfn.ANCHORARRAY(AC6))</f>
        <v>-32.579664180498064</v>
      </c>
      <c r="AF6" cm="1">
        <f t="array" ref="AF6:AF9">MMULT(Q6:T9,_xlfn.ANCHORARRAY(AC6))</f>
        <v>-32.579664180498064</v>
      </c>
      <c r="AI6" t="s">
        <v>18</v>
      </c>
      <c r="AJ6" cm="1">
        <f t="array" ref="AJ6:AM6">TRANSPOSE(_xlfn.ANCHORARRAY(AE58))</f>
        <v>0</v>
      </c>
      <c r="AK6">
        <v>0</v>
      </c>
      <c r="AL6">
        <v>0</v>
      </c>
      <c r="AM6">
        <v>0</v>
      </c>
    </row>
    <row r="7" spans="1:39" x14ac:dyDescent="0.25">
      <c r="B7">
        <v>0</v>
      </c>
      <c r="C7">
        <f>F3</f>
        <v>191.65349048919552</v>
      </c>
      <c r="D7">
        <v>0</v>
      </c>
      <c r="E7">
        <f>-1*F3</f>
        <v>-191.65349048919552</v>
      </c>
      <c r="G7">
        <f>SIN(B4)</f>
        <v>0.70710678118654746</v>
      </c>
      <c r="H7">
        <f>G6</f>
        <v>0.70710678118654757</v>
      </c>
      <c r="I7">
        <v>0</v>
      </c>
      <c r="J7">
        <v>0</v>
      </c>
      <c r="L7">
        <v>6482.2623179821003</v>
      </c>
      <c r="M7">
        <v>135.51948276298165</v>
      </c>
      <c r="N7">
        <v>-6482.2623179821003</v>
      </c>
      <c r="O7">
        <v>-135.51948276298165</v>
      </c>
      <c r="Q7">
        <f>-1*R6</f>
        <v>-0.70710678118654746</v>
      </c>
      <c r="R7">
        <f>Q6</f>
        <v>0.70710678118654757</v>
      </c>
      <c r="S7">
        <v>0</v>
      </c>
      <c r="T7">
        <v>0</v>
      </c>
      <c r="V7">
        <v>4487.8248972305737</v>
      </c>
      <c r="W7">
        <v>4679.4783877197688</v>
      </c>
      <c r="X7">
        <v>-4487.8248972305737</v>
      </c>
      <c r="Y7">
        <v>-4679.4783877197688</v>
      </c>
      <c r="AA7">
        <v>0</v>
      </c>
      <c r="AC7">
        <v>-21.554541004614336</v>
      </c>
      <c r="AE7">
        <v>2.0969399610454751</v>
      </c>
      <c r="AF7">
        <v>2.0969399610454751</v>
      </c>
      <c r="AI7" t="s">
        <v>19</v>
      </c>
      <c r="AJ7" cm="1">
        <f t="array" ref="AJ7:AM7">TRANSPOSE(AE71:AE74)</f>
        <v>0</v>
      </c>
      <c r="AK7">
        <v>0</v>
      </c>
      <c r="AL7">
        <v>0</v>
      </c>
      <c r="AM7">
        <v>0</v>
      </c>
    </row>
    <row r="8" spans="1:39" x14ac:dyDescent="0.25">
      <c r="B8" s="3">
        <f>-1*B6</f>
        <v>-9167.3032849503434</v>
      </c>
      <c r="C8">
        <v>0</v>
      </c>
      <c r="D8" s="3">
        <f>B6</f>
        <v>9167.3032849503434</v>
      </c>
      <c r="E8">
        <v>0</v>
      </c>
      <c r="G8">
        <v>0</v>
      </c>
      <c r="H8">
        <v>0</v>
      </c>
      <c r="I8">
        <f>G6</f>
        <v>0.70710678118654757</v>
      </c>
      <c r="J8">
        <f>H6</f>
        <v>-0.70710678118654746</v>
      </c>
      <c r="L8">
        <v>-6482.2623179821012</v>
      </c>
      <c r="M8">
        <v>135.51948276298162</v>
      </c>
      <c r="N8">
        <v>6482.2623179821012</v>
      </c>
      <c r="O8">
        <v>-135.51948276298162</v>
      </c>
      <c r="Q8">
        <v>0</v>
      </c>
      <c r="R8">
        <v>0</v>
      </c>
      <c r="S8">
        <f>Q6</f>
        <v>0.70710678118654757</v>
      </c>
      <c r="T8">
        <f>R6</f>
        <v>0.70710678118654746</v>
      </c>
      <c r="V8">
        <v>-4679.4783877197706</v>
      </c>
      <c r="W8">
        <v>-4487.8248972305737</v>
      </c>
      <c r="X8" s="5">
        <v>4679.4783877197706</v>
      </c>
      <c r="Y8" s="5">
        <v>4487.8248972305737</v>
      </c>
      <c r="AA8">
        <f>Analysis_About_the_COR!I5</f>
        <v>1.0249659057936695E-2</v>
      </c>
      <c r="AC8">
        <v>24.520061937006957</v>
      </c>
      <c r="AE8">
        <v>32.579664180498064</v>
      </c>
      <c r="AF8">
        <v>32.579664180498064</v>
      </c>
      <c r="AI8" t="s">
        <v>20</v>
      </c>
      <c r="AJ8" cm="1">
        <f t="array" ref="AJ8:AM8">TRANSPOSE(_xlfn.ANCHORARRAY(AE84))</f>
        <v>0</v>
      </c>
      <c r="AK8">
        <v>0</v>
      </c>
      <c r="AL8">
        <v>0</v>
      </c>
      <c r="AM8">
        <v>0</v>
      </c>
    </row>
    <row r="9" spans="1:39" x14ac:dyDescent="0.25">
      <c r="B9">
        <v>0</v>
      </c>
      <c r="C9">
        <f>-1*F3</f>
        <v>-191.65349048919552</v>
      </c>
      <c r="D9">
        <v>0</v>
      </c>
      <c r="E9">
        <f>F3</f>
        <v>191.65349048919552</v>
      </c>
      <c r="G9">
        <v>0</v>
      </c>
      <c r="H9">
        <v>0</v>
      </c>
      <c r="I9">
        <f>G7</f>
        <v>0.70710678118654746</v>
      </c>
      <c r="J9">
        <f>H7</f>
        <v>0.70710678118654757</v>
      </c>
      <c r="L9">
        <v>-6482.2623179821003</v>
      </c>
      <c r="M9">
        <v>-135.51948276298165</v>
      </c>
      <c r="N9">
        <v>6482.2623179821003</v>
      </c>
      <c r="O9">
        <v>135.51948276298165</v>
      </c>
      <c r="Q9">
        <v>0</v>
      </c>
      <c r="R9">
        <v>0</v>
      </c>
      <c r="S9">
        <f>Q7</f>
        <v>-0.70710678118654746</v>
      </c>
      <c r="T9">
        <f>R7</f>
        <v>0.70710678118654757</v>
      </c>
      <c r="V9">
        <v>-4487.8248972305737</v>
      </c>
      <c r="W9">
        <v>-4679.4783877197688</v>
      </c>
      <c r="X9" s="5">
        <v>4487.8248972305737</v>
      </c>
      <c r="Y9" s="5">
        <v>4679.4783877197688</v>
      </c>
      <c r="AA9">
        <f>Analysis_About_the_COR!I6</f>
        <v>-5.22368778705484E-3</v>
      </c>
      <c r="AC9">
        <v>21.554541004614336</v>
      </c>
      <c r="AE9">
        <v>-2.0969399610454751</v>
      </c>
      <c r="AF9">
        <v>-2.0969399610454751</v>
      </c>
      <c r="AI9" t="s">
        <v>21</v>
      </c>
      <c r="AJ9" cm="1">
        <f t="array" ref="AJ9:AM9">TRANSPOSE(_xlfn.ANCHORARRAY(AE97))</f>
        <v>0</v>
      </c>
      <c r="AK9">
        <v>0</v>
      </c>
      <c r="AL9">
        <v>0</v>
      </c>
      <c r="AM9">
        <v>0</v>
      </c>
    </row>
    <row r="10" spans="1:39" x14ac:dyDescent="0.25">
      <c r="AI10" t="s">
        <v>22</v>
      </c>
      <c r="AJ10" cm="1">
        <f t="array" ref="AJ10:AM10">TRANSPOSE(_xlfn.ANCHORARRAY(AE110))</f>
        <v>0</v>
      </c>
      <c r="AK10">
        <v>0</v>
      </c>
      <c r="AL10">
        <v>0</v>
      </c>
      <c r="AM10">
        <v>0</v>
      </c>
    </row>
    <row r="11" spans="1:39" x14ac:dyDescent="0.25">
      <c r="B11" t="s">
        <v>34</v>
      </c>
      <c r="AI11" t="s">
        <v>23</v>
      </c>
      <c r="AJ11" cm="1">
        <f t="array" ref="AJ11:AM11">TRANSPOSE(_xlfn.ANCHORARRAY(AE123))</f>
        <v>0</v>
      </c>
      <c r="AK11">
        <v>0</v>
      </c>
      <c r="AL11">
        <v>0</v>
      </c>
      <c r="AM11">
        <v>0</v>
      </c>
    </row>
    <row r="12" spans="1:39" x14ac:dyDescent="0.25">
      <c r="B12" s="5">
        <f>X8</f>
        <v>4679.4783877197706</v>
      </c>
      <c r="C12" s="5">
        <f>Y8</f>
        <v>4487.8248972305737</v>
      </c>
    </row>
    <row r="13" spans="1:39" x14ac:dyDescent="0.25">
      <c r="B13" s="5">
        <f>X9</f>
        <v>4487.8248972305737</v>
      </c>
      <c r="C13" s="5">
        <f>Y9</f>
        <v>4679.4783877197688</v>
      </c>
    </row>
    <row r="15" spans="1:39" x14ac:dyDescent="0.25">
      <c r="A15" t="s">
        <v>15</v>
      </c>
    </row>
    <row r="16" spans="1:39" x14ac:dyDescent="0.25">
      <c r="A16" t="s">
        <v>1</v>
      </c>
      <c r="B16" s="3">
        <f>'Rigid Diaphragm'!G9</f>
        <v>9167.3032849503434</v>
      </c>
      <c r="C16" t="s">
        <v>29</v>
      </c>
      <c r="E16" t="s">
        <v>79</v>
      </c>
      <c r="F16">
        <f>'Rigid Diaphragm'!J9</f>
        <v>191.65349048919552</v>
      </c>
    </row>
    <row r="17" spans="1:32" x14ac:dyDescent="0.25">
      <c r="A17" t="s">
        <v>24</v>
      </c>
      <c r="B17">
        <f>RADIANS('Rigid Diaphragm'!D9)</f>
        <v>2.3561944901923448</v>
      </c>
      <c r="C17" t="s">
        <v>28</v>
      </c>
    </row>
    <row r="18" spans="1:32" ht="17.25" x14ac:dyDescent="0.25">
      <c r="B18" s="4" t="s">
        <v>27</v>
      </c>
      <c r="G18" t="s">
        <v>30</v>
      </c>
      <c r="L18" t="s">
        <v>31</v>
      </c>
      <c r="Q18" t="s">
        <v>32</v>
      </c>
      <c r="V18" t="s">
        <v>33</v>
      </c>
    </row>
    <row r="19" spans="1:32" x14ac:dyDescent="0.25">
      <c r="B19" s="3">
        <f>B16</f>
        <v>9167.3032849503434</v>
      </c>
      <c r="C19">
        <v>0</v>
      </c>
      <c r="D19" s="3">
        <f>-1*B19</f>
        <v>-9167.3032849503434</v>
      </c>
      <c r="E19">
        <v>0</v>
      </c>
      <c r="G19">
        <f>COS(B17)</f>
        <v>-0.70710678118654746</v>
      </c>
      <c r="H19">
        <f>-1*G20</f>
        <v>-0.70710678118654757</v>
      </c>
      <c r="I19">
        <v>0</v>
      </c>
      <c r="J19">
        <v>0</v>
      </c>
      <c r="L19" cm="1">
        <f t="array" ref="L19:O22">MMULT(G19:J22,B19:E22)</f>
        <v>-6482.2623179821003</v>
      </c>
      <c r="M19">
        <v>-135.51948276298165</v>
      </c>
      <c r="N19">
        <v>6482.2623179821003</v>
      </c>
      <c r="O19">
        <v>135.51948276298165</v>
      </c>
      <c r="Q19">
        <f>COS(B17)</f>
        <v>-0.70710678118654746</v>
      </c>
      <c r="R19">
        <f>SIN(B17)</f>
        <v>0.70710678118654757</v>
      </c>
      <c r="S19">
        <v>0</v>
      </c>
      <c r="T19">
        <v>0</v>
      </c>
      <c r="V19" cm="1">
        <f t="array" ref="V19:Y22">MMULT(_xlfn.ANCHORARRAY(L19),Q19:T22)</f>
        <v>4679.4783877197688</v>
      </c>
      <c r="W19">
        <v>-4487.8248972305737</v>
      </c>
      <c r="X19">
        <v>-4679.4783877197688</v>
      </c>
      <c r="Y19">
        <v>4487.8248972305737</v>
      </c>
      <c r="AA19">
        <v>0</v>
      </c>
      <c r="AC19" cm="1">
        <f t="array" ref="AC19:AC22">MMULT(_xlfn.ANCHORARRAY(V19),AA19:AA22)</f>
        <v>-4.6974934060477196</v>
      </c>
      <c r="AE19" cm="1">
        <f t="array" ref="AE19:AE22">MMULT(Q19:T22,_xlfn.ANCHORARRAY(AC19))</f>
        <v>3.9492619456771245</v>
      </c>
      <c r="AF19" cm="1">
        <f t="array" ref="AF19:AF22">MMULT(Q19:T22,_xlfn.ANCHORARRAY(AC19))</f>
        <v>3.9492619456771245</v>
      </c>
    </row>
    <row r="20" spans="1:32" x14ac:dyDescent="0.25">
      <c r="B20">
        <v>0</v>
      </c>
      <c r="C20">
        <f>F16</f>
        <v>191.65349048919552</v>
      </c>
      <c r="D20">
        <v>0</v>
      </c>
      <c r="E20">
        <f>-1*F16</f>
        <v>-191.65349048919552</v>
      </c>
      <c r="G20">
        <f>SIN(B17)</f>
        <v>0.70710678118654757</v>
      </c>
      <c r="H20">
        <f>G19</f>
        <v>-0.70710678118654746</v>
      </c>
      <c r="I20">
        <v>0</v>
      </c>
      <c r="J20">
        <v>0</v>
      </c>
      <c r="L20">
        <v>6482.2623179821012</v>
      </c>
      <c r="M20">
        <v>-135.51948276298162</v>
      </c>
      <c r="N20">
        <v>-6482.2623179821012</v>
      </c>
      <c r="O20">
        <v>135.51948276298162</v>
      </c>
      <c r="Q20">
        <f>-1*R19</f>
        <v>-0.70710678118654757</v>
      </c>
      <c r="R20">
        <f>Q19</f>
        <v>-0.70710678118654746</v>
      </c>
      <c r="S20">
        <v>0</v>
      </c>
      <c r="T20">
        <v>0</v>
      </c>
      <c r="V20">
        <v>-4487.8248972305737</v>
      </c>
      <c r="W20">
        <v>4679.4783877197706</v>
      </c>
      <c r="X20">
        <v>4487.8248972305737</v>
      </c>
      <c r="Y20">
        <v>-4679.4783877197706</v>
      </c>
      <c r="AA20">
        <v>0</v>
      </c>
      <c r="AC20">
        <v>0.887606398892828</v>
      </c>
      <c r="AE20">
        <v>2.6939969383137448</v>
      </c>
      <c r="AF20">
        <v>2.6939969383137448</v>
      </c>
    </row>
    <row r="21" spans="1:32" x14ac:dyDescent="0.25">
      <c r="B21" s="3">
        <f>-1*B19</f>
        <v>-9167.3032849503434</v>
      </c>
      <c r="C21">
        <v>0</v>
      </c>
      <c r="D21" s="3">
        <f>B19</f>
        <v>9167.3032849503434</v>
      </c>
      <c r="E21">
        <v>0</v>
      </c>
      <c r="G21">
        <v>0</v>
      </c>
      <c r="H21">
        <v>0</v>
      </c>
      <c r="I21">
        <f>G19</f>
        <v>-0.70710678118654746</v>
      </c>
      <c r="J21">
        <f>H19</f>
        <v>-0.70710678118654757</v>
      </c>
      <c r="L21">
        <v>6482.2623179821003</v>
      </c>
      <c r="M21">
        <v>135.51948276298165</v>
      </c>
      <c r="N21">
        <v>-6482.2623179821003</v>
      </c>
      <c r="O21">
        <v>-135.51948276298165</v>
      </c>
      <c r="Q21">
        <v>0</v>
      </c>
      <c r="R21">
        <v>0</v>
      </c>
      <c r="S21">
        <f>Q19</f>
        <v>-0.70710678118654746</v>
      </c>
      <c r="T21">
        <f>R19</f>
        <v>0.70710678118654757</v>
      </c>
      <c r="V21">
        <v>-4679.4783877197688</v>
      </c>
      <c r="W21">
        <v>4487.8248972305737</v>
      </c>
      <c r="X21" s="5">
        <v>4679.4783877197688</v>
      </c>
      <c r="Y21" s="5">
        <v>-4487.8248972305737</v>
      </c>
      <c r="AA21">
        <f>Analysis_About_the_COR!I13</f>
        <v>1.0244139617652321E-2</v>
      </c>
      <c r="AC21">
        <v>4.6974934060477196</v>
      </c>
      <c r="AE21">
        <v>-3.9492619456771245</v>
      </c>
      <c r="AF21">
        <v>-3.9492619456771245</v>
      </c>
    </row>
    <row r="22" spans="1:32" x14ac:dyDescent="0.25">
      <c r="B22">
        <v>0</v>
      </c>
      <c r="C22">
        <f>-1*F16</f>
        <v>-191.65349048919552</v>
      </c>
      <c r="D22">
        <v>0</v>
      </c>
      <c r="E22">
        <f>F16</f>
        <v>191.65349048919552</v>
      </c>
      <c r="G22">
        <v>0</v>
      </c>
      <c r="H22">
        <v>0</v>
      </c>
      <c r="I22">
        <f>G20</f>
        <v>0.70710678118654757</v>
      </c>
      <c r="J22">
        <f>H20</f>
        <v>-0.70710678118654746</v>
      </c>
      <c r="L22">
        <v>-6482.2623179821012</v>
      </c>
      <c r="M22">
        <v>135.51948276298162</v>
      </c>
      <c r="N22">
        <v>6482.2623179821012</v>
      </c>
      <c r="O22">
        <v>-135.51948276298162</v>
      </c>
      <c r="Q22">
        <v>0</v>
      </c>
      <c r="R22">
        <v>0</v>
      </c>
      <c r="S22">
        <f>Q20</f>
        <v>-0.70710678118654757</v>
      </c>
      <c r="T22">
        <f>R20</f>
        <v>-0.70710678118654746</v>
      </c>
      <c r="V22">
        <v>4487.8248972305737</v>
      </c>
      <c r="W22">
        <v>-4679.4783877197706</v>
      </c>
      <c r="X22" s="5">
        <v>-4487.8248972305737</v>
      </c>
      <c r="Y22" s="5">
        <v>4679.4783877197706</v>
      </c>
      <c r="AA22">
        <f>Analysis_About_the_COR!I14</f>
        <v>9.6348983139300549E-3</v>
      </c>
      <c r="AC22">
        <v>-0.887606398892828</v>
      </c>
      <c r="AE22">
        <v>-2.6939969383137448</v>
      </c>
      <c r="AF22">
        <v>-2.6939969383137448</v>
      </c>
    </row>
    <row r="24" spans="1:32" x14ac:dyDescent="0.25">
      <c r="B24" t="s">
        <v>34</v>
      </c>
    </row>
    <row r="25" spans="1:32" x14ac:dyDescent="0.25">
      <c r="B25" s="5">
        <f>X21</f>
        <v>4679.4783877197688</v>
      </c>
      <c r="C25" s="5">
        <f>Y21</f>
        <v>-4487.8248972305737</v>
      </c>
    </row>
    <row r="26" spans="1:32" x14ac:dyDescent="0.25">
      <c r="B26" s="5">
        <f>X22</f>
        <v>-4487.8248972305737</v>
      </c>
      <c r="C26" s="5">
        <f>Y22</f>
        <v>4679.4783877197706</v>
      </c>
    </row>
    <row r="28" spans="1:32" x14ac:dyDescent="0.25">
      <c r="A28" t="s">
        <v>16</v>
      </c>
    </row>
    <row r="29" spans="1:32" x14ac:dyDescent="0.25">
      <c r="A29" t="s">
        <v>1</v>
      </c>
      <c r="B29" s="3">
        <f>'Rigid Diaphragm'!G10</f>
        <v>9167.3032849503434</v>
      </c>
      <c r="C29" t="s">
        <v>29</v>
      </c>
      <c r="E29" t="s">
        <v>79</v>
      </c>
      <c r="F29">
        <f>'Rigid Diaphragm'!J10</f>
        <v>191.65349048919552</v>
      </c>
    </row>
    <row r="30" spans="1:32" x14ac:dyDescent="0.25">
      <c r="A30" t="s">
        <v>24</v>
      </c>
      <c r="B30">
        <f>RADIANS('Rigid Diaphragm'!D10)</f>
        <v>-0.26179938779914941</v>
      </c>
      <c r="C30" t="s">
        <v>28</v>
      </c>
    </row>
    <row r="31" spans="1:32" ht="17.25" x14ac:dyDescent="0.25">
      <c r="B31" s="4" t="s">
        <v>27</v>
      </c>
      <c r="G31" t="s">
        <v>30</v>
      </c>
      <c r="L31" t="s">
        <v>31</v>
      </c>
      <c r="Q31" t="s">
        <v>32</v>
      </c>
      <c r="V31" t="s">
        <v>33</v>
      </c>
    </row>
    <row r="32" spans="1:32" x14ac:dyDescent="0.25">
      <c r="B32" s="3">
        <f>B29</f>
        <v>9167.3032849503434</v>
      </c>
      <c r="C32">
        <v>0</v>
      </c>
      <c r="D32" s="3">
        <f>-1*B32</f>
        <v>-9167.3032849503434</v>
      </c>
      <c r="E32">
        <v>0</v>
      </c>
      <c r="G32">
        <f>COS(B30)</f>
        <v>0.96592582628906831</v>
      </c>
      <c r="H32">
        <f>-1*G33</f>
        <v>0.25881904510252074</v>
      </c>
      <c r="I32">
        <v>0</v>
      </c>
      <c r="J32">
        <v>0</v>
      </c>
      <c r="L32" cm="1">
        <f t="array" ref="L32:O35">MMULT(G32:J35,B32:E35)</f>
        <v>8854.9350003581512</v>
      </c>
      <c r="M32">
        <v>49.603573398978625</v>
      </c>
      <c r="N32">
        <v>-8854.9350003581512</v>
      </c>
      <c r="O32">
        <v>-49.603573398978625</v>
      </c>
      <c r="Q32">
        <f>COS(B30)</f>
        <v>0.96592582628906831</v>
      </c>
      <c r="R32">
        <f>SIN(B30)</f>
        <v>-0.25881904510252074</v>
      </c>
      <c r="S32">
        <v>0</v>
      </c>
      <c r="T32">
        <v>0</v>
      </c>
      <c r="V32" cm="1">
        <f t="array" ref="V32:Y35">MMULT(_xlfn.ANCHORARRAY(L32),Q32:T35)</f>
        <v>8566.0487564577343</v>
      </c>
      <c r="W32">
        <v>-2243.9124486152868</v>
      </c>
      <c r="X32">
        <v>-8566.0487564577343</v>
      </c>
      <c r="Y32">
        <v>2243.9124486152868</v>
      </c>
      <c r="AA32">
        <v>0</v>
      </c>
      <c r="AC32" cm="1">
        <f t="array" ref="AC32:AC35">MMULT(_xlfn.ANCHORARRAY(V32),AA32:AA35)</f>
        <v>-19.19276029655401</v>
      </c>
      <c r="AE32" cm="1">
        <f t="array" ref="AE32:AE35">MMULT(Q32:T35,_xlfn.ANCHORARRAY(AC32))</f>
        <v>-19.723089086589326</v>
      </c>
      <c r="AF32" cm="1">
        <f t="array" ref="AF32:AF35">MMULT(Q32:T35,_xlfn.ANCHORARRAY(AC32))</f>
        <v>-19.723089086589326</v>
      </c>
    </row>
    <row r="33" spans="1:32" x14ac:dyDescent="0.25">
      <c r="B33">
        <v>0</v>
      </c>
      <c r="C33">
        <f>F29</f>
        <v>191.65349048919552</v>
      </c>
      <c r="D33">
        <v>0</v>
      </c>
      <c r="E33">
        <f>-1*F29</f>
        <v>-191.65349048919552</v>
      </c>
      <c r="G33">
        <f>SIN(B30)</f>
        <v>-0.25881904510252074</v>
      </c>
      <c r="H33">
        <f>G32</f>
        <v>0.96592582628906831</v>
      </c>
      <c r="I33">
        <v>0</v>
      </c>
      <c r="J33">
        <v>0</v>
      </c>
      <c r="L33">
        <v>-2372.6726823760496</v>
      </c>
      <c r="M33">
        <v>185.12305616196028</v>
      </c>
      <c r="N33">
        <v>2372.6726823760496</v>
      </c>
      <c r="O33">
        <v>-185.12305616196028</v>
      </c>
      <c r="Q33">
        <f>-1*R32</f>
        <v>0.25881904510252074</v>
      </c>
      <c r="R33">
        <f>Q32</f>
        <v>0.96592582628906831</v>
      </c>
      <c r="S33">
        <v>0</v>
      </c>
      <c r="T33">
        <v>0</v>
      </c>
      <c r="V33">
        <v>-2243.9124486152868</v>
      </c>
      <c r="W33">
        <v>792.90801898180473</v>
      </c>
      <c r="X33">
        <v>2243.9124486152868</v>
      </c>
      <c r="Y33">
        <v>-792.90801898180473</v>
      </c>
      <c r="AA33">
        <v>0</v>
      </c>
      <c r="AC33">
        <v>4.5758079275165242</v>
      </c>
      <c r="AE33">
        <v>-0.54756083950921397</v>
      </c>
      <c r="AF33">
        <v>-0.54756083950921397</v>
      </c>
    </row>
    <row r="34" spans="1:32" x14ac:dyDescent="0.25">
      <c r="B34" s="3">
        <f>-1*B32</f>
        <v>-9167.3032849503434</v>
      </c>
      <c r="C34">
        <v>0</v>
      </c>
      <c r="D34" s="3">
        <f>B32</f>
        <v>9167.3032849503434</v>
      </c>
      <c r="E34">
        <v>0</v>
      </c>
      <c r="G34">
        <v>0</v>
      </c>
      <c r="H34">
        <v>0</v>
      </c>
      <c r="I34">
        <f>G32</f>
        <v>0.96592582628906831</v>
      </c>
      <c r="J34">
        <f>H32</f>
        <v>0.25881904510252074</v>
      </c>
      <c r="L34">
        <v>-8854.9350003581512</v>
      </c>
      <c r="M34">
        <v>-49.603573398978625</v>
      </c>
      <c r="N34">
        <v>8854.9350003581512</v>
      </c>
      <c r="O34">
        <v>49.603573398978625</v>
      </c>
      <c r="Q34">
        <v>0</v>
      </c>
      <c r="R34">
        <v>0</v>
      </c>
      <c r="S34">
        <f>Q32</f>
        <v>0.96592582628906831</v>
      </c>
      <c r="T34">
        <f>R32</f>
        <v>-0.25881904510252074</v>
      </c>
      <c r="V34">
        <v>-8566.0487564577343</v>
      </c>
      <c r="W34">
        <v>2243.9124486152868</v>
      </c>
      <c r="X34" s="5">
        <v>8566.0487564577343</v>
      </c>
      <c r="Y34" s="5">
        <v>-2243.9124486152868</v>
      </c>
      <c r="AA34">
        <f>Analysis_About_the_COR!I21</f>
        <v>2.81760628730206E-3</v>
      </c>
      <c r="AC34">
        <v>19.19276029655401</v>
      </c>
      <c r="AE34">
        <v>19.723089086589326</v>
      </c>
      <c r="AF34">
        <v>19.723089086589326</v>
      </c>
    </row>
    <row r="35" spans="1:32" x14ac:dyDescent="0.25">
      <c r="B35">
        <v>0</v>
      </c>
      <c r="C35">
        <f>-1*F29</f>
        <v>-191.65349048919552</v>
      </c>
      <c r="D35">
        <v>0</v>
      </c>
      <c r="E35">
        <f>F29</f>
        <v>191.65349048919552</v>
      </c>
      <c r="G35">
        <v>0</v>
      </c>
      <c r="H35">
        <v>0</v>
      </c>
      <c r="I35">
        <f>G33</f>
        <v>-0.25881904510252074</v>
      </c>
      <c r="J35">
        <f>H33</f>
        <v>0.96592582628906831</v>
      </c>
      <c r="L35">
        <v>2372.6726823760496</v>
      </c>
      <c r="M35">
        <v>-185.12305616196028</v>
      </c>
      <c r="N35">
        <v>-2372.6726823760496</v>
      </c>
      <c r="O35">
        <v>185.12305616196028</v>
      </c>
      <c r="Q35">
        <v>0</v>
      </c>
      <c r="R35">
        <v>0</v>
      </c>
      <c r="S35">
        <f>Q33</f>
        <v>0.25881904510252074</v>
      </c>
      <c r="T35">
        <f>R33</f>
        <v>0.96592582628906831</v>
      </c>
      <c r="V35">
        <v>2243.9124486152868</v>
      </c>
      <c r="W35">
        <v>-792.90801898180473</v>
      </c>
      <c r="X35" s="5">
        <v>-2243.9124486152868</v>
      </c>
      <c r="Y35" s="5">
        <v>792.90801898180473</v>
      </c>
      <c r="AA35">
        <f>Analysis_About_the_COR!I22</f>
        <v>2.2028455432954201E-3</v>
      </c>
      <c r="AC35">
        <v>-4.5758079275165242</v>
      </c>
      <c r="AE35">
        <v>0.54756083950921397</v>
      </c>
      <c r="AF35">
        <v>0.54756083950921397</v>
      </c>
    </row>
    <row r="37" spans="1:32" x14ac:dyDescent="0.25">
      <c r="B37" t="s">
        <v>34</v>
      </c>
    </row>
    <row r="38" spans="1:32" x14ac:dyDescent="0.25">
      <c r="B38" s="5">
        <f>X34</f>
        <v>8566.0487564577343</v>
      </c>
      <c r="C38" s="5">
        <f>Y34</f>
        <v>-2243.9124486152868</v>
      </c>
    </row>
    <row r="39" spans="1:32" x14ac:dyDescent="0.25">
      <c r="B39" s="5">
        <f>X35</f>
        <v>-2243.9124486152868</v>
      </c>
      <c r="C39" s="5">
        <f>Y35</f>
        <v>792.90801898180473</v>
      </c>
    </row>
    <row r="41" spans="1:32" x14ac:dyDescent="0.25">
      <c r="A41" t="s">
        <v>17</v>
      </c>
    </row>
    <row r="42" spans="1:32" x14ac:dyDescent="0.25">
      <c r="A42" t="s">
        <v>1</v>
      </c>
      <c r="B42" s="3">
        <f>'Rigid Diaphragm'!G11</f>
        <v>9167.3032849503434</v>
      </c>
      <c r="C42" t="s">
        <v>29</v>
      </c>
      <c r="E42" t="s">
        <v>79</v>
      </c>
      <c r="F42">
        <f>'Rigid Diaphragm'!J11</f>
        <v>191.65349048919552</v>
      </c>
    </row>
    <row r="43" spans="1:32" x14ac:dyDescent="0.25">
      <c r="A43" t="s">
        <v>24</v>
      </c>
      <c r="B43">
        <f>RADIANS('Rigid Diaphragm'!D11)</f>
        <v>1.0471975511965976</v>
      </c>
      <c r="C43" t="s">
        <v>28</v>
      </c>
    </row>
    <row r="44" spans="1:32" ht="17.25" x14ac:dyDescent="0.25">
      <c r="B44" s="4" t="s">
        <v>27</v>
      </c>
      <c r="G44" t="s">
        <v>30</v>
      </c>
      <c r="L44" t="s">
        <v>31</v>
      </c>
      <c r="Q44" t="s">
        <v>32</v>
      </c>
      <c r="V44" t="s">
        <v>33</v>
      </c>
    </row>
    <row r="45" spans="1:32" x14ac:dyDescent="0.25">
      <c r="B45" s="3">
        <f>B42</f>
        <v>9167.3032849503434</v>
      </c>
      <c r="C45">
        <v>0</v>
      </c>
      <c r="D45" s="3">
        <f>-1*B45</f>
        <v>-9167.3032849503434</v>
      </c>
      <c r="E45">
        <v>0</v>
      </c>
      <c r="G45">
        <f>COS(B43)</f>
        <v>0.50000000000000011</v>
      </c>
      <c r="H45">
        <f>-1*G46</f>
        <v>-0.8660254037844386</v>
      </c>
      <c r="I45">
        <v>0</v>
      </c>
      <c r="J45">
        <v>0</v>
      </c>
      <c r="L45" cm="1">
        <f t="array" ref="L45:O48">MMULT(G45:J48,B45:E48)</f>
        <v>4583.6516424751726</v>
      </c>
      <c r="M45">
        <v>-165.97679148760261</v>
      </c>
      <c r="N45">
        <v>-4583.6516424751726</v>
      </c>
      <c r="O45">
        <v>165.97679148760261</v>
      </c>
      <c r="Q45">
        <f>COS(B43)</f>
        <v>0.50000000000000011</v>
      </c>
      <c r="R45">
        <f>SIN(B43)</f>
        <v>0.8660254037844386</v>
      </c>
      <c r="S45">
        <v>0</v>
      </c>
      <c r="T45">
        <v>0</v>
      </c>
      <c r="V45" cm="1">
        <f t="array" ref="V45:Y48">MMULT(_xlfn.ANCHORARRAY(L45),Q45:T48)</f>
        <v>2435.5659391044833</v>
      </c>
      <c r="W45">
        <v>3886.5703687379651</v>
      </c>
      <c r="X45">
        <v>-2435.5659391044833</v>
      </c>
      <c r="Y45">
        <v>-3886.5703687379651</v>
      </c>
      <c r="AA45">
        <v>0</v>
      </c>
      <c r="AC45" cm="1">
        <f t="array" ref="AC45:AC48">MMULT(_xlfn.ANCHORARRAY(V45),AA45:AA48)</f>
        <v>-51.634498022521889</v>
      </c>
      <c r="AE45" cm="1">
        <f t="array" ref="AE45:AE48">MMULT(Q45:T48,_xlfn.ANCHORARRAY(AC45))</f>
        <v>-98.553977424791469</v>
      </c>
      <c r="AF45" cm="1">
        <f t="array" ref="AF45:AF48">MMULT(Q45:T48,_xlfn.ANCHORARRAY(AC45))</f>
        <v>-98.553977424791469</v>
      </c>
    </row>
    <row r="46" spans="1:32" x14ac:dyDescent="0.25">
      <c r="B46">
        <v>0</v>
      </c>
      <c r="C46">
        <f>F42</f>
        <v>191.65349048919552</v>
      </c>
      <c r="D46">
        <v>0</v>
      </c>
      <c r="E46">
        <f>-1*F42</f>
        <v>-191.65349048919552</v>
      </c>
      <c r="G46">
        <f>SIN(B43)</f>
        <v>0.8660254037844386</v>
      </c>
      <c r="H46">
        <f>G45</f>
        <v>0.50000000000000011</v>
      </c>
      <c r="I46">
        <v>0</v>
      </c>
      <c r="J46">
        <v>0</v>
      </c>
      <c r="L46">
        <v>7939.1175289635312</v>
      </c>
      <c r="M46">
        <v>95.826745244597774</v>
      </c>
      <c r="N46">
        <v>-7939.1175289635312</v>
      </c>
      <c r="O46">
        <v>-95.826745244597774</v>
      </c>
      <c r="Q46">
        <f>-1*R45</f>
        <v>-0.8660254037844386</v>
      </c>
      <c r="R46">
        <f>Q45</f>
        <v>0.50000000000000011</v>
      </c>
      <c r="S46">
        <v>0</v>
      </c>
      <c r="T46">
        <v>0</v>
      </c>
      <c r="V46">
        <v>3886.5703687379651</v>
      </c>
      <c r="W46">
        <v>6923.3908363350556</v>
      </c>
      <c r="X46">
        <v>-3886.5703687379651</v>
      </c>
      <c r="Y46">
        <v>-6923.3908363350556</v>
      </c>
      <c r="AA46">
        <v>0</v>
      </c>
      <c r="AC46">
        <v>-83.989139459049099</v>
      </c>
      <c r="AE46">
        <v>2.7222172696367579</v>
      </c>
      <c r="AF46">
        <v>2.7222172696367579</v>
      </c>
    </row>
    <row r="47" spans="1:32" x14ac:dyDescent="0.25">
      <c r="B47" s="3">
        <f>-1*B45</f>
        <v>-9167.3032849503434</v>
      </c>
      <c r="C47">
        <v>0</v>
      </c>
      <c r="D47" s="3">
        <f>B45</f>
        <v>9167.3032849503434</v>
      </c>
      <c r="E47">
        <v>0</v>
      </c>
      <c r="G47">
        <v>0</v>
      </c>
      <c r="H47">
        <v>0</v>
      </c>
      <c r="I47">
        <f>G45</f>
        <v>0.50000000000000011</v>
      </c>
      <c r="J47">
        <f>H45</f>
        <v>-0.8660254037844386</v>
      </c>
      <c r="L47">
        <v>-4583.6516424751726</v>
      </c>
      <c r="M47">
        <v>165.97679148760261</v>
      </c>
      <c r="N47">
        <v>4583.6516424751726</v>
      </c>
      <c r="O47">
        <v>-165.97679148760261</v>
      </c>
      <c r="Q47">
        <v>0</v>
      </c>
      <c r="R47">
        <v>0</v>
      </c>
      <c r="S47">
        <f>Q45</f>
        <v>0.50000000000000011</v>
      </c>
      <c r="T47">
        <f>R45</f>
        <v>0.8660254037844386</v>
      </c>
      <c r="V47">
        <v>-2435.5659391044833</v>
      </c>
      <c r="W47">
        <v>-3886.5703687379651</v>
      </c>
      <c r="X47" s="5">
        <v>2435.5659391044833</v>
      </c>
      <c r="Y47" s="5">
        <v>3886.5703687379651</v>
      </c>
      <c r="AA47">
        <f>Analysis_About_the_COR!I29</f>
        <v>1.7676192388287843E-2</v>
      </c>
      <c r="AC47">
        <v>51.634498022521889</v>
      </c>
      <c r="AE47">
        <v>98.553977424791469</v>
      </c>
      <c r="AF47">
        <v>98.553977424791469</v>
      </c>
    </row>
    <row r="48" spans="1:32" x14ac:dyDescent="0.25">
      <c r="B48">
        <v>0</v>
      </c>
      <c r="C48">
        <f>-1*F42</f>
        <v>-191.65349048919552</v>
      </c>
      <c r="D48">
        <v>0</v>
      </c>
      <c r="E48">
        <f>F42</f>
        <v>191.65349048919552</v>
      </c>
      <c r="G48">
        <v>0</v>
      </c>
      <c r="H48">
        <v>0</v>
      </c>
      <c r="I48">
        <f>G46</f>
        <v>0.8660254037844386</v>
      </c>
      <c r="J48">
        <f>H46</f>
        <v>0.50000000000000011</v>
      </c>
      <c r="L48">
        <v>-7939.1175289635312</v>
      </c>
      <c r="M48">
        <v>-95.826745244597774</v>
      </c>
      <c r="N48">
        <v>7939.1175289635312</v>
      </c>
      <c r="O48">
        <v>95.826745244597774</v>
      </c>
      <c r="Q48">
        <v>0</v>
      </c>
      <c r="R48">
        <v>0</v>
      </c>
      <c r="S48">
        <f>Q46</f>
        <v>-0.8660254037844386</v>
      </c>
      <c r="T48">
        <f>R46</f>
        <v>0.50000000000000011</v>
      </c>
      <c r="V48">
        <v>-3886.5703687379651</v>
      </c>
      <c r="W48">
        <v>-6923.3908363350556</v>
      </c>
      <c r="X48" s="5">
        <v>3886.5703687379651</v>
      </c>
      <c r="Y48" s="5">
        <v>6923.3908363350556</v>
      </c>
      <c r="AA48">
        <f>Analysis_About_the_COR!I30</f>
        <v>2.2083649835824585E-3</v>
      </c>
      <c r="AC48">
        <v>83.989139459049099</v>
      </c>
      <c r="AE48">
        <v>-2.7222172696367579</v>
      </c>
      <c r="AF48">
        <v>-2.7222172696367579</v>
      </c>
    </row>
    <row r="50" spans="1:32" x14ac:dyDescent="0.25">
      <c r="B50" t="s">
        <v>34</v>
      </c>
    </row>
    <row r="51" spans="1:32" x14ac:dyDescent="0.25">
      <c r="B51" s="5">
        <f>X47</f>
        <v>2435.5659391044833</v>
      </c>
      <c r="C51" s="5">
        <f>Y47</f>
        <v>3886.5703687379651</v>
      </c>
    </row>
    <row r="52" spans="1:32" x14ac:dyDescent="0.25">
      <c r="B52" s="5">
        <f>X48</f>
        <v>3886.5703687379651</v>
      </c>
      <c r="C52" s="5">
        <f>Y48</f>
        <v>6923.3908363350556</v>
      </c>
    </row>
    <row r="54" spans="1:32" x14ac:dyDescent="0.25">
      <c r="A54" t="s">
        <v>18</v>
      </c>
    </row>
    <row r="55" spans="1:32" x14ac:dyDescent="0.25">
      <c r="A55" t="s">
        <v>1</v>
      </c>
      <c r="B55" s="3">
        <f>'Rigid Diaphragm'!G12</f>
        <v>0</v>
      </c>
      <c r="C55" t="s">
        <v>29</v>
      </c>
      <c r="E55" t="s">
        <v>79</v>
      </c>
      <c r="F55">
        <f>'Rigid Diaphragm'!J12</f>
        <v>0</v>
      </c>
    </row>
    <row r="56" spans="1:32" x14ac:dyDescent="0.25">
      <c r="A56" t="s">
        <v>24</v>
      </c>
      <c r="B56">
        <f>RADIANS('Rigid Diaphragm'!D12)</f>
        <v>0</v>
      </c>
      <c r="C56" t="s">
        <v>28</v>
      </c>
    </row>
    <row r="57" spans="1:32" ht="17.25" x14ac:dyDescent="0.25">
      <c r="B57" s="4" t="s">
        <v>27</v>
      </c>
      <c r="G57" t="s">
        <v>30</v>
      </c>
      <c r="L57" t="s">
        <v>31</v>
      </c>
      <c r="Q57" t="s">
        <v>32</v>
      </c>
      <c r="V57" t="s">
        <v>33</v>
      </c>
    </row>
    <row r="58" spans="1:32" x14ac:dyDescent="0.25">
      <c r="B58" s="3">
        <f>B55</f>
        <v>0</v>
      </c>
      <c r="C58">
        <v>0</v>
      </c>
      <c r="D58" s="3">
        <f>-1*B58</f>
        <v>0</v>
      </c>
      <c r="E58">
        <v>0</v>
      </c>
      <c r="G58">
        <f>COS(B56)</f>
        <v>1</v>
      </c>
      <c r="H58">
        <f>-1*G59</f>
        <v>0</v>
      </c>
      <c r="I58">
        <v>0</v>
      </c>
      <c r="J58">
        <v>0</v>
      </c>
      <c r="L58" cm="1">
        <f t="array" ref="L58:O61">MMULT(G58:J61,B58:E61)</f>
        <v>0</v>
      </c>
      <c r="M58">
        <v>0</v>
      </c>
      <c r="N58">
        <v>0</v>
      </c>
      <c r="O58">
        <v>0</v>
      </c>
      <c r="Q58">
        <f>COS(B56)</f>
        <v>1</v>
      </c>
      <c r="R58">
        <f>SIN(B56)</f>
        <v>0</v>
      </c>
      <c r="S58">
        <v>0</v>
      </c>
      <c r="T58">
        <v>0</v>
      </c>
      <c r="V58" cm="1">
        <f t="array" ref="V58:Y61">MMULT(_xlfn.ANCHORARRAY(L58),Q58:T61)</f>
        <v>0</v>
      </c>
      <c r="W58">
        <v>0</v>
      </c>
      <c r="X58">
        <v>0</v>
      </c>
      <c r="Y58">
        <v>0</v>
      </c>
      <c r="AA58">
        <v>0</v>
      </c>
      <c r="AC58" cm="1">
        <f t="array" ref="AC58:AC61">MMULT(_xlfn.ANCHORARRAY(V58),AA58:AA61)</f>
        <v>0</v>
      </c>
      <c r="AE58" cm="1">
        <f t="array" ref="AE58:AE61">MMULT(Q58:T61,_xlfn.ANCHORARRAY(AC58))</f>
        <v>0</v>
      </c>
      <c r="AF58" cm="1">
        <f t="array" ref="AF58:AF61">MMULT(Q58:T61,_xlfn.ANCHORARRAY(AC58))</f>
        <v>0</v>
      </c>
    </row>
    <row r="59" spans="1:32" x14ac:dyDescent="0.25">
      <c r="B59">
        <v>0</v>
      </c>
      <c r="C59">
        <f>F55</f>
        <v>0</v>
      </c>
      <c r="D59">
        <v>0</v>
      </c>
      <c r="E59">
        <f>-1*F55</f>
        <v>0</v>
      </c>
      <c r="G59">
        <f>SIN(B56)</f>
        <v>0</v>
      </c>
      <c r="H59">
        <f>G58</f>
        <v>1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Q59">
        <f>-1*R58</f>
        <v>0</v>
      </c>
      <c r="R59">
        <f>Q58</f>
        <v>1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C59">
        <v>0</v>
      </c>
      <c r="AE59">
        <v>0</v>
      </c>
      <c r="AF59">
        <v>0</v>
      </c>
    </row>
    <row r="60" spans="1:32" x14ac:dyDescent="0.25">
      <c r="B60" s="3">
        <f>-1*B58</f>
        <v>0</v>
      </c>
      <c r="C60">
        <v>0</v>
      </c>
      <c r="D60" s="3">
        <f>B58</f>
        <v>0</v>
      </c>
      <c r="E60">
        <v>0</v>
      </c>
      <c r="G60">
        <v>0</v>
      </c>
      <c r="H60">
        <v>0</v>
      </c>
      <c r="I60">
        <f>G58</f>
        <v>1</v>
      </c>
      <c r="J60">
        <f>H58</f>
        <v>0</v>
      </c>
      <c r="L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f>Q58</f>
        <v>1</v>
      </c>
      <c r="T60">
        <f>R58</f>
        <v>0</v>
      </c>
      <c r="V60">
        <v>0</v>
      </c>
      <c r="W60">
        <v>0</v>
      </c>
      <c r="X60" s="5">
        <v>0</v>
      </c>
      <c r="Y60" s="5">
        <v>0</v>
      </c>
      <c r="AA60">
        <f>Analysis_About_the_COR!I37</f>
        <v>1.0246899337795396E-2</v>
      </c>
      <c r="AC60">
        <v>0</v>
      </c>
      <c r="AE60">
        <v>0</v>
      </c>
      <c r="AF60">
        <v>0</v>
      </c>
    </row>
    <row r="61" spans="1:32" x14ac:dyDescent="0.25">
      <c r="B61">
        <v>0</v>
      </c>
      <c r="C61">
        <f>-1*F55</f>
        <v>0</v>
      </c>
      <c r="D61">
        <v>0</v>
      </c>
      <c r="E61">
        <f>F55</f>
        <v>0</v>
      </c>
      <c r="G61">
        <v>0</v>
      </c>
      <c r="H61">
        <v>0</v>
      </c>
      <c r="I61">
        <f>G59</f>
        <v>0</v>
      </c>
      <c r="J61">
        <f>H59</f>
        <v>1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f>Q59</f>
        <v>0</v>
      </c>
      <c r="T61">
        <f>R59</f>
        <v>1</v>
      </c>
      <c r="V61">
        <v>0</v>
      </c>
      <c r="W61">
        <v>0</v>
      </c>
      <c r="X61" s="5">
        <v>0</v>
      </c>
      <c r="Y61" s="5">
        <v>0</v>
      </c>
      <c r="AA61">
        <f>Analysis_About_the_COR!I38</f>
        <v>2.205605263437607E-3</v>
      </c>
      <c r="AC61">
        <v>0</v>
      </c>
      <c r="AE61">
        <v>0</v>
      </c>
      <c r="AF61">
        <v>0</v>
      </c>
    </row>
    <row r="63" spans="1:32" x14ac:dyDescent="0.25">
      <c r="B63" t="s">
        <v>34</v>
      </c>
    </row>
    <row r="64" spans="1:32" x14ac:dyDescent="0.25">
      <c r="B64" s="5">
        <f>X60</f>
        <v>0</v>
      </c>
      <c r="C64" s="5">
        <f>Y60</f>
        <v>0</v>
      </c>
    </row>
    <row r="65" spans="1:32" x14ac:dyDescent="0.25">
      <c r="B65" s="5">
        <f>X61</f>
        <v>0</v>
      </c>
      <c r="C65" s="5">
        <f>Y61</f>
        <v>0</v>
      </c>
    </row>
    <row r="67" spans="1:32" x14ac:dyDescent="0.25">
      <c r="A67" t="s">
        <v>19</v>
      </c>
    </row>
    <row r="68" spans="1:32" x14ac:dyDescent="0.25">
      <c r="A68" t="s">
        <v>1</v>
      </c>
      <c r="B68" s="3">
        <f>'Rigid Diaphragm'!G13</f>
        <v>0</v>
      </c>
      <c r="C68" t="s">
        <v>29</v>
      </c>
      <c r="E68" t="s">
        <v>79</v>
      </c>
      <c r="F68">
        <f>'Rigid Diaphragm'!J13</f>
        <v>0</v>
      </c>
    </row>
    <row r="69" spans="1:32" x14ac:dyDescent="0.25">
      <c r="A69" t="s">
        <v>24</v>
      </c>
      <c r="B69">
        <f>RADIANS('Rigid Diaphragm'!D13)</f>
        <v>0</v>
      </c>
      <c r="C69" t="s">
        <v>28</v>
      </c>
    </row>
    <row r="70" spans="1:32" ht="17.25" x14ac:dyDescent="0.25">
      <c r="B70" s="4" t="s">
        <v>27</v>
      </c>
      <c r="G70" t="s">
        <v>30</v>
      </c>
      <c r="L70" t="s">
        <v>31</v>
      </c>
      <c r="Q70" t="s">
        <v>32</v>
      </c>
      <c r="V70" t="s">
        <v>33</v>
      </c>
    </row>
    <row r="71" spans="1:32" x14ac:dyDescent="0.25">
      <c r="B71" s="3">
        <f>B68</f>
        <v>0</v>
      </c>
      <c r="C71">
        <v>0</v>
      </c>
      <c r="D71" s="3">
        <f>-1*B71</f>
        <v>0</v>
      </c>
      <c r="E71">
        <v>0</v>
      </c>
      <c r="G71">
        <f>COS(B69)</f>
        <v>1</v>
      </c>
      <c r="H71">
        <f>-1*G72</f>
        <v>0</v>
      </c>
      <c r="I71">
        <v>0</v>
      </c>
      <c r="J71">
        <v>0</v>
      </c>
      <c r="L71" cm="1">
        <f t="array" ref="L71:O74">MMULT(G71:J74,B71:E74)</f>
        <v>0</v>
      </c>
      <c r="M71">
        <v>0</v>
      </c>
      <c r="N71">
        <v>0</v>
      </c>
      <c r="O71">
        <v>0</v>
      </c>
      <c r="Q71">
        <f>COS(B69)</f>
        <v>1</v>
      </c>
      <c r="R71">
        <f>SIN(B69)</f>
        <v>0</v>
      </c>
      <c r="S71">
        <v>0</v>
      </c>
      <c r="T71">
        <v>0</v>
      </c>
      <c r="V71" cm="1">
        <f t="array" ref="V71:Y74">MMULT(_xlfn.ANCHORARRAY(L71),Q71:T74)</f>
        <v>0</v>
      </c>
      <c r="W71">
        <v>0</v>
      </c>
      <c r="X71">
        <v>0</v>
      </c>
      <c r="Y71">
        <v>0</v>
      </c>
      <c r="AA71">
        <v>0</v>
      </c>
      <c r="AC71" cm="1">
        <f t="array" ref="AC71:AC74">MMULT(_xlfn.ANCHORARRAY(V71),AA71:AA74)</f>
        <v>0</v>
      </c>
      <c r="AE71" cm="1">
        <f t="array" ref="AE71:AE74">MMULT(Q71:T74,_xlfn.ANCHORARRAY(AC71))</f>
        <v>0</v>
      </c>
      <c r="AF71" cm="1">
        <f t="array" ref="AF71:AF74">MMULT(Q71:T74,_xlfn.ANCHORARRAY(AC71))</f>
        <v>0</v>
      </c>
    </row>
    <row r="72" spans="1:32" x14ac:dyDescent="0.25">
      <c r="B72">
        <v>0</v>
      </c>
      <c r="C72">
        <f>F68</f>
        <v>0</v>
      </c>
      <c r="D72">
        <v>0</v>
      </c>
      <c r="E72">
        <f>-1*F68</f>
        <v>0</v>
      </c>
      <c r="G72">
        <f>SIN(B69)</f>
        <v>0</v>
      </c>
      <c r="H72">
        <f>G71</f>
        <v>1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Q72">
        <f>-1*R71</f>
        <v>0</v>
      </c>
      <c r="R72">
        <f>Q71</f>
        <v>1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C72">
        <v>0</v>
      </c>
      <c r="AE72">
        <v>0</v>
      </c>
      <c r="AF72">
        <v>0</v>
      </c>
    </row>
    <row r="73" spans="1:32" x14ac:dyDescent="0.25">
      <c r="B73" s="3">
        <f>-1*B71</f>
        <v>0</v>
      </c>
      <c r="C73">
        <v>0</v>
      </c>
      <c r="D73" s="3">
        <f>B71</f>
        <v>0</v>
      </c>
      <c r="E73">
        <v>0</v>
      </c>
      <c r="G73">
        <v>0</v>
      </c>
      <c r="H73">
        <v>0</v>
      </c>
      <c r="I73">
        <f>G71</f>
        <v>1</v>
      </c>
      <c r="J73">
        <f>H71</f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f>Q71</f>
        <v>1</v>
      </c>
      <c r="T73">
        <f>R71</f>
        <v>0</v>
      </c>
      <c r="V73">
        <v>0</v>
      </c>
      <c r="W73">
        <v>0</v>
      </c>
      <c r="X73" s="5">
        <v>0</v>
      </c>
      <c r="Y73" s="5">
        <v>0</v>
      </c>
      <c r="AA73">
        <f>Analysis_About_the_COR!I45</f>
        <v>1.0246899337795396E-2</v>
      </c>
      <c r="AC73">
        <v>0</v>
      </c>
      <c r="AE73">
        <v>0</v>
      </c>
      <c r="AF73">
        <v>0</v>
      </c>
    </row>
    <row r="74" spans="1:32" x14ac:dyDescent="0.25">
      <c r="B74">
        <v>0</v>
      </c>
      <c r="C74">
        <f>-1*F68</f>
        <v>0</v>
      </c>
      <c r="D74">
        <v>0</v>
      </c>
      <c r="E74">
        <f>F68</f>
        <v>0</v>
      </c>
      <c r="G74">
        <v>0</v>
      </c>
      <c r="H74">
        <v>0</v>
      </c>
      <c r="I74">
        <f>G72</f>
        <v>0</v>
      </c>
      <c r="J74">
        <f>H72</f>
        <v>1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f>Q72</f>
        <v>0</v>
      </c>
      <c r="T74">
        <f>R72</f>
        <v>1</v>
      </c>
      <c r="V74">
        <v>0</v>
      </c>
      <c r="W74">
        <v>0</v>
      </c>
      <c r="X74" s="5">
        <v>0</v>
      </c>
      <c r="Y74" s="5">
        <v>0</v>
      </c>
      <c r="AA74">
        <f>Analysis_About_the_COR!I46</f>
        <v>2.205605263437607E-3</v>
      </c>
      <c r="AC74">
        <v>0</v>
      </c>
      <c r="AE74">
        <v>0</v>
      </c>
      <c r="AF74">
        <v>0</v>
      </c>
    </row>
    <row r="76" spans="1:32" x14ac:dyDescent="0.25">
      <c r="B76" t="s">
        <v>34</v>
      </c>
    </row>
    <row r="77" spans="1:32" x14ac:dyDescent="0.25">
      <c r="B77" s="5">
        <f>X73</f>
        <v>0</v>
      </c>
      <c r="C77" s="5">
        <f>Y73</f>
        <v>0</v>
      </c>
    </row>
    <row r="78" spans="1:32" x14ac:dyDescent="0.25">
      <c r="B78" s="5">
        <f>X74</f>
        <v>0</v>
      </c>
      <c r="C78" s="5">
        <f>Y74</f>
        <v>0</v>
      </c>
    </row>
    <row r="80" spans="1:32" x14ac:dyDescent="0.25">
      <c r="A80" t="s">
        <v>20</v>
      </c>
    </row>
    <row r="81" spans="1:32" x14ac:dyDescent="0.25">
      <c r="A81" t="s">
        <v>1</v>
      </c>
      <c r="B81" s="3">
        <f>'Rigid Diaphragm'!G14</f>
        <v>0</v>
      </c>
      <c r="C81" t="s">
        <v>29</v>
      </c>
      <c r="E81" t="s">
        <v>79</v>
      </c>
      <c r="F81">
        <f>'Rigid Diaphragm'!J14</f>
        <v>0</v>
      </c>
    </row>
    <row r="82" spans="1:32" x14ac:dyDescent="0.25">
      <c r="A82" t="s">
        <v>24</v>
      </c>
      <c r="B82">
        <f>RADIANS('Rigid Diaphragm'!D14)</f>
        <v>0</v>
      </c>
      <c r="C82" t="s">
        <v>28</v>
      </c>
    </row>
    <row r="83" spans="1:32" ht="17.25" x14ac:dyDescent="0.25">
      <c r="B83" s="4" t="s">
        <v>27</v>
      </c>
      <c r="G83" t="s">
        <v>30</v>
      </c>
      <c r="L83" t="s">
        <v>31</v>
      </c>
      <c r="Q83" t="s">
        <v>32</v>
      </c>
      <c r="V83" t="s">
        <v>33</v>
      </c>
    </row>
    <row r="84" spans="1:32" x14ac:dyDescent="0.25">
      <c r="B84" s="3">
        <f>B81</f>
        <v>0</v>
      </c>
      <c r="C84">
        <v>0</v>
      </c>
      <c r="D84" s="3">
        <f>-1*B84</f>
        <v>0</v>
      </c>
      <c r="E84">
        <v>0</v>
      </c>
      <c r="G84">
        <f>COS(B82)</f>
        <v>1</v>
      </c>
      <c r="H84">
        <f>-1*G85</f>
        <v>0</v>
      </c>
      <c r="I84">
        <v>0</v>
      </c>
      <c r="J84">
        <v>0</v>
      </c>
      <c r="L84" cm="1">
        <f t="array" ref="L84:O87">MMULT(G84:J87,B84:E87)</f>
        <v>0</v>
      </c>
      <c r="M84">
        <v>0</v>
      </c>
      <c r="N84">
        <v>0</v>
      </c>
      <c r="O84">
        <v>0</v>
      </c>
      <c r="Q84">
        <f>COS(B82)</f>
        <v>1</v>
      </c>
      <c r="R84">
        <f>SIN(B82)</f>
        <v>0</v>
      </c>
      <c r="S84">
        <v>0</v>
      </c>
      <c r="T84">
        <v>0</v>
      </c>
      <c r="V84" cm="1">
        <f t="array" ref="V84:Y87">MMULT(_xlfn.ANCHORARRAY(L84),Q84:T87)</f>
        <v>0</v>
      </c>
      <c r="W84">
        <v>0</v>
      </c>
      <c r="X84">
        <v>0</v>
      </c>
      <c r="Y84">
        <v>0</v>
      </c>
      <c r="AA84">
        <v>0</v>
      </c>
      <c r="AC84" cm="1">
        <f t="array" ref="AC84:AC87">MMULT(_xlfn.ANCHORARRAY(V84),AA84:AA87)</f>
        <v>0</v>
      </c>
      <c r="AE84" cm="1">
        <f t="array" ref="AE84:AE87">MMULT(G84:J87,_xlfn.ANCHORARRAY(AC84))</f>
        <v>0</v>
      </c>
      <c r="AF84" cm="1">
        <f t="array" ref="AF84:AF87">MMULT(Q84:T87,_xlfn.ANCHORARRAY(AC84))</f>
        <v>0</v>
      </c>
    </row>
    <row r="85" spans="1:32" x14ac:dyDescent="0.25">
      <c r="B85">
        <v>0</v>
      </c>
      <c r="C85">
        <f>F81</f>
        <v>0</v>
      </c>
      <c r="D85">
        <v>0</v>
      </c>
      <c r="E85">
        <f>-1*F81</f>
        <v>0</v>
      </c>
      <c r="G85">
        <f>SIN(B82)</f>
        <v>0</v>
      </c>
      <c r="H85">
        <f>G84</f>
        <v>1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Q85">
        <f>-1*R84</f>
        <v>0</v>
      </c>
      <c r="R85">
        <f>Q84</f>
        <v>1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C85">
        <v>0</v>
      </c>
      <c r="AE85">
        <v>0</v>
      </c>
      <c r="AF85">
        <v>0</v>
      </c>
    </row>
    <row r="86" spans="1:32" x14ac:dyDescent="0.25">
      <c r="B86" s="3">
        <f>-1*B84</f>
        <v>0</v>
      </c>
      <c r="C86">
        <v>0</v>
      </c>
      <c r="D86" s="3">
        <f>B84</f>
        <v>0</v>
      </c>
      <c r="E86">
        <v>0</v>
      </c>
      <c r="G86">
        <v>0</v>
      </c>
      <c r="H86">
        <v>0</v>
      </c>
      <c r="I86">
        <f>G84</f>
        <v>1</v>
      </c>
      <c r="J86">
        <f>H84</f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f>Q84</f>
        <v>1</v>
      </c>
      <c r="T86">
        <f>R84</f>
        <v>0</v>
      </c>
      <c r="V86">
        <v>0</v>
      </c>
      <c r="W86">
        <v>0</v>
      </c>
      <c r="X86" s="5">
        <v>0</v>
      </c>
      <c r="Y86" s="5">
        <v>0</v>
      </c>
      <c r="AA86">
        <f>Analysis_About_the_COR!I53</f>
        <v>1.0246899337795396E-2</v>
      </c>
      <c r="AC86">
        <v>0</v>
      </c>
      <c r="AE86">
        <v>0</v>
      </c>
      <c r="AF86">
        <v>0</v>
      </c>
    </row>
    <row r="87" spans="1:32" x14ac:dyDescent="0.25">
      <c r="B87">
        <v>0</v>
      </c>
      <c r="C87">
        <f>-1*F81</f>
        <v>0</v>
      </c>
      <c r="D87">
        <v>0</v>
      </c>
      <c r="E87">
        <f>F81</f>
        <v>0</v>
      </c>
      <c r="G87">
        <v>0</v>
      </c>
      <c r="H87">
        <v>0</v>
      </c>
      <c r="I87">
        <f>G85</f>
        <v>0</v>
      </c>
      <c r="J87">
        <f>H85</f>
        <v>1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f>Q85</f>
        <v>0</v>
      </c>
      <c r="T87">
        <f>R85</f>
        <v>1</v>
      </c>
      <c r="V87">
        <v>0</v>
      </c>
      <c r="W87">
        <v>0</v>
      </c>
      <c r="X87" s="5">
        <v>0</v>
      </c>
      <c r="Y87" s="5">
        <v>0</v>
      </c>
      <c r="AA87">
        <f>Analysis_About_the_COR!I54</f>
        <v>2.205605263437607E-3</v>
      </c>
      <c r="AC87">
        <v>0</v>
      </c>
      <c r="AE87">
        <v>0</v>
      </c>
      <c r="AF87">
        <v>0</v>
      </c>
    </row>
    <row r="89" spans="1:32" x14ac:dyDescent="0.25">
      <c r="B89" t="s">
        <v>34</v>
      </c>
    </row>
    <row r="90" spans="1:32" x14ac:dyDescent="0.25">
      <c r="B90" s="5">
        <f>X86</f>
        <v>0</v>
      </c>
      <c r="C90" s="5">
        <f>Y86</f>
        <v>0</v>
      </c>
    </row>
    <row r="91" spans="1:32" x14ac:dyDescent="0.25">
      <c r="B91" s="5">
        <f>X87</f>
        <v>0</v>
      </c>
      <c r="C91" s="5">
        <f>Y87</f>
        <v>0</v>
      </c>
    </row>
    <row r="93" spans="1:32" x14ac:dyDescent="0.25">
      <c r="A93" t="s">
        <v>21</v>
      </c>
    </row>
    <row r="94" spans="1:32" x14ac:dyDescent="0.25">
      <c r="A94" t="s">
        <v>1</v>
      </c>
      <c r="B94" s="3">
        <f>'Rigid Diaphragm'!G15</f>
        <v>0</v>
      </c>
      <c r="C94" t="s">
        <v>29</v>
      </c>
      <c r="E94" t="s">
        <v>79</v>
      </c>
      <c r="F94">
        <f>'Rigid Diaphragm'!J15</f>
        <v>0</v>
      </c>
    </row>
    <row r="95" spans="1:32" x14ac:dyDescent="0.25">
      <c r="A95" t="s">
        <v>24</v>
      </c>
      <c r="B95">
        <f>RADIANS('Rigid Diaphragm'!D15)</f>
        <v>0</v>
      </c>
      <c r="C95" t="s">
        <v>28</v>
      </c>
    </row>
    <row r="96" spans="1:32" ht="17.25" x14ac:dyDescent="0.25">
      <c r="B96" s="4" t="s">
        <v>27</v>
      </c>
      <c r="G96" t="s">
        <v>30</v>
      </c>
      <c r="L96" t="s">
        <v>31</v>
      </c>
      <c r="Q96" t="s">
        <v>32</v>
      </c>
      <c r="V96" t="s">
        <v>33</v>
      </c>
    </row>
    <row r="97" spans="1:32" x14ac:dyDescent="0.25">
      <c r="B97" s="3">
        <f>B94</f>
        <v>0</v>
      </c>
      <c r="C97">
        <v>0</v>
      </c>
      <c r="D97" s="3">
        <f>-1*B97</f>
        <v>0</v>
      </c>
      <c r="E97">
        <v>0</v>
      </c>
      <c r="G97">
        <f>COS(B95)</f>
        <v>1</v>
      </c>
      <c r="H97">
        <f>-1*G98</f>
        <v>0</v>
      </c>
      <c r="I97">
        <v>0</v>
      </c>
      <c r="J97">
        <v>0</v>
      </c>
      <c r="L97" cm="1">
        <f t="array" ref="L97:O100">MMULT(G97:J100,B97:E100)</f>
        <v>0</v>
      </c>
      <c r="M97">
        <v>0</v>
      </c>
      <c r="N97">
        <v>0</v>
      </c>
      <c r="O97">
        <v>0</v>
      </c>
      <c r="Q97">
        <f>COS(B95)</f>
        <v>1</v>
      </c>
      <c r="R97">
        <f>SIN(B95)</f>
        <v>0</v>
      </c>
      <c r="S97">
        <v>0</v>
      </c>
      <c r="T97">
        <v>0</v>
      </c>
      <c r="V97" cm="1">
        <f t="array" ref="V97:Y100">MMULT(_xlfn.ANCHORARRAY(L97),Q97:T100)</f>
        <v>0</v>
      </c>
      <c r="W97">
        <v>0</v>
      </c>
      <c r="X97">
        <v>0</v>
      </c>
      <c r="Y97">
        <v>0</v>
      </c>
      <c r="AA97">
        <v>0</v>
      </c>
      <c r="AC97" cm="1">
        <f t="array" ref="AC97:AC100">MMULT(_xlfn.ANCHORARRAY(V97),AA97:AA100)</f>
        <v>0</v>
      </c>
      <c r="AE97" cm="1">
        <f t="array" ref="AE97:AE100">MMULT(Q97:T100,_xlfn.ANCHORARRAY(AC97))</f>
        <v>0</v>
      </c>
      <c r="AF97" cm="1">
        <f t="array" ref="AF97:AF100">MMULT(Q97:T100,_xlfn.ANCHORARRAY(AC97))</f>
        <v>0</v>
      </c>
    </row>
    <row r="98" spans="1:32" x14ac:dyDescent="0.25">
      <c r="B98">
        <v>0</v>
      </c>
      <c r="C98">
        <f>F94</f>
        <v>0</v>
      </c>
      <c r="D98">
        <v>0</v>
      </c>
      <c r="E98">
        <f>-1*F94</f>
        <v>0</v>
      </c>
      <c r="G98">
        <f>SIN(B95)</f>
        <v>0</v>
      </c>
      <c r="H98">
        <f>G97</f>
        <v>1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Q98">
        <f>-1*R97</f>
        <v>0</v>
      </c>
      <c r="R98">
        <f>Q97</f>
        <v>1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C98">
        <v>0</v>
      </c>
      <c r="AE98">
        <v>0</v>
      </c>
      <c r="AF98">
        <v>0</v>
      </c>
    </row>
    <row r="99" spans="1:32" x14ac:dyDescent="0.25">
      <c r="B99" s="3">
        <f>-1*B97</f>
        <v>0</v>
      </c>
      <c r="C99">
        <v>0</v>
      </c>
      <c r="D99" s="3">
        <f>B97</f>
        <v>0</v>
      </c>
      <c r="E99">
        <v>0</v>
      </c>
      <c r="G99">
        <v>0</v>
      </c>
      <c r="H99">
        <v>0</v>
      </c>
      <c r="I99">
        <f>G97</f>
        <v>1</v>
      </c>
      <c r="J99">
        <f>H97</f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f>Q97</f>
        <v>1</v>
      </c>
      <c r="T99">
        <f>R97</f>
        <v>0</v>
      </c>
      <c r="V99">
        <v>0</v>
      </c>
      <c r="W99">
        <v>0</v>
      </c>
      <c r="X99" s="5">
        <v>0</v>
      </c>
      <c r="Y99" s="5">
        <v>0</v>
      </c>
      <c r="AA99">
        <f>Analysis_About_the_COR!I61</f>
        <v>1.0246899337795396E-2</v>
      </c>
      <c r="AC99">
        <v>0</v>
      </c>
      <c r="AE99">
        <v>0</v>
      </c>
      <c r="AF99">
        <v>0</v>
      </c>
    </row>
    <row r="100" spans="1:32" x14ac:dyDescent="0.25">
      <c r="B100">
        <v>0</v>
      </c>
      <c r="C100">
        <f>-1*F94</f>
        <v>0</v>
      </c>
      <c r="D100">
        <v>0</v>
      </c>
      <c r="E100">
        <f>F94</f>
        <v>0</v>
      </c>
      <c r="G100">
        <v>0</v>
      </c>
      <c r="H100">
        <v>0</v>
      </c>
      <c r="I100">
        <f>G98</f>
        <v>0</v>
      </c>
      <c r="J100">
        <f>H98</f>
        <v>1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f>Q98</f>
        <v>0</v>
      </c>
      <c r="T100">
        <f>R98</f>
        <v>1</v>
      </c>
      <c r="V100">
        <v>0</v>
      </c>
      <c r="W100">
        <v>0</v>
      </c>
      <c r="X100" s="5">
        <v>0</v>
      </c>
      <c r="Y100" s="5">
        <v>0</v>
      </c>
      <c r="AA100">
        <f>Analysis_About_the_COR!I62</f>
        <v>2.205605263437607E-3</v>
      </c>
      <c r="AC100">
        <v>0</v>
      </c>
      <c r="AE100">
        <v>0</v>
      </c>
      <c r="AF100">
        <v>0</v>
      </c>
    </row>
    <row r="102" spans="1:32" x14ac:dyDescent="0.25">
      <c r="B102" t="s">
        <v>34</v>
      </c>
    </row>
    <row r="103" spans="1:32" x14ac:dyDescent="0.25">
      <c r="B103" s="5">
        <f>X99</f>
        <v>0</v>
      </c>
      <c r="C103" s="5">
        <f>Y99</f>
        <v>0</v>
      </c>
    </row>
    <row r="104" spans="1:32" x14ac:dyDescent="0.25">
      <c r="B104" s="5">
        <f>X100</f>
        <v>0</v>
      </c>
      <c r="C104" s="5">
        <f>Y100</f>
        <v>0</v>
      </c>
    </row>
    <row r="106" spans="1:32" x14ac:dyDescent="0.25">
      <c r="A106" t="s">
        <v>22</v>
      </c>
    </row>
    <row r="107" spans="1:32" x14ac:dyDescent="0.25">
      <c r="A107" t="s">
        <v>1</v>
      </c>
      <c r="B107" s="3">
        <f>'Rigid Diaphragm'!G16</f>
        <v>0</v>
      </c>
      <c r="C107" t="s">
        <v>29</v>
      </c>
      <c r="E107" t="s">
        <v>79</v>
      </c>
      <c r="F107">
        <f>'Rigid Diaphragm'!J16</f>
        <v>0</v>
      </c>
    </row>
    <row r="108" spans="1:32" x14ac:dyDescent="0.25">
      <c r="A108" t="s">
        <v>24</v>
      </c>
      <c r="B108">
        <f>RADIANS('Rigid Diaphragm'!D16)</f>
        <v>0</v>
      </c>
      <c r="C108" t="s">
        <v>28</v>
      </c>
    </row>
    <row r="109" spans="1:32" ht="17.25" x14ac:dyDescent="0.25">
      <c r="B109" s="4" t="s">
        <v>27</v>
      </c>
      <c r="G109" t="s">
        <v>30</v>
      </c>
      <c r="L109" t="s">
        <v>31</v>
      </c>
      <c r="Q109" t="s">
        <v>32</v>
      </c>
      <c r="V109" t="s">
        <v>33</v>
      </c>
    </row>
    <row r="110" spans="1:32" x14ac:dyDescent="0.25">
      <c r="B110" s="3">
        <f>B107</f>
        <v>0</v>
      </c>
      <c r="C110">
        <v>0</v>
      </c>
      <c r="D110" s="3">
        <f>-1*B110</f>
        <v>0</v>
      </c>
      <c r="E110">
        <v>0</v>
      </c>
      <c r="G110">
        <f>COS(B108)</f>
        <v>1</v>
      </c>
      <c r="H110">
        <f>-1*G111</f>
        <v>0</v>
      </c>
      <c r="I110">
        <v>0</v>
      </c>
      <c r="J110">
        <v>0</v>
      </c>
      <c r="L110" cm="1">
        <f t="array" ref="L110:O113">MMULT(G110:J113,B110:E113)</f>
        <v>0</v>
      </c>
      <c r="M110">
        <v>0</v>
      </c>
      <c r="N110">
        <v>0</v>
      </c>
      <c r="O110">
        <v>0</v>
      </c>
      <c r="Q110">
        <f>COS(B108)</f>
        <v>1</v>
      </c>
      <c r="R110">
        <f>SIN(B108)</f>
        <v>0</v>
      </c>
      <c r="S110">
        <v>0</v>
      </c>
      <c r="T110">
        <v>0</v>
      </c>
      <c r="V110" cm="1">
        <f t="array" ref="V110:Y113">MMULT(_xlfn.ANCHORARRAY(L110),Q110:T113)</f>
        <v>0</v>
      </c>
      <c r="W110">
        <v>0</v>
      </c>
      <c r="X110">
        <v>0</v>
      </c>
      <c r="Y110">
        <v>0</v>
      </c>
      <c r="AA110">
        <v>0</v>
      </c>
      <c r="AC110" cm="1">
        <f t="array" ref="AC110:AC113">MMULT(_xlfn.ANCHORARRAY(V110),AA110:AA113)</f>
        <v>0</v>
      </c>
      <c r="AE110" cm="1">
        <f t="array" ref="AE110:AE113">MMULT(Q110:T113,_xlfn.ANCHORARRAY(AC110))</f>
        <v>0</v>
      </c>
      <c r="AF110" cm="1">
        <f t="array" ref="AF110:AF113">MMULT(Q110:T113,_xlfn.ANCHORARRAY(AC110))</f>
        <v>0</v>
      </c>
    </row>
    <row r="111" spans="1:32" x14ac:dyDescent="0.25">
      <c r="B111">
        <v>0</v>
      </c>
      <c r="C111">
        <f>F107</f>
        <v>0</v>
      </c>
      <c r="D111">
        <v>0</v>
      </c>
      <c r="E111">
        <f>-1*F107</f>
        <v>0</v>
      </c>
      <c r="G111">
        <f>SIN(B108)</f>
        <v>0</v>
      </c>
      <c r="H111">
        <f>G110</f>
        <v>1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Q111">
        <f>-1*R110</f>
        <v>0</v>
      </c>
      <c r="R111">
        <f>Q110</f>
        <v>1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C111">
        <v>0</v>
      </c>
      <c r="AE111">
        <v>0</v>
      </c>
      <c r="AF111">
        <v>0</v>
      </c>
    </row>
    <row r="112" spans="1:32" x14ac:dyDescent="0.25">
      <c r="B112" s="3">
        <f>-1*B110</f>
        <v>0</v>
      </c>
      <c r="C112">
        <v>0</v>
      </c>
      <c r="D112" s="3">
        <f>B110</f>
        <v>0</v>
      </c>
      <c r="E112">
        <v>0</v>
      </c>
      <c r="G112">
        <v>0</v>
      </c>
      <c r="H112">
        <v>0</v>
      </c>
      <c r="I112">
        <f>G110</f>
        <v>1</v>
      </c>
      <c r="J112">
        <f>H110</f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f>Q110</f>
        <v>1</v>
      </c>
      <c r="T112">
        <f>R110</f>
        <v>0</v>
      </c>
      <c r="V112">
        <v>0</v>
      </c>
      <c r="W112">
        <v>0</v>
      </c>
      <c r="X112" s="5">
        <v>0</v>
      </c>
      <c r="Y112" s="5">
        <v>0</v>
      </c>
      <c r="AA112">
        <f>Analysis_About_the_COR!I69</f>
        <v>1.0246899337795396E-2</v>
      </c>
      <c r="AC112">
        <v>0</v>
      </c>
      <c r="AE112">
        <v>0</v>
      </c>
      <c r="AF112">
        <v>0</v>
      </c>
    </row>
    <row r="113" spans="1:32" x14ac:dyDescent="0.25">
      <c r="B113">
        <v>0</v>
      </c>
      <c r="C113">
        <f>-1*F107</f>
        <v>0</v>
      </c>
      <c r="D113">
        <v>0</v>
      </c>
      <c r="E113">
        <f>F107</f>
        <v>0</v>
      </c>
      <c r="G113">
        <v>0</v>
      </c>
      <c r="H113">
        <v>0</v>
      </c>
      <c r="I113">
        <f>G111</f>
        <v>0</v>
      </c>
      <c r="J113">
        <f>H111</f>
        <v>1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0</v>
      </c>
      <c r="S113">
        <f>Q111</f>
        <v>0</v>
      </c>
      <c r="T113">
        <f>R111</f>
        <v>1</v>
      </c>
      <c r="V113">
        <v>0</v>
      </c>
      <c r="W113">
        <v>0</v>
      </c>
      <c r="X113" s="5">
        <v>0</v>
      </c>
      <c r="Y113" s="5">
        <v>0</v>
      </c>
      <c r="AA113">
        <f>Analysis_About_the_COR!I70</f>
        <v>2.205605263437607E-3</v>
      </c>
      <c r="AC113">
        <v>0</v>
      </c>
      <c r="AE113">
        <v>0</v>
      </c>
      <c r="AF113">
        <v>0</v>
      </c>
    </row>
    <row r="115" spans="1:32" x14ac:dyDescent="0.25">
      <c r="B115" t="s">
        <v>34</v>
      </c>
    </row>
    <row r="116" spans="1:32" x14ac:dyDescent="0.25">
      <c r="B116" s="5">
        <f>X112</f>
        <v>0</v>
      </c>
      <c r="C116" s="5">
        <f>Y112</f>
        <v>0</v>
      </c>
    </row>
    <row r="117" spans="1:32" x14ac:dyDescent="0.25">
      <c r="B117" s="5">
        <f>X113</f>
        <v>0</v>
      </c>
      <c r="C117" s="5">
        <f>Y113</f>
        <v>0</v>
      </c>
    </row>
    <row r="119" spans="1:32" x14ac:dyDescent="0.25">
      <c r="A119" t="s">
        <v>23</v>
      </c>
    </row>
    <row r="120" spans="1:32" x14ac:dyDescent="0.25">
      <c r="A120" t="s">
        <v>1</v>
      </c>
      <c r="B120" s="3">
        <f>'Rigid Diaphragm'!G17</f>
        <v>0</v>
      </c>
      <c r="C120" t="s">
        <v>29</v>
      </c>
      <c r="E120" t="s">
        <v>79</v>
      </c>
      <c r="F120">
        <f>'Rigid Diaphragm'!J17</f>
        <v>0</v>
      </c>
    </row>
    <row r="121" spans="1:32" x14ac:dyDescent="0.25">
      <c r="A121" t="s">
        <v>24</v>
      </c>
      <c r="B121">
        <f>RADIANS('Rigid Diaphragm'!D17)</f>
        <v>0</v>
      </c>
      <c r="C121" t="s">
        <v>28</v>
      </c>
    </row>
    <row r="122" spans="1:32" ht="17.25" x14ac:dyDescent="0.25">
      <c r="B122" s="4" t="s">
        <v>27</v>
      </c>
      <c r="G122" t="s">
        <v>30</v>
      </c>
      <c r="L122" t="s">
        <v>31</v>
      </c>
      <c r="Q122" t="s">
        <v>32</v>
      </c>
      <c r="V122" t="s">
        <v>33</v>
      </c>
    </row>
    <row r="123" spans="1:32" x14ac:dyDescent="0.25">
      <c r="B123" s="3">
        <f>B120</f>
        <v>0</v>
      </c>
      <c r="C123">
        <v>0</v>
      </c>
      <c r="D123" s="3">
        <f>-1*B123</f>
        <v>0</v>
      </c>
      <c r="E123">
        <v>0</v>
      </c>
      <c r="G123">
        <f>COS(B121)</f>
        <v>1</v>
      </c>
      <c r="H123">
        <f>-1*G124</f>
        <v>0</v>
      </c>
      <c r="I123">
        <v>0</v>
      </c>
      <c r="J123">
        <v>0</v>
      </c>
      <c r="L123" cm="1">
        <f t="array" ref="L123:O126">MMULT(G123:J126,B123:E126)</f>
        <v>0</v>
      </c>
      <c r="M123">
        <v>0</v>
      </c>
      <c r="N123">
        <v>0</v>
      </c>
      <c r="O123">
        <v>0</v>
      </c>
      <c r="Q123">
        <f>COS(B121)</f>
        <v>1</v>
      </c>
      <c r="R123">
        <f>SIN(B121)</f>
        <v>0</v>
      </c>
      <c r="S123">
        <v>0</v>
      </c>
      <c r="T123">
        <v>0</v>
      </c>
      <c r="V123" cm="1">
        <f t="array" ref="V123:Y126">MMULT(_xlfn.ANCHORARRAY(L123),Q123:T126)</f>
        <v>0</v>
      </c>
      <c r="W123">
        <v>0</v>
      </c>
      <c r="X123">
        <v>0</v>
      </c>
      <c r="Y123">
        <v>0</v>
      </c>
      <c r="AA123">
        <v>0</v>
      </c>
      <c r="AC123" cm="1">
        <f t="array" ref="AC123:AC126">MMULT(_xlfn.ANCHORARRAY(V123),AA123:AA126)</f>
        <v>0</v>
      </c>
      <c r="AE123" cm="1">
        <f t="array" ref="AE123:AE126">MMULT(Q123:T126,_xlfn.ANCHORARRAY(AC123))</f>
        <v>0</v>
      </c>
      <c r="AF123" cm="1">
        <f t="array" ref="AF123:AF126">MMULT(Q123:T126,_xlfn.ANCHORARRAY(AC123))</f>
        <v>0</v>
      </c>
    </row>
    <row r="124" spans="1:32" x14ac:dyDescent="0.25">
      <c r="B124">
        <v>0</v>
      </c>
      <c r="C124">
        <f>F120</f>
        <v>0</v>
      </c>
      <c r="D124">
        <v>0</v>
      </c>
      <c r="E124">
        <f>-1*F120</f>
        <v>0</v>
      </c>
      <c r="G124">
        <f>SIN(B121)</f>
        <v>0</v>
      </c>
      <c r="H124">
        <f>G123</f>
        <v>1</v>
      </c>
      <c r="I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Q124">
        <f>-1*R123</f>
        <v>0</v>
      </c>
      <c r="R124">
        <f>Q123</f>
        <v>1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C124">
        <v>0</v>
      </c>
      <c r="AE124">
        <v>0</v>
      </c>
      <c r="AF124">
        <v>0</v>
      </c>
    </row>
    <row r="125" spans="1:32" x14ac:dyDescent="0.25">
      <c r="B125" s="3">
        <f>-1*B123</f>
        <v>0</v>
      </c>
      <c r="C125">
        <v>0</v>
      </c>
      <c r="D125" s="3">
        <f>B123</f>
        <v>0</v>
      </c>
      <c r="E125">
        <v>0</v>
      </c>
      <c r="G125">
        <v>0</v>
      </c>
      <c r="H125">
        <v>0</v>
      </c>
      <c r="I125">
        <f>G123</f>
        <v>1</v>
      </c>
      <c r="J125">
        <f>H123</f>
        <v>0</v>
      </c>
      <c r="L125">
        <v>0</v>
      </c>
      <c r="M125">
        <v>0</v>
      </c>
      <c r="N125">
        <v>0</v>
      </c>
      <c r="O125">
        <v>0</v>
      </c>
      <c r="Q125">
        <v>0</v>
      </c>
      <c r="R125">
        <v>0</v>
      </c>
      <c r="S125">
        <f>Q123</f>
        <v>1</v>
      </c>
      <c r="T125">
        <f>R123</f>
        <v>0</v>
      </c>
      <c r="V125">
        <v>0</v>
      </c>
      <c r="W125">
        <v>0</v>
      </c>
      <c r="X125" s="5">
        <v>0</v>
      </c>
      <c r="Y125" s="5">
        <v>0</v>
      </c>
      <c r="AA125">
        <f>Analysis_About_the_COR!I77</f>
        <v>1.0246899337795396E-2</v>
      </c>
      <c r="AC125">
        <v>0</v>
      </c>
      <c r="AE125">
        <v>0</v>
      </c>
      <c r="AF125">
        <v>0</v>
      </c>
    </row>
    <row r="126" spans="1:32" x14ac:dyDescent="0.25">
      <c r="B126">
        <v>0</v>
      </c>
      <c r="C126">
        <f>-1*F120</f>
        <v>0</v>
      </c>
      <c r="D126">
        <v>0</v>
      </c>
      <c r="E126">
        <f>F120</f>
        <v>0</v>
      </c>
      <c r="G126">
        <v>0</v>
      </c>
      <c r="H126">
        <v>0</v>
      </c>
      <c r="I126">
        <f>G124</f>
        <v>0</v>
      </c>
      <c r="J126">
        <f>H124</f>
        <v>1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f>Q124</f>
        <v>0</v>
      </c>
      <c r="T126">
        <f>R124</f>
        <v>1</v>
      </c>
      <c r="V126">
        <v>0</v>
      </c>
      <c r="W126">
        <v>0</v>
      </c>
      <c r="X126" s="5">
        <v>0</v>
      </c>
      <c r="Y126" s="5">
        <v>0</v>
      </c>
      <c r="AA126">
        <f>Analysis_About_the_COR!I78</f>
        <v>2.205605263437607E-3</v>
      </c>
      <c r="AC126">
        <v>0</v>
      </c>
      <c r="AE126">
        <v>0</v>
      </c>
      <c r="AF126">
        <v>0</v>
      </c>
    </row>
    <row r="128" spans="1:32" x14ac:dyDescent="0.25">
      <c r="B128" t="s">
        <v>34</v>
      </c>
    </row>
    <row r="129" spans="2:3" x14ac:dyDescent="0.25">
      <c r="B129" s="5">
        <f>X125</f>
        <v>0</v>
      </c>
      <c r="C129" s="5">
        <f>Y125</f>
        <v>0</v>
      </c>
    </row>
    <row r="130" spans="2:3" x14ac:dyDescent="0.25">
      <c r="B130" s="5">
        <f>X126</f>
        <v>0</v>
      </c>
      <c r="C130" s="5">
        <f>Y126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1065-DD4B-4CD3-AACA-542592207F5A}">
  <dimension ref="A1:M82"/>
  <sheetViews>
    <sheetView workbookViewId="0">
      <selection activeCell="G11" sqref="G11"/>
    </sheetView>
  </sheetViews>
  <sheetFormatPr defaultRowHeight="15" x14ac:dyDescent="0.25"/>
  <cols>
    <col min="1" max="1" width="12" bestFit="1" customWidth="1"/>
    <col min="9" max="9" width="12" bestFit="1" customWidth="1"/>
  </cols>
  <sheetData>
    <row r="1" spans="1:13" x14ac:dyDescent="0.25">
      <c r="A1" s="1" t="s">
        <v>35</v>
      </c>
      <c r="B1" s="1">
        <v>0</v>
      </c>
      <c r="C1" s="1" t="s">
        <v>36</v>
      </c>
    </row>
    <row r="2" spans="1:13" x14ac:dyDescent="0.25">
      <c r="A2" s="1" t="s">
        <v>37</v>
      </c>
      <c r="B2" s="1">
        <v>0</v>
      </c>
      <c r="C2" s="1" t="s">
        <v>36</v>
      </c>
      <c r="I2" t="s">
        <v>41</v>
      </c>
    </row>
    <row r="4" spans="1:13" x14ac:dyDescent="0.25">
      <c r="A4" t="s">
        <v>14</v>
      </c>
      <c r="I4" s="7">
        <f>A8+A16+A24+A32+A40+A48+A56+A64+A72+A80</f>
        <v>20360.571471001756</v>
      </c>
      <c r="J4" s="7">
        <f t="shared" ref="J4:K6" si="0">B8+B16+B24+B32+B40+B48+B56+B64+B72+B80</f>
        <v>1642.6579201226782</v>
      </c>
      <c r="K4" s="8">
        <f t="shared" si="0"/>
        <v>-151061.32611814397</v>
      </c>
    </row>
    <row r="5" spans="1:13" x14ac:dyDescent="0.25">
      <c r="A5" t="s">
        <v>35</v>
      </c>
      <c r="B5" s="6">
        <f>'Rigid Diaphragm'!B8</f>
        <v>-10</v>
      </c>
      <c r="D5" t="s">
        <v>38</v>
      </c>
      <c r="E5">
        <f>B5-'Center of Rigidity'!$B$1</f>
        <v>-10</v>
      </c>
      <c r="I5" s="7">
        <f t="shared" ref="I5:I6" si="1">A9+A17+A25+A33+A41+A49+A57+A65+A73+A81</f>
        <v>1642.6579201226782</v>
      </c>
      <c r="J5" s="7">
        <f t="shared" si="0"/>
        <v>17075.255630756401</v>
      </c>
      <c r="K5" s="8">
        <f t="shared" si="0"/>
        <v>61304.828173532536</v>
      </c>
    </row>
    <row r="6" spans="1:13" x14ac:dyDescent="0.25">
      <c r="A6" t="s">
        <v>37</v>
      </c>
      <c r="B6" s="6">
        <f>'Rigid Diaphragm'!C8</f>
        <v>0</v>
      </c>
      <c r="D6" t="s">
        <v>39</v>
      </c>
      <c r="E6">
        <f>B6-'Center of Rigidity'!$B$2</f>
        <v>0</v>
      </c>
      <c r="I6">
        <f t="shared" si="1"/>
        <v>-151061.32611814397</v>
      </c>
      <c r="J6">
        <f t="shared" si="0"/>
        <v>61304.828173532536</v>
      </c>
      <c r="K6">
        <f t="shared" si="0"/>
        <v>2036057.1471001757</v>
      </c>
    </row>
    <row r="7" spans="1:13" x14ac:dyDescent="0.25">
      <c r="A7" t="s">
        <v>40</v>
      </c>
    </row>
    <row r="8" spans="1:13" x14ac:dyDescent="0.25">
      <c r="A8" s="5">
        <f>K_matrices!B12</f>
        <v>4679.4783877197706</v>
      </c>
      <c r="B8" s="5">
        <f>K_matrices!C12</f>
        <v>4487.8248972305737</v>
      </c>
      <c r="C8">
        <f>(B8*E5)-(A8*E6)</f>
        <v>-44878.248972305737</v>
      </c>
      <c r="I8" s="9" t="s">
        <v>67</v>
      </c>
    </row>
    <row r="9" spans="1:13" x14ac:dyDescent="0.25">
      <c r="A9" s="5">
        <f>K_matrices!B13</f>
        <v>4487.8248972305737</v>
      </c>
      <c r="B9" s="5">
        <f>K_matrices!C13</f>
        <v>4679.4783877197688</v>
      </c>
      <c r="C9">
        <f>(E5*B9)-(E6*A9)</f>
        <v>-46794.783877197689</v>
      </c>
    </row>
    <row r="10" spans="1:13" x14ac:dyDescent="0.25">
      <c r="A10">
        <f>(B8*E5)-(A8*E6)</f>
        <v>-44878.248972305737</v>
      </c>
      <c r="B10">
        <f>C9</f>
        <v>-46794.783877197689</v>
      </c>
      <c r="C10">
        <f>(E6*E6*A8)+(E5*E5*B9)-(2*E5*E6*B8)</f>
        <v>467947.83877197688</v>
      </c>
      <c r="I10" cm="1">
        <f t="array" ref="I10:J11">MINVERSE(I4:J5)</f>
        <v>4.9498711658147274E-5</v>
      </c>
      <c r="J10">
        <v>-4.7618291930381201E-6</v>
      </c>
      <c r="L10" cm="1">
        <f t="array" ref="L10:L11">MMULT(_xlfn.ANCHORARRAY(I10),K4:K5)</f>
        <v>-7.7692641446902737</v>
      </c>
      <c r="M10" t="s">
        <v>42</v>
      </c>
    </row>
    <row r="11" spans="1:13" x14ac:dyDescent="0.25">
      <c r="I11">
        <v>-4.7618291930381192E-6</v>
      </c>
      <c r="J11">
        <v>5.9022370044223513E-5</v>
      </c>
      <c r="L11">
        <v>4.3376844866042061</v>
      </c>
      <c r="M11" t="s">
        <v>43</v>
      </c>
    </row>
    <row r="12" spans="1:13" x14ac:dyDescent="0.25">
      <c r="A12" t="s">
        <v>15</v>
      </c>
    </row>
    <row r="13" spans="1:13" x14ac:dyDescent="0.25">
      <c r="A13" t="s">
        <v>35</v>
      </c>
      <c r="B13" s="6">
        <f>'Rigid Diaphragm'!B9</f>
        <v>10</v>
      </c>
      <c r="D13" t="s">
        <v>38</v>
      </c>
      <c r="E13">
        <f>B13-'Center of Rigidity'!$B$1</f>
        <v>10</v>
      </c>
      <c r="I13" s="9" t="s">
        <v>44</v>
      </c>
    </row>
    <row r="14" spans="1:13" x14ac:dyDescent="0.25">
      <c r="A14" t="s">
        <v>37</v>
      </c>
      <c r="B14" s="6">
        <f>'Rigid Diaphragm'!C9</f>
        <v>0</v>
      </c>
      <c r="D14" t="s">
        <v>39</v>
      </c>
      <c r="E14">
        <f>B14-'Center of Rigidity'!$B$2</f>
        <v>0</v>
      </c>
      <c r="I14" s="1" t="s">
        <v>35</v>
      </c>
      <c r="J14">
        <f>L11</f>
        <v>4.3376844866042061</v>
      </c>
      <c r="K14" t="s">
        <v>36</v>
      </c>
    </row>
    <row r="15" spans="1:13" x14ac:dyDescent="0.25">
      <c r="A15" t="s">
        <v>40</v>
      </c>
      <c r="I15" s="1" t="s">
        <v>37</v>
      </c>
      <c r="J15">
        <f>-1*L10</f>
        <v>7.7692641446902737</v>
      </c>
      <c r="K15" t="s">
        <v>36</v>
      </c>
    </row>
    <row r="16" spans="1:13" x14ac:dyDescent="0.25">
      <c r="A16" s="5">
        <f>K_matrices!B25</f>
        <v>4679.4783877197688</v>
      </c>
      <c r="B16" s="5">
        <f>K_matrices!C25</f>
        <v>-4487.8248972305737</v>
      </c>
      <c r="C16">
        <f>(B16*E13)-(A16*E14)</f>
        <v>-44878.248972305737</v>
      </c>
    </row>
    <row r="17" spans="1:5" x14ac:dyDescent="0.25">
      <c r="A17" s="5">
        <f>K_matrices!B26</f>
        <v>-4487.8248972305737</v>
      </c>
      <c r="B17" s="5">
        <f>K_matrices!C26</f>
        <v>4679.4783877197706</v>
      </c>
      <c r="C17">
        <f>(E13*B17)-(E14*A17)</f>
        <v>46794.783877197704</v>
      </c>
    </row>
    <row r="18" spans="1:5" x14ac:dyDescent="0.25">
      <c r="A18">
        <f>C16</f>
        <v>-44878.248972305737</v>
      </c>
      <c r="B18">
        <f>C17</f>
        <v>46794.783877197704</v>
      </c>
      <c r="C18">
        <f>(E14*E14*A16)+(E13*E13*B17)-(2*E13*E14*B16)</f>
        <v>467947.83877197705</v>
      </c>
    </row>
    <row r="20" spans="1:5" x14ac:dyDescent="0.25">
      <c r="A20" t="s">
        <v>16</v>
      </c>
    </row>
    <row r="21" spans="1:5" x14ac:dyDescent="0.25">
      <c r="A21" t="s">
        <v>35</v>
      </c>
      <c r="B21" s="6">
        <f>'Rigid Diaphragm'!B10</f>
        <v>0</v>
      </c>
      <c r="D21" t="s">
        <v>38</v>
      </c>
      <c r="E21">
        <f>B21-'Center of Rigidity'!$B$1</f>
        <v>0</v>
      </c>
    </row>
    <row r="22" spans="1:5" x14ac:dyDescent="0.25">
      <c r="A22" t="s">
        <v>37</v>
      </c>
      <c r="B22" s="6">
        <f>'Rigid Diaphragm'!C10</f>
        <v>10</v>
      </c>
      <c r="D22" t="s">
        <v>39</v>
      </c>
      <c r="E22">
        <f>B22-'Center of Rigidity'!$B$2</f>
        <v>10</v>
      </c>
    </row>
    <row r="23" spans="1:5" x14ac:dyDescent="0.25">
      <c r="A23" t="s">
        <v>40</v>
      </c>
    </row>
    <row r="24" spans="1:5" x14ac:dyDescent="0.25">
      <c r="A24" s="5">
        <f>K_matrices!B38</f>
        <v>8566.0487564577343</v>
      </c>
      <c r="B24" s="5">
        <f>K_matrices!C38</f>
        <v>-2243.9124486152868</v>
      </c>
      <c r="C24">
        <f>(B24*E21)-(A24*E22)</f>
        <v>-85660.487564577343</v>
      </c>
    </row>
    <row r="25" spans="1:5" x14ac:dyDescent="0.25">
      <c r="A25" s="5">
        <f>K_matrices!B39</f>
        <v>-2243.9124486152868</v>
      </c>
      <c r="B25" s="5">
        <f>K_matrices!C39</f>
        <v>792.90801898180473</v>
      </c>
      <c r="C25">
        <f>(E21*B25)-(E22*A25)</f>
        <v>22439.124486152868</v>
      </c>
    </row>
    <row r="26" spans="1:5" x14ac:dyDescent="0.25">
      <c r="A26">
        <f>C24</f>
        <v>-85660.487564577343</v>
      </c>
      <c r="B26">
        <f>C25</f>
        <v>22439.124486152868</v>
      </c>
      <c r="C26">
        <f>(E22*E22*A24)+(E21*E21*B25)-(2*E21*E22*B24)</f>
        <v>856604.87564577349</v>
      </c>
    </row>
    <row r="28" spans="1:5" x14ac:dyDescent="0.25">
      <c r="A28" t="s">
        <v>17</v>
      </c>
    </row>
    <row r="29" spans="1:5" x14ac:dyDescent="0.25">
      <c r="A29" t="s">
        <v>35</v>
      </c>
      <c r="B29" s="6">
        <f>'Rigid Diaphragm'!B11</f>
        <v>0</v>
      </c>
      <c r="D29" t="s">
        <v>38</v>
      </c>
      <c r="E29">
        <f>B29-'Center of Rigidity'!$B$1</f>
        <v>0</v>
      </c>
    </row>
    <row r="30" spans="1:5" x14ac:dyDescent="0.25">
      <c r="A30" t="s">
        <v>37</v>
      </c>
      <c r="B30" s="6">
        <f>'Rigid Diaphragm'!C11</f>
        <v>-10</v>
      </c>
      <c r="D30" t="s">
        <v>39</v>
      </c>
      <c r="E30">
        <f>B30-'Center of Rigidity'!$B$2</f>
        <v>-10</v>
      </c>
    </row>
    <row r="31" spans="1:5" x14ac:dyDescent="0.25">
      <c r="A31" t="s">
        <v>40</v>
      </c>
    </row>
    <row r="32" spans="1:5" x14ac:dyDescent="0.25">
      <c r="A32" s="5">
        <f>K_matrices!B51</f>
        <v>2435.5659391044833</v>
      </c>
      <c r="B32" s="5">
        <f>K_matrices!C51</f>
        <v>3886.5703687379651</v>
      </c>
      <c r="C32">
        <f>(B32*E29)-(A32*E30)</f>
        <v>24355.659391044832</v>
      </c>
    </row>
    <row r="33" spans="1:5" x14ac:dyDescent="0.25">
      <c r="A33" s="5">
        <f>K_matrices!B52</f>
        <v>3886.5703687379651</v>
      </c>
      <c r="B33" s="5">
        <f>K_matrices!C52</f>
        <v>6923.3908363350556</v>
      </c>
      <c r="C33">
        <f>(E29*B33)-(E30*A33)</f>
        <v>38865.703687379653</v>
      </c>
    </row>
    <row r="34" spans="1:5" x14ac:dyDescent="0.25">
      <c r="A34">
        <f>C32</f>
        <v>24355.659391044832</v>
      </c>
      <c r="B34">
        <f>C33</f>
        <v>38865.703687379653</v>
      </c>
      <c r="C34">
        <f>(E30*E30*A32)+(E29*E29*B33)-(2*E29*E30*B32)</f>
        <v>243556.59391044834</v>
      </c>
    </row>
    <row r="36" spans="1:5" x14ac:dyDescent="0.25">
      <c r="A36" t="s">
        <v>18</v>
      </c>
    </row>
    <row r="37" spans="1:5" x14ac:dyDescent="0.25">
      <c r="A37" t="s">
        <v>35</v>
      </c>
      <c r="B37" s="6">
        <f>'Rigid Diaphragm'!B12</f>
        <v>0</v>
      </c>
      <c r="D37" t="s">
        <v>38</v>
      </c>
      <c r="E37">
        <f>B37-'Center of Rigidity'!$B$1</f>
        <v>0</v>
      </c>
    </row>
    <row r="38" spans="1:5" x14ac:dyDescent="0.25">
      <c r="A38" t="s">
        <v>37</v>
      </c>
      <c r="B38" s="6">
        <f>'Rigid Diaphragm'!C12</f>
        <v>0</v>
      </c>
      <c r="D38" t="s">
        <v>39</v>
      </c>
      <c r="E38">
        <f>B38-'Center of Rigidity'!$B$2</f>
        <v>0</v>
      </c>
    </row>
    <row r="39" spans="1:5" x14ac:dyDescent="0.25">
      <c r="A39" t="s">
        <v>40</v>
      </c>
    </row>
    <row r="40" spans="1:5" x14ac:dyDescent="0.25">
      <c r="A40" s="5">
        <f>K_matrices!B64</f>
        <v>0</v>
      </c>
      <c r="B40" s="5">
        <f>K_matrices!C64</f>
        <v>0</v>
      </c>
      <c r="C40">
        <f>(B40*E37)-(A40*E38)</f>
        <v>0</v>
      </c>
    </row>
    <row r="41" spans="1:5" x14ac:dyDescent="0.25">
      <c r="A41" s="5">
        <f>K_matrices!B65</f>
        <v>0</v>
      </c>
      <c r="B41" s="5">
        <f>K_matrices!C65</f>
        <v>0</v>
      </c>
      <c r="C41">
        <f>(E37*B41)-(E38*A41)</f>
        <v>0</v>
      </c>
    </row>
    <row r="42" spans="1:5" x14ac:dyDescent="0.25">
      <c r="A42">
        <f>C40</f>
        <v>0</v>
      </c>
      <c r="B42">
        <f>C41</f>
        <v>0</v>
      </c>
      <c r="C42">
        <f>(E38*E38*A40)+(E37*E37*B41)-(2*E37*E38*B40)</f>
        <v>0</v>
      </c>
    </row>
    <row r="44" spans="1:5" x14ac:dyDescent="0.25">
      <c r="A44" t="s">
        <v>19</v>
      </c>
    </row>
    <row r="45" spans="1:5" x14ac:dyDescent="0.25">
      <c r="A45" t="s">
        <v>35</v>
      </c>
      <c r="B45" s="6">
        <f>'Rigid Diaphragm'!B13</f>
        <v>0</v>
      </c>
      <c r="D45" t="s">
        <v>38</v>
      </c>
      <c r="E45">
        <f>B45-'Center of Rigidity'!$B$1</f>
        <v>0</v>
      </c>
    </row>
    <row r="46" spans="1:5" x14ac:dyDescent="0.25">
      <c r="A46" t="s">
        <v>37</v>
      </c>
      <c r="B46" s="6">
        <f>'Rigid Diaphragm'!C13</f>
        <v>0</v>
      </c>
      <c r="D46" t="s">
        <v>39</v>
      </c>
      <c r="E46">
        <f>B46-'Center of Rigidity'!$B$2</f>
        <v>0</v>
      </c>
    </row>
    <row r="47" spans="1:5" x14ac:dyDescent="0.25">
      <c r="A47" t="s">
        <v>40</v>
      </c>
    </row>
    <row r="48" spans="1:5" x14ac:dyDescent="0.25">
      <c r="A48" s="5">
        <f>K_matrices!B77</f>
        <v>0</v>
      </c>
      <c r="B48" s="5">
        <f>K_matrices!C77</f>
        <v>0</v>
      </c>
      <c r="C48">
        <f>(B48*E45)-(A48*E46)</f>
        <v>0</v>
      </c>
    </row>
    <row r="49" spans="1:5" x14ac:dyDescent="0.25">
      <c r="A49" s="5">
        <f>K_matrices!B78</f>
        <v>0</v>
      </c>
      <c r="B49" s="5">
        <f>K_matrices!C78</f>
        <v>0</v>
      </c>
      <c r="C49">
        <f>(E45*B49)-(E46*A49)</f>
        <v>0</v>
      </c>
    </row>
    <row r="50" spans="1:5" x14ac:dyDescent="0.25">
      <c r="A50">
        <f>C48</f>
        <v>0</v>
      </c>
      <c r="B50">
        <f>C49</f>
        <v>0</v>
      </c>
      <c r="C50">
        <f>(E46*E46*A48)+(E45*E45*B49)-(2*E45*E46*B48)</f>
        <v>0</v>
      </c>
    </row>
    <row r="52" spans="1:5" x14ac:dyDescent="0.25">
      <c r="A52" t="s">
        <v>20</v>
      </c>
    </row>
    <row r="53" spans="1:5" x14ac:dyDescent="0.25">
      <c r="A53" t="s">
        <v>35</v>
      </c>
      <c r="B53" s="6">
        <f>'Rigid Diaphragm'!B14</f>
        <v>0</v>
      </c>
      <c r="D53" t="s">
        <v>38</v>
      </c>
      <c r="E53">
        <f>B53-'Center of Rigidity'!$B$1</f>
        <v>0</v>
      </c>
    </row>
    <row r="54" spans="1:5" x14ac:dyDescent="0.25">
      <c r="A54" t="s">
        <v>37</v>
      </c>
      <c r="B54" s="6">
        <f>'Rigid Diaphragm'!C14</f>
        <v>0</v>
      </c>
      <c r="D54" t="s">
        <v>39</v>
      </c>
      <c r="E54">
        <f>B54-'Center of Rigidity'!$B$2</f>
        <v>0</v>
      </c>
    </row>
    <row r="55" spans="1:5" x14ac:dyDescent="0.25">
      <c r="A55" t="s">
        <v>40</v>
      </c>
    </row>
    <row r="56" spans="1:5" x14ac:dyDescent="0.25">
      <c r="A56" s="5">
        <f>K_matrices!B90</f>
        <v>0</v>
      </c>
      <c r="B56" s="5">
        <f>K_matrices!C90</f>
        <v>0</v>
      </c>
      <c r="C56">
        <f>(B56*E53)-(A56*E54)</f>
        <v>0</v>
      </c>
    </row>
    <row r="57" spans="1:5" x14ac:dyDescent="0.25">
      <c r="A57" s="5">
        <f>K_matrices!B91</f>
        <v>0</v>
      </c>
      <c r="B57" s="5">
        <f>K_matrices!C91</f>
        <v>0</v>
      </c>
      <c r="C57">
        <f>(E53*B57)-(E54*A57)</f>
        <v>0</v>
      </c>
    </row>
    <row r="58" spans="1:5" x14ac:dyDescent="0.25">
      <c r="A58">
        <f>C56</f>
        <v>0</v>
      </c>
      <c r="B58">
        <f>C57</f>
        <v>0</v>
      </c>
      <c r="C58">
        <f>(E54*E54*A56)+(E53*E53*B57)-(2*E53*E54*B56)</f>
        <v>0</v>
      </c>
    </row>
    <row r="60" spans="1:5" x14ac:dyDescent="0.25">
      <c r="A60" t="s">
        <v>21</v>
      </c>
    </row>
    <row r="61" spans="1:5" x14ac:dyDescent="0.25">
      <c r="A61" t="s">
        <v>35</v>
      </c>
      <c r="B61" s="6">
        <f>'Rigid Diaphragm'!B15</f>
        <v>0</v>
      </c>
      <c r="D61" t="s">
        <v>38</v>
      </c>
      <c r="E61">
        <f>B61-'Center of Rigidity'!$B$1</f>
        <v>0</v>
      </c>
    </row>
    <row r="62" spans="1:5" x14ac:dyDescent="0.25">
      <c r="A62" t="s">
        <v>37</v>
      </c>
      <c r="B62" s="6">
        <f>'Rigid Diaphragm'!C15</f>
        <v>0</v>
      </c>
      <c r="D62" t="s">
        <v>39</v>
      </c>
      <c r="E62">
        <f>B62-'Center of Rigidity'!$B$2</f>
        <v>0</v>
      </c>
    </row>
    <row r="63" spans="1:5" x14ac:dyDescent="0.25">
      <c r="A63" t="s">
        <v>40</v>
      </c>
    </row>
    <row r="64" spans="1:5" x14ac:dyDescent="0.25">
      <c r="A64" s="5">
        <f>K_matrices!B103</f>
        <v>0</v>
      </c>
      <c r="B64" s="5">
        <f>K_matrices!C103</f>
        <v>0</v>
      </c>
      <c r="C64">
        <f>(B64*E61)-(A64*E62)</f>
        <v>0</v>
      </c>
    </row>
    <row r="65" spans="1:5" x14ac:dyDescent="0.25">
      <c r="A65" s="5">
        <f>K_matrices!B104</f>
        <v>0</v>
      </c>
      <c r="B65" s="5">
        <f>K_matrices!C104</f>
        <v>0</v>
      </c>
      <c r="C65">
        <f>(E61*B65)-(E62*A65)</f>
        <v>0</v>
      </c>
    </row>
    <row r="66" spans="1:5" x14ac:dyDescent="0.25">
      <c r="A66">
        <f>C64</f>
        <v>0</v>
      </c>
      <c r="B66">
        <f>C65</f>
        <v>0</v>
      </c>
      <c r="C66">
        <f>(E62*E62*A64)+(E61*E61*B65)-(2*E61*E62*B64)</f>
        <v>0</v>
      </c>
    </row>
    <row r="68" spans="1:5" x14ac:dyDescent="0.25">
      <c r="A68" t="s">
        <v>22</v>
      </c>
    </row>
    <row r="69" spans="1:5" x14ac:dyDescent="0.25">
      <c r="A69" t="s">
        <v>35</v>
      </c>
      <c r="B69" s="6">
        <f>'Rigid Diaphragm'!B16</f>
        <v>0</v>
      </c>
      <c r="D69" t="s">
        <v>38</v>
      </c>
      <c r="E69">
        <f>B69-'Center of Rigidity'!$B$1</f>
        <v>0</v>
      </c>
    </row>
    <row r="70" spans="1:5" x14ac:dyDescent="0.25">
      <c r="A70" t="s">
        <v>37</v>
      </c>
      <c r="B70" s="6">
        <f>'Rigid Diaphragm'!C16</f>
        <v>0</v>
      </c>
      <c r="D70" t="s">
        <v>39</v>
      </c>
      <c r="E70">
        <f>B70-'Center of Rigidity'!$B$2</f>
        <v>0</v>
      </c>
    </row>
    <row r="71" spans="1:5" x14ac:dyDescent="0.25">
      <c r="A71" t="s">
        <v>40</v>
      </c>
    </row>
    <row r="72" spans="1:5" x14ac:dyDescent="0.25">
      <c r="A72" s="5">
        <f>K_matrices!B116</f>
        <v>0</v>
      </c>
      <c r="B72" s="5">
        <f>K_matrices!C116</f>
        <v>0</v>
      </c>
      <c r="C72">
        <f>(B72*E69)-(A72*E70)</f>
        <v>0</v>
      </c>
    </row>
    <row r="73" spans="1:5" x14ac:dyDescent="0.25">
      <c r="A73" s="5">
        <f>K_matrices!B117</f>
        <v>0</v>
      </c>
      <c r="B73" s="5">
        <f>K_matrices!C117</f>
        <v>0</v>
      </c>
      <c r="C73">
        <f>(E69*B73)-(E70*A73)</f>
        <v>0</v>
      </c>
    </row>
    <row r="74" spans="1:5" x14ac:dyDescent="0.25">
      <c r="A74">
        <f>C72</f>
        <v>0</v>
      </c>
      <c r="B74">
        <f>C73</f>
        <v>0</v>
      </c>
      <c r="C74">
        <f>(E70*E70*A72)+(E69*E69*B73)-(2*E69*E70*B72)</f>
        <v>0</v>
      </c>
    </row>
    <row r="76" spans="1:5" x14ac:dyDescent="0.25">
      <c r="A76" t="s">
        <v>23</v>
      </c>
    </row>
    <row r="77" spans="1:5" x14ac:dyDescent="0.25">
      <c r="A77" t="s">
        <v>35</v>
      </c>
      <c r="B77" s="6">
        <f>'Rigid Diaphragm'!B17</f>
        <v>0</v>
      </c>
      <c r="D77" t="s">
        <v>38</v>
      </c>
      <c r="E77">
        <f>B77-'Center of Rigidity'!$B$1</f>
        <v>0</v>
      </c>
    </row>
    <row r="78" spans="1:5" x14ac:dyDescent="0.25">
      <c r="A78" t="s">
        <v>37</v>
      </c>
      <c r="B78" s="6">
        <f>'Rigid Diaphragm'!C17</f>
        <v>0</v>
      </c>
      <c r="D78" t="s">
        <v>39</v>
      </c>
      <c r="E78">
        <f>B78-'Center of Rigidity'!$B$2</f>
        <v>0</v>
      </c>
    </row>
    <row r="79" spans="1:5" x14ac:dyDescent="0.25">
      <c r="A79" t="s">
        <v>40</v>
      </c>
    </row>
    <row r="80" spans="1:5" x14ac:dyDescent="0.25">
      <c r="A80" s="5">
        <f>K_matrices!B129</f>
        <v>0</v>
      </c>
      <c r="B80" s="5">
        <f>K_matrices!C129</f>
        <v>0</v>
      </c>
      <c r="C80">
        <f>(B80*E77)-(A80*E78)</f>
        <v>0</v>
      </c>
    </row>
    <row r="81" spans="1:3" x14ac:dyDescent="0.25">
      <c r="A81" s="5">
        <f>K_matrices!B130</f>
        <v>0</v>
      </c>
      <c r="B81" s="5">
        <f>K_matrices!C130</f>
        <v>0</v>
      </c>
      <c r="C81">
        <f>(E77*B81)-(E78*A81)</f>
        <v>0</v>
      </c>
    </row>
    <row r="82" spans="1:3" x14ac:dyDescent="0.25">
      <c r="A82">
        <f>C80</f>
        <v>0</v>
      </c>
      <c r="B82">
        <f>C81</f>
        <v>0</v>
      </c>
      <c r="C82">
        <f>(E78*E78*A80)+(E77*E77*B81)-(2*E77*E78*B80)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BB17-D51C-4FCA-BA5E-BAE08E83F989}">
  <dimension ref="A1:Z83"/>
  <sheetViews>
    <sheetView topLeftCell="A61" workbookViewId="0">
      <selection activeCell="J22" sqref="J22"/>
    </sheetView>
  </sheetViews>
  <sheetFormatPr defaultRowHeight="15" x14ac:dyDescent="0.25"/>
  <cols>
    <col min="1" max="1" width="12" bestFit="1" customWidth="1"/>
    <col min="9" max="9" width="12" bestFit="1" customWidth="1"/>
    <col min="13" max="13" width="12.7109375" bestFit="1" customWidth="1"/>
    <col min="14" max="14" width="12" bestFit="1" customWidth="1"/>
    <col min="17" max="20" width="12.7109375" bestFit="1" customWidth="1"/>
    <col min="22" max="22" width="12" bestFit="1" customWidth="1"/>
  </cols>
  <sheetData>
    <row r="1" spans="1:26" x14ac:dyDescent="0.25">
      <c r="A1" s="1" t="s">
        <v>35</v>
      </c>
      <c r="B1" s="1">
        <f>'Center of Rigidity'!J14</f>
        <v>4.3376844866042061</v>
      </c>
      <c r="C1" s="1" t="s">
        <v>36</v>
      </c>
      <c r="J1" t="s">
        <v>46</v>
      </c>
      <c r="V1" t="s">
        <v>64</v>
      </c>
      <c r="Y1" t="s">
        <v>71</v>
      </c>
    </row>
    <row r="2" spans="1:26" x14ac:dyDescent="0.25">
      <c r="A2" s="1" t="s">
        <v>37</v>
      </c>
      <c r="B2" s="1">
        <f>'Center of Rigidity'!J15</f>
        <v>7.7692641446902737</v>
      </c>
      <c r="C2" s="1" t="s">
        <v>36</v>
      </c>
      <c r="J2" t="s">
        <v>7</v>
      </c>
      <c r="K2">
        <f>'Rigid Diaphragm'!G2</f>
        <v>100</v>
      </c>
      <c r="M2" t="s">
        <v>35</v>
      </c>
      <c r="N2">
        <f>'Rigid Diaphragm'!B2</f>
        <v>0</v>
      </c>
      <c r="O2" t="s">
        <v>36</v>
      </c>
      <c r="P2" t="s">
        <v>47</v>
      </c>
      <c r="Q2">
        <f>N2-B1</f>
        <v>-4.3376844866042061</v>
      </c>
      <c r="R2" t="s">
        <v>36</v>
      </c>
      <c r="U2" t="s">
        <v>14</v>
      </c>
      <c r="V2" cm="1">
        <f t="array" ref="V2:X2">TRANSPOSE(_xlfn.ANCHORARRAY(E8))</f>
        <v>24.491921922640593</v>
      </c>
      <c r="W2">
        <v>21.5267481110081</v>
      </c>
      <c r="X2">
        <v>-118.35951161011204</v>
      </c>
      <c r="Y2" cm="1">
        <f t="array" ref="Y2:Z2">TRANSPOSE(I5:I6)</f>
        <v>1.0249659057936695E-2</v>
      </c>
      <c r="Z2">
        <v>-5.22368778705484E-3</v>
      </c>
    </row>
    <row r="3" spans="1:26" x14ac:dyDescent="0.25">
      <c r="J3" t="s">
        <v>8</v>
      </c>
      <c r="K3">
        <f>'Rigid Diaphragm'!G3</f>
        <v>100</v>
      </c>
      <c r="M3" t="s">
        <v>37</v>
      </c>
      <c r="N3">
        <f>'Rigid Diaphragm'!C2</f>
        <v>0</v>
      </c>
      <c r="O3" t="s">
        <v>36</v>
      </c>
      <c r="P3" t="s">
        <v>48</v>
      </c>
      <c r="Q3">
        <f>N3-B2</f>
        <v>-7.7692641446902737</v>
      </c>
      <c r="R3" t="s">
        <v>36</v>
      </c>
      <c r="U3" t="s">
        <v>15</v>
      </c>
      <c r="V3" cm="1">
        <f t="array" ref="V3:X3">TRANSPOSE(_xlfn.ANCHORARRAY(E16))</f>
        <v>4.7144288400334879</v>
      </c>
      <c r="W3">
        <v>-0.90465309557010087</v>
      </c>
      <c r="X3">
        <v>31.505211692277857</v>
      </c>
      <c r="Y3" cm="1">
        <f t="array" ref="Y3:Z3">TRANSPOSE(I13:I14)</f>
        <v>1.0244139617652321E-2</v>
      </c>
      <c r="Z3">
        <v>9.6348983139300549E-3</v>
      </c>
    </row>
    <row r="4" spans="1:26" x14ac:dyDescent="0.25">
      <c r="A4" t="s">
        <v>14</v>
      </c>
      <c r="J4" t="s">
        <v>9</v>
      </c>
      <c r="K4">
        <f>'Rigid Diaphragm'!G4</f>
        <v>100</v>
      </c>
      <c r="U4" t="s">
        <v>16</v>
      </c>
      <c r="V4" cm="1">
        <f t="array" ref="V4:X4">TRANSPOSE(_xlfn.ANCHORARRAY(E24))</f>
        <v>19.181124015373847</v>
      </c>
      <c r="W4">
        <v>-4.5726335482674108</v>
      </c>
      <c r="X4">
        <v>-22.953379480991433</v>
      </c>
      <c r="Y4" cm="1">
        <f t="array" ref="Y4:Z4">TRANSPOSE(I21:I22)</f>
        <v>2.81760628730206E-3</v>
      </c>
      <c r="Z4">
        <v>2.2028455432954201E-3</v>
      </c>
    </row>
    <row r="5" spans="1:26" x14ac:dyDescent="0.25">
      <c r="A5" t="s">
        <v>35</v>
      </c>
      <c r="B5" s="6">
        <f>'Rigid Diaphragm'!B8</f>
        <v>-10</v>
      </c>
      <c r="D5" t="s">
        <v>38</v>
      </c>
      <c r="E5">
        <f>B5-Analysis_About_the_COR!$B$1</f>
        <v>-14.337684486604207</v>
      </c>
      <c r="G5" cm="1">
        <f t="array" ref="G5:G6">MMULT($Q$19:$R$20,E5:E6)</f>
        <v>-14.331908515792781</v>
      </c>
      <c r="H5">
        <f>G5-E5</f>
        <v>5.7759708114257791E-3</v>
      </c>
      <c r="I5">
        <f>H5+$Q$14</f>
        <v>1.0249659057936695E-2</v>
      </c>
      <c r="U5" t="s">
        <v>17</v>
      </c>
      <c r="V5" cm="1">
        <f t="array" ref="V5:X5">TRANSPOSE(_xlfn.ANCHORARRAY(E32))</f>
        <v>51.612525221952055</v>
      </c>
      <c r="W5">
        <v>83.950538532829398</v>
      </c>
      <c r="X5">
        <v>552.96564520743232</v>
      </c>
      <c r="Y5" cm="1">
        <f t="array" ref="Y5:Z5">TRANSPOSE(I29:I30)</f>
        <v>1.7676192388287843E-2</v>
      </c>
      <c r="Z5">
        <v>2.2083649835824585E-3</v>
      </c>
    </row>
    <row r="6" spans="1:26" x14ac:dyDescent="0.25">
      <c r="A6" t="s">
        <v>37</v>
      </c>
      <c r="B6" s="6">
        <f>'Rigid Diaphragm'!C8</f>
        <v>0</v>
      </c>
      <c r="D6" t="s">
        <v>39</v>
      </c>
      <c r="E6">
        <f>B6-Analysis_About_the_COR!$B$2</f>
        <v>-7.7692641446902737</v>
      </c>
      <c r="G6">
        <v>-7.7799138865624471</v>
      </c>
      <c r="H6">
        <f>G6-E6</f>
        <v>-1.0649741872173379E-2</v>
      </c>
      <c r="I6">
        <f>H6+$Q$15</f>
        <v>-5.22368778705484E-3</v>
      </c>
      <c r="U6" t="s">
        <v>18</v>
      </c>
      <c r="V6" cm="1">
        <f t="array" ref="V6:X6">TRANSPOSE(_xlfn.ANCHORARRAY(E40))</f>
        <v>0</v>
      </c>
      <c r="W6">
        <v>0</v>
      </c>
      <c r="X6">
        <v>0</v>
      </c>
      <c r="Y6" cm="1">
        <f t="array" ref="Y6:Z6">TRANSPOSE(I37:I38)</f>
        <v>1.0246899337795396E-2</v>
      </c>
      <c r="Z6">
        <v>2.205605263437607E-3</v>
      </c>
    </row>
    <row r="7" spans="1:26" x14ac:dyDescent="0.25">
      <c r="A7" t="s">
        <v>40</v>
      </c>
      <c r="E7" s="1" t="s">
        <v>58</v>
      </c>
      <c r="G7" s="1" t="s">
        <v>68</v>
      </c>
      <c r="H7" s="1" t="s">
        <v>69</v>
      </c>
      <c r="J7" t="s">
        <v>49</v>
      </c>
      <c r="U7" t="s">
        <v>19</v>
      </c>
      <c r="V7" cm="1">
        <f t="array" ref="V7:X7">TRANSPOSE(_xlfn.ANCHORARRAY(E48))</f>
        <v>0</v>
      </c>
      <c r="W7">
        <v>0</v>
      </c>
      <c r="X7">
        <v>0</v>
      </c>
      <c r="Y7" cm="1">
        <f t="array" ref="Y7:Z7">TRANSPOSE(I45:I46)</f>
        <v>1.0246899337795396E-2</v>
      </c>
      <c r="Z7">
        <v>2.205605263437607E-3</v>
      </c>
    </row>
    <row r="8" spans="1:26" x14ac:dyDescent="0.25">
      <c r="A8" s="5">
        <f>K_matrices!B12</f>
        <v>4679.4783877197706</v>
      </c>
      <c r="B8" s="5">
        <f>K_matrices!C12</f>
        <v>4487.8248972305737</v>
      </c>
      <c r="C8">
        <f>(B8*E5)-(A8*E6)</f>
        <v>-27988.913754054651</v>
      </c>
      <c r="E8" s="1" cm="1">
        <f t="array" ref="E8:E10">MMULT(A8:C10,$Q$14:$Q$16)</f>
        <v>24.491921922640593</v>
      </c>
      <c r="G8">
        <f>(A8*$Q$14)+($Q$15*B8)</f>
        <v>45.285708079858424</v>
      </c>
      <c r="H8">
        <f>$Q$16*C8</f>
        <v>-20.793786157217831</v>
      </c>
      <c r="K8" t="s">
        <v>58</v>
      </c>
      <c r="N8" t="s">
        <v>55</v>
      </c>
      <c r="R8" t="s">
        <v>56</v>
      </c>
      <c r="U8" t="s">
        <v>20</v>
      </c>
      <c r="V8" cm="1">
        <f t="array" ref="V8:X8">TRANSPOSE(_xlfn.ANCHORARRAY(E56))</f>
        <v>0</v>
      </c>
      <c r="W8">
        <v>0</v>
      </c>
      <c r="X8">
        <v>0</v>
      </c>
      <c r="Y8" cm="1">
        <f t="array" ref="Y8:Z8">TRANSPOSE(I53:I54)</f>
        <v>1.0246899337795396E-2</v>
      </c>
      <c r="Z8">
        <v>2.205605263437607E-3</v>
      </c>
    </row>
    <row r="9" spans="1:26" x14ac:dyDescent="0.25">
      <c r="A9" s="5">
        <f>K_matrices!B13</f>
        <v>4487.8248972305737</v>
      </c>
      <c r="B9" s="5">
        <f>K_matrices!C13</f>
        <v>4679.4783877197688</v>
      </c>
      <c r="C9">
        <f>(E5*B9)-(E6*A9)</f>
        <v>-32225.787623307588</v>
      </c>
      <c r="E9" s="1">
        <v>21.5267481110081</v>
      </c>
      <c r="G9">
        <f>(A9*$Q$14)+($Q$15*B9)</f>
        <v>45.468232317050237</v>
      </c>
      <c r="H9">
        <f>$Q$16*C9</f>
        <v>-23.941484206042137</v>
      </c>
      <c r="J9" t="s">
        <v>50</v>
      </c>
      <c r="K9">
        <f>K2</f>
        <v>100</v>
      </c>
      <c r="L9" t="s">
        <v>10</v>
      </c>
      <c r="N9" s="12">
        <f t="shared" ref="N9:P11" si="0">A8+A16+A24+A32+A40+A48+A56+A64+A72+A80</f>
        <v>20360.571471001756</v>
      </c>
      <c r="O9" s="12">
        <f>(B8+B16+B24+B32+B40+B48+B56+B64+B72+B80)</f>
        <v>1642.6579201226782</v>
      </c>
      <c r="P9" s="12">
        <f t="shared" si="0"/>
        <v>-7.2759576141834259E-12</v>
      </c>
      <c r="R9" t="s">
        <v>47</v>
      </c>
      <c r="U9" t="s">
        <v>21</v>
      </c>
      <c r="V9" cm="1">
        <f t="array" ref="V9:X9">TRANSPOSE(_xlfn.ANCHORARRAY(E64))</f>
        <v>0</v>
      </c>
      <c r="W9">
        <v>0</v>
      </c>
      <c r="X9">
        <v>0</v>
      </c>
      <c r="Y9" cm="1">
        <f t="array" ref="Y9:Z9">TRANSPOSE(I61:I62)</f>
        <v>1.0246899337795396E-2</v>
      </c>
      <c r="Z9">
        <v>2.205605263437607E-3</v>
      </c>
    </row>
    <row r="10" spans="1:26" x14ac:dyDescent="0.25">
      <c r="A10">
        <f>C8</f>
        <v>-27988.913754054651</v>
      </c>
      <c r="B10">
        <f>C9</f>
        <v>-32225.787623307588</v>
      </c>
      <c r="C10">
        <f>(E6*E6*A8)+(E5*E5*B9)-(2*E5*E6*B8)</f>
        <v>244589.91119709378</v>
      </c>
      <c r="E10" s="1">
        <v>-118.35951161011204</v>
      </c>
      <c r="J10" t="s">
        <v>51</v>
      </c>
      <c r="K10">
        <f>K3</f>
        <v>100</v>
      </c>
      <c r="L10" t="s">
        <v>10</v>
      </c>
      <c r="M10" t="s">
        <v>54</v>
      </c>
      <c r="N10" s="12">
        <f>(A9+A17+A25+A33+A41+A49+A57+A65+A73+A81)</f>
        <v>1642.6579201226782</v>
      </c>
      <c r="O10" s="12">
        <f t="shared" si="0"/>
        <v>17075.255630756401</v>
      </c>
      <c r="P10" s="12">
        <f t="shared" si="0"/>
        <v>7.2759576141834259E-12</v>
      </c>
      <c r="R10" t="s">
        <v>48</v>
      </c>
      <c r="U10" t="s">
        <v>22</v>
      </c>
      <c r="V10" cm="1">
        <f t="array" ref="V10:X10">TRANSPOSE(_xlfn.ANCHORARRAY(E72))</f>
        <v>0</v>
      </c>
      <c r="W10">
        <v>0</v>
      </c>
      <c r="X10">
        <v>0</v>
      </c>
      <c r="Y10" cm="1">
        <f t="array" ref="Y10:Z10">TRANSPOSE(I69:I70)</f>
        <v>1.0246899337795396E-2</v>
      </c>
      <c r="Z10">
        <v>2.205605263437607E-3</v>
      </c>
    </row>
    <row r="11" spans="1:26" x14ac:dyDescent="0.25">
      <c r="G11">
        <f>SQRT(POWER(G8,2)+POWER(G9,2))</f>
        <v>64.172856460745194</v>
      </c>
      <c r="H11">
        <f>SQRT(POWER(H8,2)+POWER(H9,2))</f>
        <v>31.710821634581922</v>
      </c>
      <c r="J11" t="s">
        <v>52</v>
      </c>
      <c r="K11">
        <f>(K3*Q2)+(-1*K2*Q3)+K4</f>
        <v>443.15796580860672</v>
      </c>
      <c r="L11" t="s">
        <v>53</v>
      </c>
      <c r="N11">
        <f t="shared" si="0"/>
        <v>-7.2759576141834259E-12</v>
      </c>
      <c r="O11">
        <f t="shared" si="0"/>
        <v>7.2759576141834259E-12</v>
      </c>
      <c r="P11">
        <f t="shared" si="0"/>
        <v>596500.80031884683</v>
      </c>
      <c r="R11" t="s">
        <v>57</v>
      </c>
      <c r="U11" t="s">
        <v>23</v>
      </c>
      <c r="V11" cm="1">
        <f t="array" ref="V11:X11">TRANSPOSE(_xlfn.ANCHORARRAY(E80))</f>
        <v>0</v>
      </c>
      <c r="W11">
        <v>0</v>
      </c>
      <c r="X11">
        <v>0</v>
      </c>
      <c r="Y11" cm="1">
        <f t="array" ref="Y11:Z11">TRANSPOSE(I77:I78)</f>
        <v>1.0246899337795396E-2</v>
      </c>
      <c r="Z11">
        <v>2.205605263437607E-3</v>
      </c>
    </row>
    <row r="12" spans="1:26" x14ac:dyDescent="0.25">
      <c r="A12" t="s">
        <v>15</v>
      </c>
    </row>
    <row r="13" spans="1:26" x14ac:dyDescent="0.25">
      <c r="A13" t="s">
        <v>35</v>
      </c>
      <c r="B13" s="6">
        <f>'Rigid Diaphragm'!B9</f>
        <v>10</v>
      </c>
      <c r="D13" t="s">
        <v>38</v>
      </c>
      <c r="E13">
        <f>B13-Analysis_About_the_COR!$B$1</f>
        <v>5.6623155133957939</v>
      </c>
      <c r="G13" cm="1">
        <f t="array" ref="G13:G14">MMULT($Q$19:$R$20,E13:E14)</f>
        <v>5.6680859647669353</v>
      </c>
      <c r="H13">
        <f>G13-E13</f>
        <v>5.7704513711414052E-3</v>
      </c>
      <c r="I13">
        <f>H13+$Q$14</f>
        <v>1.0244139617652321E-2</v>
      </c>
      <c r="K13" s="1" t="s">
        <v>58</v>
      </c>
      <c r="M13" t="s">
        <v>60</v>
      </c>
      <c r="Q13" s="1" t="s">
        <v>56</v>
      </c>
    </row>
    <row r="14" spans="1:26" x14ac:dyDescent="0.25">
      <c r="A14" t="s">
        <v>37</v>
      </c>
      <c r="B14" s="6">
        <f>'Rigid Diaphragm'!C9</f>
        <v>0</v>
      </c>
      <c r="D14" t="s">
        <v>39</v>
      </c>
      <c r="E14">
        <f>B14-Analysis_About_the_COR!$B$2</f>
        <v>-7.7692641446902737</v>
      </c>
      <c r="G14">
        <v>-7.7650553004614622</v>
      </c>
      <c r="H14">
        <f>G14-E14</f>
        <v>4.2088442288115147E-3</v>
      </c>
      <c r="I14">
        <f>H14+$Q$15</f>
        <v>9.6348983139300549E-3</v>
      </c>
      <c r="K14" s="13">
        <f>K9</f>
        <v>100</v>
      </c>
      <c r="L14" s="1"/>
      <c r="M14" s="14" cm="1">
        <f t="array" ref="M14:O16">MINVERSE(N9:P11)</f>
        <v>4.9498711658147274E-5</v>
      </c>
      <c r="N14" s="14">
        <v>-4.7618291930381201E-6</v>
      </c>
      <c r="O14" s="14">
        <v>6.6185560043651684E-22</v>
      </c>
      <c r="P14" s="1"/>
      <c r="Q14" s="15" cm="1">
        <f t="array" ref="Q14:Q16">MMULT(_xlfn.ANCHORARRAY(M14),K14:K16)</f>
        <v>4.4736882465109149E-3</v>
      </c>
      <c r="R14">
        <f>12*Q14</f>
        <v>5.3684258958130976E-2</v>
      </c>
    </row>
    <row r="15" spans="1:26" x14ac:dyDescent="0.25">
      <c r="A15" t="s">
        <v>40</v>
      </c>
      <c r="E15" s="1" t="s">
        <v>58</v>
      </c>
      <c r="G15" s="1" t="s">
        <v>68</v>
      </c>
      <c r="H15" s="1" t="s">
        <v>69</v>
      </c>
      <c r="I15" s="1"/>
      <c r="K15" s="13">
        <f t="shared" ref="K15" si="1">K10</f>
        <v>100</v>
      </c>
      <c r="L15" s="1" t="s">
        <v>59</v>
      </c>
      <c r="M15" s="14">
        <v>-4.7618291930381192E-6</v>
      </c>
      <c r="N15" s="14">
        <v>5.9022370044223513E-5</v>
      </c>
      <c r="O15" s="14">
        <v>-7.7802264449079759E-22</v>
      </c>
      <c r="P15" s="1" t="s">
        <v>54</v>
      </c>
      <c r="Q15" s="15">
        <v>5.4260540851185394E-3</v>
      </c>
      <c r="R15">
        <f>12*Q15</f>
        <v>6.511264902142247E-2</v>
      </c>
    </row>
    <row r="16" spans="1:26" x14ac:dyDescent="0.25">
      <c r="A16" s="5">
        <f>K_matrices!B25</f>
        <v>4679.4783877197688</v>
      </c>
      <c r="B16" s="5">
        <f>K_matrices!C25</f>
        <v>-4487.8248972305737</v>
      </c>
      <c r="C16">
        <f>(B16*E13)-(A16*E14)</f>
        <v>10944.623116571685</v>
      </c>
      <c r="E16" s="1" cm="1">
        <f t="array" ref="E16:E18">MMULT(A16:C18,$Q$14:$Q$16)</f>
        <v>4.7144288400334879</v>
      </c>
      <c r="G16">
        <f>(A16*$Q$14)+($Q$15*B16)</f>
        <v>-3.4166531539708664</v>
      </c>
      <c r="H16">
        <f>$Q$16*C16</f>
        <v>8.1310819940043544</v>
      </c>
      <c r="K16" s="13">
        <f>K11</f>
        <v>443.15796580860672</v>
      </c>
      <c r="L16" s="1"/>
      <c r="M16" s="14">
        <v>6.6185560043651675E-22</v>
      </c>
      <c r="N16" s="14">
        <v>-7.7802264449079759E-22</v>
      </c>
      <c r="O16" s="14">
        <v>1.6764436853487393E-6</v>
      </c>
      <c r="P16" s="1"/>
      <c r="Q16" s="15">
        <v>7.4292937339183126E-4</v>
      </c>
    </row>
    <row r="17" spans="1:20" x14ac:dyDescent="0.25">
      <c r="A17" s="5">
        <f>K_matrices!B26</f>
        <v>-4487.8248972305737</v>
      </c>
      <c r="B17" s="5">
        <f>K_matrices!C26</f>
        <v>4679.4783877197706</v>
      </c>
      <c r="C17">
        <f>(E13*B17)-(E14*A17)</f>
        <v>-8370.4139923158145</v>
      </c>
      <c r="E17" s="1">
        <v>-0.90465309557010087</v>
      </c>
      <c r="G17">
        <f>(A17*$Q$14)+($Q$15*B17)</f>
        <v>5.3139733267713041</v>
      </c>
      <c r="H17">
        <f>$Q$16*C17</f>
        <v>-6.2186264223414049</v>
      </c>
    </row>
    <row r="18" spans="1:20" x14ac:dyDescent="0.25">
      <c r="A18">
        <f>C16</f>
        <v>10944.623116571685</v>
      </c>
      <c r="B18">
        <f>C17</f>
        <v>-8370.4139923158145</v>
      </c>
      <c r="C18">
        <f>(E14*E14*A16)+(E13*E13*B17)-(2*E13*E14*B16)</f>
        <v>37635.742954493733</v>
      </c>
      <c r="E18" s="1">
        <v>31.505211692277857</v>
      </c>
      <c r="Q18" t="s">
        <v>70</v>
      </c>
    </row>
    <row r="19" spans="1:20" x14ac:dyDescent="0.25">
      <c r="G19">
        <f>SQRT(POWER(G16,2)+POWER(G17,2))</f>
        <v>6.3175811266794151</v>
      </c>
      <c r="H19">
        <f>SQRT(POWER(H16,2)+POWER(H17,2))</f>
        <v>10.236493978597579</v>
      </c>
      <c r="M19">
        <f>K14*M14</f>
        <v>4.9498711658147272E-3</v>
      </c>
      <c r="Q19" s="23">
        <f>COS(Q16)</f>
        <v>0.99999972402798576</v>
      </c>
      <c r="R19" s="23">
        <f>-1*SIN(Q16)</f>
        <v>-7.4292930504925813E-4</v>
      </c>
    </row>
    <row r="20" spans="1:20" x14ac:dyDescent="0.25">
      <c r="A20" t="s">
        <v>16</v>
      </c>
      <c r="M20">
        <f>K15*N14</f>
        <v>-4.7618291930381202E-4</v>
      </c>
      <c r="Q20" s="23">
        <f>-1*R19</f>
        <v>7.4292930504925813E-4</v>
      </c>
      <c r="R20" s="23">
        <f>COS(Q16)</f>
        <v>0.99999972402798576</v>
      </c>
    </row>
    <row r="21" spans="1:20" x14ac:dyDescent="0.25">
      <c r="A21" t="s">
        <v>35</v>
      </c>
      <c r="B21" s="6">
        <f>'Rigid Diaphragm'!B10</f>
        <v>0</v>
      </c>
      <c r="D21" t="s">
        <v>38</v>
      </c>
      <c r="E21">
        <f>B21-Analysis_About_the_COR!$B$1</f>
        <v>-4.3376844866042061</v>
      </c>
      <c r="G21" cm="1">
        <f t="array" ref="G21:G22">MMULT($Q$19:$R$20,E21:E22)</f>
        <v>-4.339340568563415</v>
      </c>
      <c r="H21">
        <f>G21-E21</f>
        <v>-1.6560819592088549E-3</v>
      </c>
      <c r="I21">
        <f>H21+$Q$14</f>
        <v>2.81760628730206E-3</v>
      </c>
      <c r="M21">
        <f>K16*O14</f>
        <v>2.9330658154848078E-19</v>
      </c>
    </row>
    <row r="22" spans="1:20" x14ac:dyDescent="0.25">
      <c r="A22" t="s">
        <v>37</v>
      </c>
      <c r="B22" s="6">
        <f>'Rigid Diaphragm'!C10</f>
        <v>10</v>
      </c>
      <c r="D22" t="s">
        <v>39</v>
      </c>
      <c r="E22">
        <f>B22-Analysis_About_the_COR!$B$2</f>
        <v>2.2307358553097263</v>
      </c>
      <c r="G22">
        <v>2.2275126467679032</v>
      </c>
      <c r="H22">
        <f>G22-E22</f>
        <v>-3.2232085418231193E-3</v>
      </c>
      <c r="I22">
        <f>H22+$Q$15</f>
        <v>2.2028455432954201E-3</v>
      </c>
    </row>
    <row r="23" spans="1:20" x14ac:dyDescent="0.25">
      <c r="A23" t="s">
        <v>40</v>
      </c>
      <c r="E23" s="1" t="s">
        <v>58</v>
      </c>
      <c r="G23" s="1" t="s">
        <v>68</v>
      </c>
      <c r="H23" s="1" t="s">
        <v>69</v>
      </c>
    </row>
    <row r="24" spans="1:20" x14ac:dyDescent="0.25">
      <c r="A24" s="5">
        <f>K_matrices!B38</f>
        <v>8566.0487564577343</v>
      </c>
      <c r="B24" s="5">
        <f>K_matrices!C38</f>
        <v>-2243.9124486152868</v>
      </c>
      <c r="C24">
        <f>(B24*E21)-(A24*E22)</f>
        <v>-9375.2078817049751</v>
      </c>
      <c r="E24" s="1" cm="1">
        <f t="array" ref="E24:E26">MMULT(A24:C26,$Q$14:$Q$16)</f>
        <v>19.181124015373847</v>
      </c>
      <c r="G24">
        <f>(A24*$Q$14)+($Q$15*B24)</f>
        <v>26.146241332347081</v>
      </c>
      <c r="H24">
        <f>$Q$16*C24</f>
        <v>-6.9651173169732346</v>
      </c>
      <c r="P24" s="22"/>
      <c r="R24" s="3"/>
      <c r="S24" s="3"/>
      <c r="T24" s="3"/>
    </row>
    <row r="25" spans="1:20" x14ac:dyDescent="0.25">
      <c r="A25" s="5">
        <f>K_matrices!B39</f>
        <v>-2243.9124486152868</v>
      </c>
      <c r="B25" s="5">
        <f>K_matrices!C39</f>
        <v>792.90801898180473</v>
      </c>
      <c r="C25">
        <f>(E21*B25)-(E22*A25)</f>
        <v>1566.1911420605165</v>
      </c>
      <c r="E25" s="1">
        <v>-4.5726335482674108</v>
      </c>
      <c r="G25">
        <f>(A25*$Q$14)+($Q$15*B25)</f>
        <v>-5.7362029520502666</v>
      </c>
      <c r="H25">
        <f>$Q$16*C25</f>
        <v>1.1635694037828561</v>
      </c>
      <c r="P25" s="22"/>
      <c r="R25" s="3"/>
      <c r="S25" s="3"/>
    </row>
    <row r="26" spans="1:20" x14ac:dyDescent="0.25">
      <c r="A26">
        <f>C24</f>
        <v>-9375.2078817049751</v>
      </c>
      <c r="B26">
        <f>C25</f>
        <v>1566.1911420605165</v>
      </c>
      <c r="C26">
        <f>(E22*E22*A24)+(E21*E21*B25)-(2*E21*E22*B24)</f>
        <v>14119.969352728804</v>
      </c>
      <c r="E26" s="1">
        <v>-22.953379480991433</v>
      </c>
    </row>
    <row r="27" spans="1:20" x14ac:dyDescent="0.25">
      <c r="G27">
        <f>SQRT(POWER(G24,2)+POWER(G25,2))</f>
        <v>26.768077258489171</v>
      </c>
      <c r="H27">
        <f>SQRT(POWER(H24,2)+POWER(H25,2))</f>
        <v>7.0616395402640046</v>
      </c>
    </row>
    <row r="28" spans="1:20" x14ac:dyDescent="0.25">
      <c r="A28" t="s">
        <v>17</v>
      </c>
    </row>
    <row r="29" spans="1:20" x14ac:dyDescent="0.25">
      <c r="A29" t="s">
        <v>35</v>
      </c>
      <c r="B29" s="6">
        <f>'Rigid Diaphragm'!B11</f>
        <v>0</v>
      </c>
      <c r="D29" t="s">
        <v>38</v>
      </c>
      <c r="E29">
        <f>B29-Analysis_About_the_COR!$B$1</f>
        <v>-4.3376844866042061</v>
      </c>
      <c r="G29" cm="1">
        <f t="array" ref="G29:G30">MMULT($Q$19:$R$20,E29:E30)</f>
        <v>-4.3244819824624292</v>
      </c>
      <c r="H29">
        <f>G29-E29</f>
        <v>1.3202504141776927E-2</v>
      </c>
      <c r="I29">
        <f>H29+$Q$14</f>
        <v>1.7676192388287843E-2</v>
      </c>
    </row>
    <row r="30" spans="1:20" x14ac:dyDescent="0.25">
      <c r="A30" t="s">
        <v>37</v>
      </c>
      <c r="B30" s="6">
        <f>'Rigid Diaphragm'!C11</f>
        <v>-10</v>
      </c>
      <c r="D30" t="s">
        <v>39</v>
      </c>
      <c r="E30">
        <f>B30-Analysis_About_the_COR!$B$2</f>
        <v>-17.769264144690275</v>
      </c>
      <c r="G30">
        <v>-17.772481833791812</v>
      </c>
      <c r="H30">
        <f>G30-E30</f>
        <v>-3.2176891015360809E-3</v>
      </c>
      <c r="I30">
        <f>H30+$Q$15</f>
        <v>2.2083649835824585E-3</v>
      </c>
    </row>
    <row r="31" spans="1:20" x14ac:dyDescent="0.25">
      <c r="A31" t="s">
        <v>40</v>
      </c>
      <c r="E31" s="1" t="s">
        <v>58</v>
      </c>
      <c r="G31" s="1" t="s">
        <v>68</v>
      </c>
      <c r="H31" s="1" t="s">
        <v>69</v>
      </c>
    </row>
    <row r="32" spans="1:20" x14ac:dyDescent="0.25">
      <c r="A32" s="5">
        <f>K_matrices!B51</f>
        <v>2435.5659391044833</v>
      </c>
      <c r="B32" s="5">
        <f>K_matrices!C51</f>
        <v>3886.5703687379651</v>
      </c>
      <c r="C32">
        <f>(B32*E29)-(A32*E30)</f>
        <v>26419.498519187931</v>
      </c>
      <c r="E32" s="1" cm="1">
        <f t="array" ref="E32:E34">MMULT(A32:C34,$Q$14:$Q$16)</f>
        <v>51.612525221952055</v>
      </c>
      <c r="G32">
        <f>(A32*$Q$14)+($Q$15*B32)</f>
        <v>31.984703741765351</v>
      </c>
      <c r="H32">
        <f>$Q$16*C32</f>
        <v>19.627821480186704</v>
      </c>
    </row>
    <row r="33" spans="1:9" x14ac:dyDescent="0.25">
      <c r="A33" s="5">
        <f>K_matrices!B52</f>
        <v>3886.5703687379651</v>
      </c>
      <c r="B33" s="5">
        <f>K_matrices!C52</f>
        <v>6923.3908363350556</v>
      </c>
      <c r="C33">
        <f>(E29*B33)-(E30*A33)</f>
        <v>39030.010473562892</v>
      </c>
      <c r="E33" s="1">
        <v>83.950538532829398</v>
      </c>
      <c r="G33">
        <f>(A33*$Q$14)+($Q$15*B33)</f>
        <v>54.953997308228715</v>
      </c>
      <c r="H33">
        <f>$Q$16*C33</f>
        <v>28.996541224600691</v>
      </c>
    </row>
    <row r="34" spans="1:9" x14ac:dyDescent="0.25">
      <c r="A34">
        <f>C32</f>
        <v>26419.498519187931</v>
      </c>
      <c r="B34">
        <f>C33</f>
        <v>39030.010473562892</v>
      </c>
      <c r="C34">
        <f>(E30*E30*A32)+(E29*E29*B33)-(2*E29*E30*B32)</f>
        <v>300155.17681453051</v>
      </c>
      <c r="E34" s="1">
        <v>552.96564520743232</v>
      </c>
    </row>
    <row r="35" spans="1:9" x14ac:dyDescent="0.25">
      <c r="G35">
        <f>SQRT(POWER(G32,2)+POWER(G33,2))</f>
        <v>63.584299112291134</v>
      </c>
      <c r="H35">
        <f>SQRT(POWER(H32,2)+POWER(H33,2))</f>
        <v>35.015007911580511</v>
      </c>
    </row>
    <row r="36" spans="1:9" x14ac:dyDescent="0.25">
      <c r="A36" t="s">
        <v>18</v>
      </c>
    </row>
    <row r="37" spans="1:9" x14ac:dyDescent="0.25">
      <c r="A37" t="s">
        <v>35</v>
      </c>
      <c r="B37" s="6">
        <f>'Rigid Diaphragm'!B12</f>
        <v>0</v>
      </c>
      <c r="D37" t="s">
        <v>38</v>
      </c>
      <c r="E37">
        <f>B37-Analysis_About_the_COR!$B$1</f>
        <v>-4.3376844866042061</v>
      </c>
      <c r="G37" cm="1">
        <f t="array" ref="G37:G38">MMULT($Q$19:$R$20,E37:E38)</f>
        <v>-4.3319112755129217</v>
      </c>
      <c r="H37">
        <f>G37-E37</f>
        <v>5.7732110912844803E-3</v>
      </c>
      <c r="I37">
        <f>H37+$Q$14</f>
        <v>1.0246899337795396E-2</v>
      </c>
    </row>
    <row r="38" spans="1:9" x14ac:dyDescent="0.25">
      <c r="A38" t="s">
        <v>37</v>
      </c>
      <c r="B38" s="6">
        <f>'Rigid Diaphragm'!C12</f>
        <v>0</v>
      </c>
      <c r="D38" t="s">
        <v>39</v>
      </c>
      <c r="E38">
        <f>B38-Analysis_About_the_COR!$B$2</f>
        <v>-7.7692641446902737</v>
      </c>
      <c r="G38">
        <v>-7.7724845935119546</v>
      </c>
      <c r="H38">
        <f>G38-E38</f>
        <v>-3.2204488216809324E-3</v>
      </c>
      <c r="I38">
        <f>H38+$Q$15</f>
        <v>2.205605263437607E-3</v>
      </c>
    </row>
    <row r="39" spans="1:9" x14ac:dyDescent="0.25">
      <c r="A39" t="s">
        <v>40</v>
      </c>
      <c r="E39" s="1" t="s">
        <v>58</v>
      </c>
      <c r="G39" s="1" t="s">
        <v>68</v>
      </c>
      <c r="H39" s="1" t="s">
        <v>69</v>
      </c>
    </row>
    <row r="40" spans="1:9" x14ac:dyDescent="0.25">
      <c r="A40" s="5">
        <f>K_matrices!B64</f>
        <v>0</v>
      </c>
      <c r="B40" s="5">
        <f>K_matrices!C64</f>
        <v>0</v>
      </c>
      <c r="C40">
        <f>(B40*E37)-(A40*E38)</f>
        <v>0</v>
      </c>
      <c r="E40" s="1" cm="1">
        <f t="array" ref="E40:E42">MMULT(A40:C42,$Q$14:$Q$16)</f>
        <v>0</v>
      </c>
      <c r="G40">
        <f>(A40*$Q$14)+($Q$15*B40)</f>
        <v>0</v>
      </c>
      <c r="H40">
        <f>$Q$16*C40</f>
        <v>0</v>
      </c>
    </row>
    <row r="41" spans="1:9" x14ac:dyDescent="0.25">
      <c r="A41" s="5">
        <f>K_matrices!B65</f>
        <v>0</v>
      </c>
      <c r="B41" s="5">
        <f>K_matrices!C65</f>
        <v>0</v>
      </c>
      <c r="C41">
        <f>(E37*B41)-(E38*A41)</f>
        <v>0</v>
      </c>
      <c r="E41" s="1">
        <v>0</v>
      </c>
      <c r="G41">
        <f>(A41*$Q$14)+($Q$15*B41)</f>
        <v>0</v>
      </c>
      <c r="H41">
        <f>$Q$16*C41</f>
        <v>0</v>
      </c>
    </row>
    <row r="42" spans="1:9" x14ac:dyDescent="0.25">
      <c r="A42">
        <f>C40</f>
        <v>0</v>
      </c>
      <c r="B42">
        <f>C41</f>
        <v>0</v>
      </c>
      <c r="C42">
        <f>(E38*E38*A40)+(E37*E37*B41)-(2*E37*E38*B40)</f>
        <v>0</v>
      </c>
      <c r="E42" s="1">
        <v>0</v>
      </c>
    </row>
    <row r="43" spans="1:9" x14ac:dyDescent="0.25">
      <c r="G43">
        <f>SQRT(POWER(G40,2)+POWER(G41,2))</f>
        <v>0</v>
      </c>
      <c r="H43">
        <f>SQRT(POWER(H40,2)+POWER(H41,2))</f>
        <v>0</v>
      </c>
    </row>
    <row r="44" spans="1:9" x14ac:dyDescent="0.25">
      <c r="A44" t="s">
        <v>19</v>
      </c>
    </row>
    <row r="45" spans="1:9" x14ac:dyDescent="0.25">
      <c r="A45" t="s">
        <v>35</v>
      </c>
      <c r="B45" s="6">
        <f>'Rigid Diaphragm'!B13</f>
        <v>0</v>
      </c>
      <c r="D45" t="s">
        <v>38</v>
      </c>
      <c r="E45">
        <f>B45-Analysis_About_the_COR!$B$1</f>
        <v>-4.3376844866042061</v>
      </c>
      <c r="G45" cm="1">
        <f t="array" ref="G45:G46">MMULT($Q$19:$R$20,E45:E46)</f>
        <v>-4.3319112755129217</v>
      </c>
      <c r="H45">
        <f>G45-E45</f>
        <v>5.7732110912844803E-3</v>
      </c>
      <c r="I45">
        <f>H45+$Q$14</f>
        <v>1.0246899337795396E-2</v>
      </c>
    </row>
    <row r="46" spans="1:9" x14ac:dyDescent="0.25">
      <c r="A46" t="s">
        <v>37</v>
      </c>
      <c r="B46" s="6">
        <f>'Rigid Diaphragm'!C13</f>
        <v>0</v>
      </c>
      <c r="D46" t="s">
        <v>39</v>
      </c>
      <c r="E46">
        <f>B46-Analysis_About_the_COR!$B$2</f>
        <v>-7.7692641446902737</v>
      </c>
      <c r="G46">
        <v>-7.7724845935119546</v>
      </c>
      <c r="H46">
        <f>G46-E46</f>
        <v>-3.2204488216809324E-3</v>
      </c>
      <c r="I46">
        <f>H46+$Q$15</f>
        <v>2.205605263437607E-3</v>
      </c>
    </row>
    <row r="47" spans="1:9" x14ac:dyDescent="0.25">
      <c r="A47" t="s">
        <v>40</v>
      </c>
      <c r="E47" s="1" t="s">
        <v>58</v>
      </c>
      <c r="G47" s="1" t="s">
        <v>68</v>
      </c>
      <c r="H47" s="1" t="s">
        <v>69</v>
      </c>
    </row>
    <row r="48" spans="1:9" x14ac:dyDescent="0.25">
      <c r="A48" s="5">
        <f>K_matrices!B77</f>
        <v>0</v>
      </c>
      <c r="B48" s="5">
        <f>K_matrices!C77</f>
        <v>0</v>
      </c>
      <c r="C48">
        <f>(B48*E45)-(A48*E46)</f>
        <v>0</v>
      </c>
      <c r="E48" s="1" cm="1">
        <f t="array" ref="E48:E50">MMULT(A48:C50,$Q$14:$Q$16)</f>
        <v>0</v>
      </c>
      <c r="G48">
        <f>(A48*$Q$14)+($Q$15*B48)</f>
        <v>0</v>
      </c>
      <c r="H48">
        <f>$Q$16*C48</f>
        <v>0</v>
      </c>
    </row>
    <row r="49" spans="1:9" x14ac:dyDescent="0.25">
      <c r="A49" s="5">
        <f>K_matrices!B78</f>
        <v>0</v>
      </c>
      <c r="B49" s="5">
        <f>K_matrices!C78</f>
        <v>0</v>
      </c>
      <c r="C49">
        <f>(E45*B49)-(E46*A49)</f>
        <v>0</v>
      </c>
      <c r="E49" s="1">
        <v>0</v>
      </c>
      <c r="G49">
        <f>(A49*$Q$14)+($Q$15*B49)</f>
        <v>0</v>
      </c>
      <c r="H49">
        <f>$Q$16*C49</f>
        <v>0</v>
      </c>
    </row>
    <row r="50" spans="1:9" x14ac:dyDescent="0.25">
      <c r="A50">
        <f>C48</f>
        <v>0</v>
      </c>
      <c r="B50">
        <f>C49</f>
        <v>0</v>
      </c>
      <c r="C50">
        <f>(E46*E46*A48)+(E45*E45*B49)-(2*E45*E46*B48)</f>
        <v>0</v>
      </c>
      <c r="E50" s="1">
        <v>0</v>
      </c>
    </row>
    <row r="51" spans="1:9" x14ac:dyDescent="0.25">
      <c r="G51">
        <f>SQRT(POWER(G48,2)+POWER(G49,2))</f>
        <v>0</v>
      </c>
      <c r="H51">
        <f>SQRT(POWER(H48,2)+POWER(H49,2))</f>
        <v>0</v>
      </c>
    </row>
    <row r="52" spans="1:9" x14ac:dyDescent="0.25">
      <c r="A52" t="s">
        <v>20</v>
      </c>
    </row>
    <row r="53" spans="1:9" x14ac:dyDescent="0.25">
      <c r="A53" t="s">
        <v>35</v>
      </c>
      <c r="B53" s="6">
        <f>'Rigid Diaphragm'!B14</f>
        <v>0</v>
      </c>
      <c r="D53" t="s">
        <v>38</v>
      </c>
      <c r="E53">
        <f>B53-Analysis_About_the_COR!$B$1</f>
        <v>-4.3376844866042061</v>
      </c>
      <c r="G53" cm="1">
        <f t="array" ref="G53:G54">MMULT($Q$19:$R$20,E53:E54)</f>
        <v>-4.3319112755129217</v>
      </c>
      <c r="H53">
        <f>G53-E53</f>
        <v>5.7732110912844803E-3</v>
      </c>
      <c r="I53">
        <f>H53+$Q$14</f>
        <v>1.0246899337795396E-2</v>
      </c>
    </row>
    <row r="54" spans="1:9" x14ac:dyDescent="0.25">
      <c r="A54" t="s">
        <v>37</v>
      </c>
      <c r="B54" s="6">
        <f>'Rigid Diaphragm'!C14</f>
        <v>0</v>
      </c>
      <c r="D54" t="s">
        <v>39</v>
      </c>
      <c r="E54">
        <f>B54-Analysis_About_the_COR!$B$2</f>
        <v>-7.7692641446902737</v>
      </c>
      <c r="G54">
        <v>-7.7724845935119546</v>
      </c>
      <c r="H54">
        <f>G54-E54</f>
        <v>-3.2204488216809324E-3</v>
      </c>
      <c r="I54">
        <f>H54+$Q$15</f>
        <v>2.205605263437607E-3</v>
      </c>
    </row>
    <row r="55" spans="1:9" x14ac:dyDescent="0.25">
      <c r="A55" t="s">
        <v>40</v>
      </c>
      <c r="E55" s="1" t="s">
        <v>58</v>
      </c>
      <c r="G55" s="1" t="s">
        <v>68</v>
      </c>
      <c r="H55" s="1" t="s">
        <v>69</v>
      </c>
    </row>
    <row r="56" spans="1:9" x14ac:dyDescent="0.25">
      <c r="A56" s="5">
        <f>K_matrices!B90</f>
        <v>0</v>
      </c>
      <c r="B56" s="5">
        <f>K_matrices!C90</f>
        <v>0</v>
      </c>
      <c r="C56">
        <f>(B56*E53)-(A56*E54)</f>
        <v>0</v>
      </c>
      <c r="E56" s="1" cm="1">
        <f t="array" ref="E56:E58">MMULT(A56:C58,$Q$14:$Q$16)</f>
        <v>0</v>
      </c>
      <c r="G56">
        <f>(A56*$Q$14)+($Q$15*B56)</f>
        <v>0</v>
      </c>
      <c r="H56">
        <f>$Q$16*C56</f>
        <v>0</v>
      </c>
    </row>
    <row r="57" spans="1:9" x14ac:dyDescent="0.25">
      <c r="A57" s="5">
        <f>K_matrices!B91</f>
        <v>0</v>
      </c>
      <c r="B57" s="5">
        <f>K_matrices!C91</f>
        <v>0</v>
      </c>
      <c r="C57">
        <f>(E53*B57)-(E54*A57)</f>
        <v>0</v>
      </c>
      <c r="E57" s="1">
        <v>0</v>
      </c>
      <c r="G57">
        <f>(A57*$Q$14)+($Q$15*B57)</f>
        <v>0</v>
      </c>
      <c r="H57">
        <f>$Q$16*C57</f>
        <v>0</v>
      </c>
    </row>
    <row r="58" spans="1:9" x14ac:dyDescent="0.25">
      <c r="A58">
        <f>C56</f>
        <v>0</v>
      </c>
      <c r="B58">
        <f>C57</f>
        <v>0</v>
      </c>
      <c r="C58">
        <f>(E54*E54*A56)+(E53*E53*B57)-(2*E53*E54*B56)</f>
        <v>0</v>
      </c>
      <c r="E58" s="1">
        <v>0</v>
      </c>
    </row>
    <row r="59" spans="1:9" x14ac:dyDescent="0.25">
      <c r="G59">
        <f>SQRT(POWER(G56,2)+POWER(G57,2))</f>
        <v>0</v>
      </c>
      <c r="H59">
        <f>SQRT(POWER(H56,2)+POWER(H57,2))</f>
        <v>0</v>
      </c>
    </row>
    <row r="60" spans="1:9" x14ac:dyDescent="0.25">
      <c r="A60" t="s">
        <v>21</v>
      </c>
    </row>
    <row r="61" spans="1:9" x14ac:dyDescent="0.25">
      <c r="A61" t="s">
        <v>35</v>
      </c>
      <c r="B61" s="6">
        <f>'Rigid Diaphragm'!B15</f>
        <v>0</v>
      </c>
      <c r="D61" t="s">
        <v>38</v>
      </c>
      <c r="E61">
        <f>B61-Analysis_About_the_COR!$B$1</f>
        <v>-4.3376844866042061</v>
      </c>
      <c r="G61" cm="1">
        <f t="array" ref="G61:G62">MMULT($Q$19:$R$20,E61:E62)</f>
        <v>-4.3319112755129217</v>
      </c>
      <c r="H61">
        <f>G61-E61</f>
        <v>5.7732110912844803E-3</v>
      </c>
      <c r="I61">
        <f>H61+$Q$14</f>
        <v>1.0246899337795396E-2</v>
      </c>
    </row>
    <row r="62" spans="1:9" x14ac:dyDescent="0.25">
      <c r="A62" t="s">
        <v>37</v>
      </c>
      <c r="B62" s="6">
        <f>'Rigid Diaphragm'!C15</f>
        <v>0</v>
      </c>
      <c r="D62" t="s">
        <v>39</v>
      </c>
      <c r="E62">
        <f>B62-Analysis_About_the_COR!$B$2</f>
        <v>-7.7692641446902737</v>
      </c>
      <c r="G62">
        <v>-7.7724845935119546</v>
      </c>
      <c r="H62">
        <f>G62-E62</f>
        <v>-3.2204488216809324E-3</v>
      </c>
      <c r="I62">
        <f>H62+$Q$15</f>
        <v>2.205605263437607E-3</v>
      </c>
    </row>
    <row r="63" spans="1:9" x14ac:dyDescent="0.25">
      <c r="A63" t="s">
        <v>40</v>
      </c>
      <c r="E63" s="1" t="s">
        <v>58</v>
      </c>
      <c r="G63" s="1" t="s">
        <v>68</v>
      </c>
      <c r="H63" s="1" t="s">
        <v>69</v>
      </c>
    </row>
    <row r="64" spans="1:9" x14ac:dyDescent="0.25">
      <c r="A64" s="5">
        <f>K_matrices!B103</f>
        <v>0</v>
      </c>
      <c r="B64" s="5">
        <f>K_matrices!C103</f>
        <v>0</v>
      </c>
      <c r="C64">
        <f>(B64*E61)-(A64*E62)</f>
        <v>0</v>
      </c>
      <c r="E64" s="1" cm="1">
        <f t="array" ref="E64:E66">MMULT(A64:C66,$Q$14:$Q$16)</f>
        <v>0</v>
      </c>
      <c r="G64">
        <f>(A64*$Q$14)+($Q$15*B64)</f>
        <v>0</v>
      </c>
      <c r="H64">
        <f>$Q$16*C64</f>
        <v>0</v>
      </c>
    </row>
    <row r="65" spans="1:9" x14ac:dyDescent="0.25">
      <c r="A65" s="5">
        <f>K_matrices!B104</f>
        <v>0</v>
      </c>
      <c r="B65" s="5">
        <f>K_matrices!C104</f>
        <v>0</v>
      </c>
      <c r="C65">
        <f>(E61*B65)-(E62*A65)</f>
        <v>0</v>
      </c>
      <c r="E65" s="1">
        <v>0</v>
      </c>
      <c r="G65">
        <f>(A65*$Q$14)+($Q$15*B65)</f>
        <v>0</v>
      </c>
      <c r="H65">
        <f>$Q$16*C65</f>
        <v>0</v>
      </c>
    </row>
    <row r="66" spans="1:9" x14ac:dyDescent="0.25">
      <c r="A66">
        <f>C64</f>
        <v>0</v>
      </c>
      <c r="B66">
        <f>C65</f>
        <v>0</v>
      </c>
      <c r="C66">
        <f>(E62*E62*A64)+(E61*E61*B65)-(2*E61*E62*B64)</f>
        <v>0</v>
      </c>
      <c r="E66" s="1">
        <v>0</v>
      </c>
    </row>
    <row r="67" spans="1:9" x14ac:dyDescent="0.25">
      <c r="G67">
        <f>SQRT(POWER(G64,2)+POWER(G65,2))</f>
        <v>0</v>
      </c>
      <c r="H67">
        <f>SQRT(POWER(H64,2)+POWER(H65,2))</f>
        <v>0</v>
      </c>
    </row>
    <row r="68" spans="1:9" x14ac:dyDescent="0.25">
      <c r="A68" t="s">
        <v>22</v>
      </c>
    </row>
    <row r="69" spans="1:9" x14ac:dyDescent="0.25">
      <c r="A69" t="s">
        <v>35</v>
      </c>
      <c r="B69" s="6">
        <f>'Rigid Diaphragm'!B16</f>
        <v>0</v>
      </c>
      <c r="D69" t="s">
        <v>38</v>
      </c>
      <c r="E69">
        <f>B69-Analysis_About_the_COR!$B$1</f>
        <v>-4.3376844866042061</v>
      </c>
      <c r="G69" cm="1">
        <f t="array" ref="G69:G70">MMULT($Q$19:$R$20,E69:E70)</f>
        <v>-4.3319112755129217</v>
      </c>
      <c r="H69">
        <f>G69-E69</f>
        <v>5.7732110912844803E-3</v>
      </c>
      <c r="I69">
        <f>H69+$Q$14</f>
        <v>1.0246899337795396E-2</v>
      </c>
    </row>
    <row r="70" spans="1:9" x14ac:dyDescent="0.25">
      <c r="A70" t="s">
        <v>37</v>
      </c>
      <c r="B70" s="6">
        <f>'Rigid Diaphragm'!C16</f>
        <v>0</v>
      </c>
      <c r="D70" t="s">
        <v>39</v>
      </c>
      <c r="E70">
        <f>B70-Analysis_About_the_COR!$B$2</f>
        <v>-7.7692641446902737</v>
      </c>
      <c r="G70">
        <v>-7.7724845935119546</v>
      </c>
      <c r="H70">
        <f>G70-E70</f>
        <v>-3.2204488216809324E-3</v>
      </c>
      <c r="I70">
        <f>H70+$Q$15</f>
        <v>2.205605263437607E-3</v>
      </c>
    </row>
    <row r="71" spans="1:9" x14ac:dyDescent="0.25">
      <c r="A71" t="s">
        <v>40</v>
      </c>
      <c r="E71" s="1" t="s">
        <v>58</v>
      </c>
      <c r="G71" s="1" t="s">
        <v>68</v>
      </c>
      <c r="H71" s="1" t="s">
        <v>69</v>
      </c>
    </row>
    <row r="72" spans="1:9" x14ac:dyDescent="0.25">
      <c r="A72" s="5">
        <f>K_matrices!B116</f>
        <v>0</v>
      </c>
      <c r="B72" s="5">
        <f>K_matrices!C116</f>
        <v>0</v>
      </c>
      <c r="C72">
        <f>(B72*E69)-(A72*E70)</f>
        <v>0</v>
      </c>
      <c r="E72" s="1" cm="1">
        <f t="array" ref="E72:E74">MMULT(A72:C74,$Q$14:$Q$16)</f>
        <v>0</v>
      </c>
      <c r="G72">
        <f>(A72*$Q$14)+($Q$15*B72)</f>
        <v>0</v>
      </c>
      <c r="H72">
        <f>$Q$16*C72</f>
        <v>0</v>
      </c>
    </row>
    <row r="73" spans="1:9" x14ac:dyDescent="0.25">
      <c r="A73" s="5">
        <f>K_matrices!B117</f>
        <v>0</v>
      </c>
      <c r="B73" s="5">
        <f>K_matrices!C117</f>
        <v>0</v>
      </c>
      <c r="C73">
        <f>(E69*B73)-(E70*A73)</f>
        <v>0</v>
      </c>
      <c r="E73" s="1">
        <v>0</v>
      </c>
      <c r="G73">
        <f>(A73*$Q$14)+($Q$15*B73)</f>
        <v>0</v>
      </c>
      <c r="H73">
        <f>$Q$16*C73</f>
        <v>0</v>
      </c>
    </row>
    <row r="74" spans="1:9" x14ac:dyDescent="0.25">
      <c r="A74">
        <f>C72</f>
        <v>0</v>
      </c>
      <c r="B74">
        <f>C73</f>
        <v>0</v>
      </c>
      <c r="C74">
        <f>(E70*E70*A72)+(E69*E69*B73)-(2*E69*E70*B72)</f>
        <v>0</v>
      </c>
      <c r="E74" s="1">
        <v>0</v>
      </c>
    </row>
    <row r="75" spans="1:9" x14ac:dyDescent="0.25">
      <c r="G75">
        <f>SQRT(POWER(G72,2)+POWER(G73,2))</f>
        <v>0</v>
      </c>
      <c r="H75">
        <f>SQRT(POWER(H72,2)+POWER(H73,2))</f>
        <v>0</v>
      </c>
    </row>
    <row r="76" spans="1:9" x14ac:dyDescent="0.25">
      <c r="A76" t="s">
        <v>23</v>
      </c>
    </row>
    <row r="77" spans="1:9" x14ac:dyDescent="0.25">
      <c r="A77" t="s">
        <v>35</v>
      </c>
      <c r="B77" s="6">
        <f>'Rigid Diaphragm'!B17</f>
        <v>0</v>
      </c>
      <c r="D77" t="s">
        <v>38</v>
      </c>
      <c r="E77">
        <f>B77-Analysis_About_the_COR!$B$1</f>
        <v>-4.3376844866042061</v>
      </c>
      <c r="G77" cm="1">
        <f t="array" ref="G77:G78">MMULT($Q$19:$R$20,E77:E78)</f>
        <v>-4.3319112755129217</v>
      </c>
      <c r="H77">
        <f>G77-E77</f>
        <v>5.7732110912844803E-3</v>
      </c>
      <c r="I77">
        <f>H77+$Q$14</f>
        <v>1.0246899337795396E-2</v>
      </c>
    </row>
    <row r="78" spans="1:9" x14ac:dyDescent="0.25">
      <c r="A78" t="s">
        <v>37</v>
      </c>
      <c r="B78" s="6">
        <f>'Rigid Diaphragm'!C17</f>
        <v>0</v>
      </c>
      <c r="D78" t="s">
        <v>39</v>
      </c>
      <c r="E78">
        <f>B78-Analysis_About_the_COR!$B$2</f>
        <v>-7.7692641446902737</v>
      </c>
      <c r="G78">
        <v>-7.7724845935119546</v>
      </c>
      <c r="H78">
        <f>G78-E78</f>
        <v>-3.2204488216809324E-3</v>
      </c>
      <c r="I78">
        <f>H78+$Q$15</f>
        <v>2.205605263437607E-3</v>
      </c>
    </row>
    <row r="79" spans="1:9" x14ac:dyDescent="0.25">
      <c r="A79" t="s">
        <v>40</v>
      </c>
      <c r="E79" s="1" t="s">
        <v>58</v>
      </c>
      <c r="G79" s="1" t="s">
        <v>68</v>
      </c>
      <c r="H79" s="1" t="s">
        <v>69</v>
      </c>
    </row>
    <row r="80" spans="1:9" x14ac:dyDescent="0.25">
      <c r="A80" s="5">
        <f>K_matrices!B129</f>
        <v>0</v>
      </c>
      <c r="B80" s="5">
        <f>K_matrices!C129</f>
        <v>0</v>
      </c>
      <c r="C80">
        <f>(B80*E77)-(A80*E78)</f>
        <v>0</v>
      </c>
      <c r="E80" s="1" cm="1">
        <f t="array" ref="E80:E82">MMULT(A80:C82,$Q$14:$Q$16)</f>
        <v>0</v>
      </c>
      <c r="G80">
        <f>(A80*$Q$14)+($Q$15*B80)</f>
        <v>0</v>
      </c>
      <c r="H80">
        <f>$Q$16*C80</f>
        <v>0</v>
      </c>
    </row>
    <row r="81" spans="1:8" x14ac:dyDescent="0.25">
      <c r="A81" s="5">
        <f>K_matrices!B130</f>
        <v>0</v>
      </c>
      <c r="B81" s="5">
        <f>K_matrices!C130</f>
        <v>0</v>
      </c>
      <c r="C81">
        <f>(E77*B81)-(E78*A81)</f>
        <v>0</v>
      </c>
      <c r="E81" s="1">
        <v>0</v>
      </c>
      <c r="G81">
        <f>(A81*$Q$14)+($Q$15*B81)</f>
        <v>0</v>
      </c>
      <c r="H81">
        <f>$Q$16*C81</f>
        <v>0</v>
      </c>
    </row>
    <row r="82" spans="1:8" x14ac:dyDescent="0.25">
      <c r="A82">
        <f>C80</f>
        <v>0</v>
      </c>
      <c r="B82">
        <f>C81</f>
        <v>0</v>
      </c>
      <c r="C82">
        <f>(E78*E78*A80)+(E77*E77*B81)-(2*E77*E78*B80)</f>
        <v>0</v>
      </c>
      <c r="E82" s="1">
        <v>0</v>
      </c>
    </row>
    <row r="83" spans="1:8" x14ac:dyDescent="0.25">
      <c r="G83">
        <f>SQRT(POWER(G80,2)+POWER(G81,2))</f>
        <v>0</v>
      </c>
      <c r="H83">
        <f>SQRT(POWER(H80,2)+POWER(H81,2))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</vt:lpstr>
      <vt:lpstr>Rigid Diaphragm</vt:lpstr>
      <vt:lpstr>K_matrices</vt:lpstr>
      <vt:lpstr>Center of Rigidity</vt:lpstr>
      <vt:lpstr>Analysis_About_the_COR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Bockoven</dc:creator>
  <cp:lastModifiedBy>Donald Bockoven III</cp:lastModifiedBy>
  <dcterms:created xsi:type="dcterms:W3CDTF">2022-01-18T14:40:59Z</dcterms:created>
  <dcterms:modified xsi:type="dcterms:W3CDTF">2022-01-19T02:10:19Z</dcterms:modified>
</cp:coreProperties>
</file>