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or21/Documents/Projects/GitRepo/covid19_qsp_model/Projects/Paper_v2/src/"/>
    </mc:Choice>
  </mc:AlternateContent>
  <xr:revisionPtr revIDLastSave="0" documentId="13_ncr:1_{6F2561A3-9B9C-1E45-B1EE-B5423ED73843}" xr6:coauthVersionLast="47" xr6:coauthVersionMax="47" xr10:uidLastSave="{00000000-0000-0000-0000-000000000000}"/>
  <bookViews>
    <workbookView xWindow="9600" yWindow="580" windowWidth="12920" windowHeight="19300" xr2:uid="{95AB0F38-69CF-4F4F-AFB9-30747DAFBDEB}"/>
  </bookViews>
  <sheets>
    <sheet name="Parameters" sheetId="1" r:id="rId1"/>
    <sheet name="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B46" i="1"/>
  <c r="B49" i="1"/>
  <c r="B50" i="1"/>
  <c r="B3" i="1"/>
  <c r="B4" i="1"/>
  <c r="B28" i="1"/>
  <c r="B13" i="1"/>
  <c r="B12" i="1"/>
  <c r="B33" i="1"/>
  <c r="B44" i="1"/>
  <c r="B101" i="1"/>
  <c r="B73" i="1"/>
  <c r="B48" i="1"/>
  <c r="B35" i="1"/>
  <c r="B74" i="1"/>
  <c r="B89" i="1"/>
  <c r="B100" i="1"/>
  <c r="B113" i="1"/>
  <c r="B140" i="1"/>
  <c r="B142" i="1"/>
  <c r="B138" i="1"/>
  <c r="B198" i="1"/>
  <c r="B149" i="1"/>
  <c r="B151" i="1"/>
  <c r="B152" i="1"/>
  <c r="B153" i="1"/>
  <c r="B147" i="1"/>
  <c r="B146" i="1"/>
  <c r="B195" i="1"/>
  <c r="B193" i="1"/>
  <c r="B189" i="1"/>
  <c r="B200" i="1"/>
  <c r="B156" i="1"/>
  <c r="B154" i="1"/>
  <c r="B201" i="1"/>
  <c r="B164" i="1"/>
  <c r="B160" i="1"/>
  <c r="B159" i="1"/>
  <c r="B202" i="1"/>
  <c r="B165" i="1"/>
  <c r="B168" i="1"/>
  <c r="B203" i="1"/>
  <c r="B170" i="1"/>
  <c r="B172" i="1"/>
  <c r="B204" i="1"/>
  <c r="B179" i="1"/>
  <c r="B205" i="1"/>
  <c r="B188" i="1"/>
  <c r="B237" i="1"/>
  <c r="B229" i="1"/>
  <c r="B29" i="1"/>
  <c r="B27" i="1"/>
  <c r="B25" i="1"/>
</calcChain>
</file>

<file path=xl/sharedStrings.xml><?xml version="1.0" encoding="utf-8"?>
<sst xmlns="http://schemas.openxmlformats.org/spreadsheetml/2006/main" count="818" uniqueCount="559">
  <si>
    <t>A_V</t>
  </si>
  <si>
    <t>k_int</t>
  </si>
  <si>
    <t>km_int_IFNb</t>
  </si>
  <si>
    <t>k_V_innate</t>
  </si>
  <si>
    <t>b_V</t>
  </si>
  <si>
    <t>f_int</t>
  </si>
  <si>
    <t>mu_AT2</t>
  </si>
  <si>
    <t>k_ROS_AT2</t>
  </si>
  <si>
    <t>km_ROS_AT2</t>
  </si>
  <si>
    <t>k_AT1_AT2</t>
  </si>
  <si>
    <t>km_AT1_AT2</t>
  </si>
  <si>
    <t>k_IFNb_kill</t>
  </si>
  <si>
    <t>k_kill</t>
  </si>
  <si>
    <t>km_kill</t>
  </si>
  <si>
    <t>b_AT2</t>
  </si>
  <si>
    <t>b_I</t>
  </si>
  <si>
    <t>mu_AT1</t>
  </si>
  <si>
    <t>k_ROS_AT1</t>
  </si>
  <si>
    <t>km_ROS_AT1</t>
  </si>
  <si>
    <t>b_AT1</t>
  </si>
  <si>
    <t>b_dAT1</t>
  </si>
  <si>
    <t>k_damage_TNFa</t>
  </si>
  <si>
    <t>km_damage_TNFa</t>
  </si>
  <si>
    <t>k_damage_IL6</t>
  </si>
  <si>
    <t>km_damage_IL6</t>
  </si>
  <si>
    <t>k_damage_IL1b</t>
  </si>
  <si>
    <t>km_damage_IL1b</t>
  </si>
  <si>
    <t>k_damage_cyt</t>
  </si>
  <si>
    <t>a_DC</t>
  </si>
  <si>
    <t>kbasal_DC</t>
  </si>
  <si>
    <t>b_DC</t>
  </si>
  <si>
    <t>k_DC_TNFa</t>
  </si>
  <si>
    <t>km_DC_TNFa</t>
  </si>
  <si>
    <t>k_DC_IFNg</t>
  </si>
  <si>
    <t>km_DC_IFNg</t>
  </si>
  <si>
    <t>k_DC_IL6</t>
  </si>
  <si>
    <t>km_DC_IL6</t>
  </si>
  <si>
    <t>km_DC_IL10</t>
  </si>
  <si>
    <t>k_damage_IFNg</t>
  </si>
  <si>
    <t>km_damage_IFNg</t>
  </si>
  <si>
    <t>a_M1</t>
  </si>
  <si>
    <t>kbasal_M1</t>
  </si>
  <si>
    <t>k_v</t>
  </si>
  <si>
    <t>k_I</t>
  </si>
  <si>
    <t>km_v</t>
  </si>
  <si>
    <t>km_I</t>
  </si>
  <si>
    <t>k_M1_IL6</t>
  </si>
  <si>
    <t>km_M1_IL6</t>
  </si>
  <si>
    <t>b_M1</t>
  </si>
  <si>
    <t>k_M1_TNFa</t>
  </si>
  <si>
    <t>km_M1_TNFa</t>
  </si>
  <si>
    <t>k_M1_GMCSF</t>
  </si>
  <si>
    <t>km_M1_GMCSF</t>
  </si>
  <si>
    <t>k_M1_IFNg</t>
  </si>
  <si>
    <t>km_M1_IFNg</t>
  </si>
  <si>
    <t>km_M1_IL10</t>
  </si>
  <si>
    <t>a_N</t>
  </si>
  <si>
    <t>k_N_IFNg</t>
  </si>
  <si>
    <t>km_N_IFNg</t>
  </si>
  <si>
    <t>k_N_GMCSF</t>
  </si>
  <si>
    <t>km_N_GMCSF</t>
  </si>
  <si>
    <t>k_N_IL17c</t>
  </si>
  <si>
    <t>km_N_IL17c</t>
  </si>
  <si>
    <t>b_N</t>
  </si>
  <si>
    <t>a_Th1</t>
  </si>
  <si>
    <t>b_Th1</t>
  </si>
  <si>
    <t>k_Th1_IL2</t>
  </si>
  <si>
    <t>K_Th1_IL12</t>
  </si>
  <si>
    <t>k_Th1_IL12IL2</t>
  </si>
  <si>
    <t>K_Th1_IL12IL2</t>
  </si>
  <si>
    <t>K_Th1_IL10</t>
  </si>
  <si>
    <t>K_Th1_TGFb</t>
  </si>
  <si>
    <t>k_Th1_IFNg</t>
  </si>
  <si>
    <t>K_IFNg_Th1</t>
  </si>
  <si>
    <t>K_Th1_IL6</t>
  </si>
  <si>
    <t>k_Th1_Th17</t>
  </si>
  <si>
    <t>K_Th1_Th17</t>
  </si>
  <si>
    <t>k_Th1_Treg</t>
  </si>
  <si>
    <t>K_Th1_Treg</t>
  </si>
  <si>
    <t>a_Th17</t>
  </si>
  <si>
    <t>b_Th17</t>
  </si>
  <si>
    <t>k_Th17_TGFb</t>
  </si>
  <si>
    <t>K_Th17_TGFb</t>
  </si>
  <si>
    <t>K_Th17_IL2</t>
  </si>
  <si>
    <t>K_Th17_IFNg</t>
  </si>
  <si>
    <t>K_Th17_IL10</t>
  </si>
  <si>
    <t>k_Th17_IL6</t>
  </si>
  <si>
    <t>km_Th17_IL6</t>
  </si>
  <si>
    <t>k_Th17_IL1b</t>
  </si>
  <si>
    <t>km_Th17_IL1b</t>
  </si>
  <si>
    <t>a_CTL</t>
  </si>
  <si>
    <t>b_CTL</t>
  </si>
  <si>
    <t>k_CTL_IL2</t>
  </si>
  <si>
    <t>K_CTL_IL12</t>
  </si>
  <si>
    <t>k_CTL_IL12IL2</t>
  </si>
  <si>
    <t>K_CTL_IL12IL2</t>
  </si>
  <si>
    <t>K_CTL_IL10</t>
  </si>
  <si>
    <t>K_CTL_TGFb</t>
  </si>
  <si>
    <t>K_CTL_IL6</t>
  </si>
  <si>
    <t>k_CTL_IFNg</t>
  </si>
  <si>
    <t>K_CTL_IFNg</t>
  </si>
  <si>
    <t>kmax_MHC1</t>
  </si>
  <si>
    <t>km_MHC1_IFNb</t>
  </si>
  <si>
    <t>a_Treg</t>
  </si>
  <si>
    <t>b_Treg</t>
  </si>
  <si>
    <t>k_Treg_IL2</t>
  </si>
  <si>
    <t>K_Treg_IL2</t>
  </si>
  <si>
    <t>K_Treg_IL17</t>
  </si>
  <si>
    <t>K_Treg_IL6</t>
  </si>
  <si>
    <t>k_Treg_TGFb</t>
  </si>
  <si>
    <t>K_Treg_TGFb</t>
  </si>
  <si>
    <t>kbasal_SPD</t>
  </si>
  <si>
    <t>a_SPD</t>
  </si>
  <si>
    <t>b_SPD</t>
  </si>
  <si>
    <t>kbasal_FER</t>
  </si>
  <si>
    <t>a_FER</t>
  </si>
  <si>
    <t>b_FER</t>
  </si>
  <si>
    <t>a_tnf</t>
  </si>
  <si>
    <t>a_tnf_at1</t>
  </si>
  <si>
    <t>a_tnf_i</t>
  </si>
  <si>
    <t>a_tnf_at2</t>
  </si>
  <si>
    <t>a_tnf_m1</t>
  </si>
  <si>
    <t>a_tnf_th1</t>
  </si>
  <si>
    <t>a_tnf_th17</t>
  </si>
  <si>
    <t>b_tnf</t>
  </si>
  <si>
    <t>a_il6</t>
  </si>
  <si>
    <t>b_il6</t>
  </si>
  <si>
    <t>a_il6_at1</t>
  </si>
  <si>
    <t>a_il6_i</t>
  </si>
  <si>
    <t>a_il6_at2</t>
  </si>
  <si>
    <t>a_il6_m1</t>
  </si>
  <si>
    <t>a_il6_th17</t>
  </si>
  <si>
    <t>a_il6_neu</t>
  </si>
  <si>
    <t>a_ifng</t>
  </si>
  <si>
    <t>b_ifng</t>
  </si>
  <si>
    <t>a_ifng_dc</t>
  </si>
  <si>
    <t>a_ifng_th1</t>
  </si>
  <si>
    <t>a_ifng_ctl</t>
  </si>
  <si>
    <t>a_ifnb</t>
  </si>
  <si>
    <t>b_ifnb</t>
  </si>
  <si>
    <t>a_ifnb_at1</t>
  </si>
  <si>
    <t>a_ifnb_i</t>
  </si>
  <si>
    <t>a_ifnb_d</t>
  </si>
  <si>
    <t>a_ifnb_dc</t>
  </si>
  <si>
    <t>a_il2_dc</t>
  </si>
  <si>
    <t>a_il2_th1</t>
  </si>
  <si>
    <t>b_il2</t>
  </si>
  <si>
    <t>a_il2</t>
  </si>
  <si>
    <t>a_il12_m1</t>
  </si>
  <si>
    <t>a_il12_dc</t>
  </si>
  <si>
    <t>b_il12</t>
  </si>
  <si>
    <t>a_il12</t>
  </si>
  <si>
    <t>a_il17_th17</t>
  </si>
  <si>
    <t>a_il17_ctl</t>
  </si>
  <si>
    <t>b_il17</t>
  </si>
  <si>
    <t>a_il17</t>
  </si>
  <si>
    <t>a_il10_treg</t>
  </si>
  <si>
    <t>b_il10</t>
  </si>
  <si>
    <t>a_il10</t>
  </si>
  <si>
    <t>a_tgfb_th17</t>
  </si>
  <si>
    <t>a_tgfb_treg</t>
  </si>
  <si>
    <t>b_tgfb</t>
  </si>
  <si>
    <t>a_tgfb</t>
  </si>
  <si>
    <t>a_gmcsf_m1</t>
  </si>
  <si>
    <t>a_gmcsf_th1</t>
  </si>
  <si>
    <t>a_gmcsf_th17</t>
  </si>
  <si>
    <t>b_gmcsf</t>
  </si>
  <si>
    <t>a_gmcsf</t>
  </si>
  <si>
    <t>a_il1b</t>
  </si>
  <si>
    <t>b_il1b</t>
  </si>
  <si>
    <t>a_il1b_at1</t>
  </si>
  <si>
    <t>a_il1b_i</t>
  </si>
  <si>
    <t>a_il1b_at2</t>
  </si>
  <si>
    <t>a_il1b_m1</t>
  </si>
  <si>
    <t>a_il1b_dc</t>
  </si>
  <si>
    <t>kbasal_ROS</t>
  </si>
  <si>
    <t>b_ROS</t>
  </si>
  <si>
    <t>ktr_TNFa</t>
  </si>
  <si>
    <t>ktr_IL6</t>
  </si>
  <si>
    <t>ktr_IL1b</t>
  </si>
  <si>
    <t>ktr_IFNb</t>
  </si>
  <si>
    <t>ktr_IFNg</t>
  </si>
  <si>
    <t>ktr_IL2</t>
  </si>
  <si>
    <t>ktr_IL12</t>
  </si>
  <si>
    <t>ktr_IL17</t>
  </si>
  <si>
    <t>ktr_IL10</t>
  </si>
  <si>
    <t>ktr_TGFb</t>
  </si>
  <si>
    <t>ktr_GMCSF</t>
  </si>
  <si>
    <t>ktr_SPD</t>
  </si>
  <si>
    <t>ktr_FER</t>
  </si>
  <si>
    <t>tau_Ab</t>
  </si>
  <si>
    <t>a_Ab</t>
  </si>
  <si>
    <t>b_Ab</t>
  </si>
  <si>
    <t>k_Ab_V</t>
  </si>
  <si>
    <t>k_N_TNFa</t>
  </si>
  <si>
    <t>km_N_TNFa</t>
  </si>
  <si>
    <t>V</t>
  </si>
  <si>
    <t>AT1</t>
  </si>
  <si>
    <t>AT2</t>
  </si>
  <si>
    <t>I</t>
  </si>
  <si>
    <t>dAT1</t>
  </si>
  <si>
    <t>dAT2</t>
  </si>
  <si>
    <t>pDC</t>
  </si>
  <si>
    <t>M1</t>
  </si>
  <si>
    <t>N</t>
  </si>
  <si>
    <t>Th1</t>
  </si>
  <si>
    <t>Th17</t>
  </si>
  <si>
    <t>CTL</t>
  </si>
  <si>
    <t>Treg</t>
  </si>
  <si>
    <t>TNFa</t>
  </si>
  <si>
    <t>IL6</t>
  </si>
  <si>
    <t>IL1b</t>
  </si>
  <si>
    <t>IFNb</t>
  </si>
  <si>
    <t>IFNg</t>
  </si>
  <si>
    <t>IL2</t>
  </si>
  <si>
    <t>IL12</t>
  </si>
  <si>
    <t>IL17</t>
  </si>
  <si>
    <t>IL10</t>
  </si>
  <si>
    <t>TGFb</t>
  </si>
  <si>
    <t>GMCSF</t>
  </si>
  <si>
    <t>SPD</t>
  </si>
  <si>
    <t>FER</t>
  </si>
  <si>
    <t>TNFa_c</t>
  </si>
  <si>
    <t>IL6_c</t>
  </si>
  <si>
    <t>IL1b_c</t>
  </si>
  <si>
    <t>IFNb_c</t>
  </si>
  <si>
    <t>IFNg_c</t>
  </si>
  <si>
    <t>IL2_c</t>
  </si>
  <si>
    <t>IL12_c</t>
  </si>
  <si>
    <t>IL17_c</t>
  </si>
  <si>
    <t>IL10_c</t>
  </si>
  <si>
    <t>TGFb_c</t>
  </si>
  <si>
    <t>GMCSF_c</t>
  </si>
  <si>
    <t>SPD_c</t>
  </si>
  <si>
    <t>FER_c</t>
  </si>
  <si>
    <t>Ab</t>
  </si>
  <si>
    <t>pDC_c</t>
  </si>
  <si>
    <t>M1_c</t>
  </si>
  <si>
    <t>N_c</t>
  </si>
  <si>
    <t>Th1_c</t>
  </si>
  <si>
    <t>Th17_c</t>
  </si>
  <si>
    <t>CTL_c</t>
  </si>
  <si>
    <t>Treg_c</t>
  </si>
  <si>
    <t>ktr_pDC</t>
  </si>
  <si>
    <t>ktr_M1</t>
  </si>
  <si>
    <t>ktr_N</t>
  </si>
  <si>
    <t>ktr_Th1</t>
  </si>
  <si>
    <t>ktr_Th17</t>
  </si>
  <si>
    <t>ktr_CTL</t>
  </si>
  <si>
    <t>ktr_Treg</t>
  </si>
  <si>
    <t>a_FER_c</t>
  </si>
  <si>
    <t>k_dAT</t>
  </si>
  <si>
    <t>km_dAT</t>
  </si>
  <si>
    <t>viral shedding by infected cells</t>
  </si>
  <si>
    <t>viral endocytosis by AT2</t>
  </si>
  <si>
    <t>IC50 for anti-viral effects of Type I IFN</t>
  </si>
  <si>
    <t>endogenous viral clearance</t>
  </si>
  <si>
    <t xml:space="preserve">viral clearance by phagocytic immune cells </t>
  </si>
  <si>
    <t>rate constant for virus internaliztion by AT2</t>
  </si>
  <si>
    <t>rate constant for ROS-induced damage of healthy cells</t>
  </si>
  <si>
    <t>IC50 for ROS-induced damage of healthy cells</t>
  </si>
  <si>
    <t>km for differentiation of AT2 to AT1</t>
  </si>
  <si>
    <t>rate constant for induction of CD8+ infected cell clearance by Type I IFN</t>
  </si>
  <si>
    <t>rate constant for infected cell clearance by CD8+ cell clearance</t>
  </si>
  <si>
    <t>IC50 for induction of CD8+ infected cell clearance by Type I IFN</t>
  </si>
  <si>
    <t>death rate for AT2 cells</t>
  </si>
  <si>
    <t>death rate for infected cells</t>
  </si>
  <si>
    <t>rate constant for regerenation for AT1 cells (options)</t>
  </si>
  <si>
    <t>death rate for AT1 cells</t>
  </si>
  <si>
    <t>death rate for damaged AT1 cells</t>
  </si>
  <si>
    <t>rate constant for TNF-⍺ induced damage</t>
  </si>
  <si>
    <t>IC50 for TNF-⍺ induced damage</t>
  </si>
  <si>
    <t>rate constant for IL-6 induced damage</t>
  </si>
  <si>
    <t>IC50 for IL-6 induced damage</t>
  </si>
  <si>
    <t>rate constant for IL-1β induced damage</t>
  </si>
  <si>
    <t>IC50 for IL-1β induced damage</t>
  </si>
  <si>
    <t>rate constant for IFN𝞬 induced damage</t>
  </si>
  <si>
    <t>IC50 for IFN𝞬 induced damage</t>
  </si>
  <si>
    <t>rate constant overall cytokine damage</t>
  </si>
  <si>
    <t>rate constant for production of mature dendritic cells</t>
  </si>
  <si>
    <t>CRPExtracellular</t>
  </si>
  <si>
    <t>Blood_CRP</t>
  </si>
  <si>
    <t>rate constant for maturation of dendritic cells by TNF-⍺</t>
  </si>
  <si>
    <t>death rate for mature dendiritic cells</t>
  </si>
  <si>
    <t>EC50 for maturation of dendritic cells by TNF-⍺</t>
  </si>
  <si>
    <t>rate constant for maturation of dendritic cells by IFN𝞬</t>
  </si>
  <si>
    <t>EC50 for maturation of dendritic cells by IFN𝞬</t>
  </si>
  <si>
    <t>EC50 for maturation of dendritic cells by IL-6</t>
  </si>
  <si>
    <t>rate constant for maturation of dendritic cells by IL-6</t>
  </si>
  <si>
    <t xml:space="preserve">rate constant for activation of macrophages </t>
  </si>
  <si>
    <t>virus/mL/cell/hr</t>
  </si>
  <si>
    <t>pmol</t>
  </si>
  <si>
    <t>mL/virus/hr</t>
  </si>
  <si>
    <t>1/hr</t>
  </si>
  <si>
    <t>virus/cell/hr</t>
  </si>
  <si>
    <t>dimensionless</t>
  </si>
  <si>
    <t>virus/ml/cell</t>
  </si>
  <si>
    <t>cells</t>
  </si>
  <si>
    <t>cells/hr</t>
  </si>
  <si>
    <t>virus/ml</t>
  </si>
  <si>
    <t>hr</t>
  </si>
  <si>
    <t>ab/hr</t>
  </si>
  <si>
    <t>virus/mL/Ab/hr</t>
  </si>
  <si>
    <t>pmol/hr</t>
  </si>
  <si>
    <t>ug/L</t>
  </si>
  <si>
    <t>ng/ml/cell/hr</t>
  </si>
  <si>
    <t>ug/L/cell/hr</t>
  </si>
  <si>
    <t>ng/ml/hr</t>
  </si>
  <si>
    <t>k_mu_AT2</t>
  </si>
  <si>
    <t>k_diff_AT1</t>
  </si>
  <si>
    <t>kbasal_N</t>
  </si>
  <si>
    <t>VmProtSynth</t>
  </si>
  <si>
    <t>KmProtSyn</t>
  </si>
  <si>
    <t>kbasal_CRP</t>
  </si>
  <si>
    <t>kCRP_LivertoBlood</t>
  </si>
  <si>
    <t>kCRP_BloodtoLiver</t>
  </si>
  <si>
    <t>kCRPSecretion</t>
  </si>
  <si>
    <t>kdeg_CRP</t>
  </si>
  <si>
    <t>Liver</t>
  </si>
  <si>
    <t>Blood</t>
  </si>
  <si>
    <t>k_livercrp</t>
  </si>
  <si>
    <t>basal_tnfa</t>
  </si>
  <si>
    <t>basalil6</t>
  </si>
  <si>
    <t>basalil1</t>
  </si>
  <si>
    <t>basalifnb</t>
  </si>
  <si>
    <t>basalil2</t>
  </si>
  <si>
    <t>basalil12</t>
  </si>
  <si>
    <t>basalil10</t>
  </si>
  <si>
    <t>basaltgfb</t>
  </si>
  <si>
    <t>basalgmcsf</t>
  </si>
  <si>
    <t>basalifng</t>
  </si>
  <si>
    <t>k_CTL_I_SPD</t>
  </si>
  <si>
    <t>k_CTL_I_Fer</t>
  </si>
  <si>
    <t>IC50 for inhibition of DC activation by IL-10</t>
  </si>
  <si>
    <t xml:space="preserve">rate constant for basal activation of macrophages </t>
  </si>
  <si>
    <t>rate constant for viral activation of innate immune cells</t>
  </si>
  <si>
    <t>rate constant for innate immune activation by infected cells</t>
  </si>
  <si>
    <t xml:space="preserve">rate constant for innate immune activation by damaged cells </t>
  </si>
  <si>
    <t>EC50 for innate immune activation by virus</t>
  </si>
  <si>
    <t>EC50 for innate immune activation by infected cell</t>
  </si>
  <si>
    <t>EC50 for innate immune activation by damaged cells</t>
  </si>
  <si>
    <t>rate constant for macrophage activation by IL-6</t>
  </si>
  <si>
    <t>EC50 for macrophage activation by IL-6</t>
  </si>
  <si>
    <t>death rate of activated macrophages</t>
  </si>
  <si>
    <t>rate constant for macrophage activation by TNF</t>
  </si>
  <si>
    <t>EC50 for macrophage activation by TNF</t>
  </si>
  <si>
    <t>rate constant for macrophage activation by GM-CSF</t>
  </si>
  <si>
    <t>EC50 for macrophage activation by GM-CSF</t>
  </si>
  <si>
    <t>rate constant for macrophage activation by IFN</t>
  </si>
  <si>
    <t>EC50 for macrophage activation by IFN</t>
  </si>
  <si>
    <t>IC50 for inhibition of macrophage activation by IL-0</t>
  </si>
  <si>
    <t>rate constant for activation of neutrophils</t>
  </si>
  <si>
    <t>rate constant for neutrophil activation by IFN</t>
  </si>
  <si>
    <t>EC50 for neutrophil activation by IFN</t>
  </si>
  <si>
    <t>rate constant for neutrophil activation by TNF</t>
  </si>
  <si>
    <t>EC50 for neutrophil activation by TNF</t>
  </si>
  <si>
    <t>rate constant for neutrophil activation by GM-CSF</t>
  </si>
  <si>
    <t>EC50 for neutrophil activation by GM-CSF</t>
  </si>
  <si>
    <t>rate constant for neutrophil recruitment by IL-17</t>
  </si>
  <si>
    <t>EC50 for neutrophil recruitment by IL-17</t>
  </si>
  <si>
    <t>death rate of activated neutrophils</t>
  </si>
  <si>
    <t>rate constant for activation of Th1 cells</t>
  </si>
  <si>
    <t>death rate for activated Th1 cells</t>
  </si>
  <si>
    <t>rate constant for activation of by Th1 cells by IL-2</t>
  </si>
  <si>
    <t>EC50 for activation of Th1 cells by IL-2</t>
  </si>
  <si>
    <t>rate constant for induction of IL-2 activity for activation of Th1 cells by IL-12</t>
  </si>
  <si>
    <t>EC50 for activation of Th1 cells by IL-12</t>
  </si>
  <si>
    <t>IC50 for inhibition of activated Th1 cells by IL-10</t>
  </si>
  <si>
    <t>IC50 for inhibition for activated Th1 cells by TGF</t>
  </si>
  <si>
    <t>rate constant for activation of Th1 cells by IFN</t>
  </si>
  <si>
    <t>EC50 for activation of Th1 cells by IFN</t>
  </si>
  <si>
    <t>EC50 for inhibition of Th1 activation by IL-6</t>
  </si>
  <si>
    <t>rate constant for differentiation of activated Th17 cells to Th1 cells</t>
  </si>
  <si>
    <t>EC50 for differentiation of activated Th17 cells to Th1 cells</t>
  </si>
  <si>
    <t>rate constant for differentiation of activated Treg cells to Th1 cells</t>
  </si>
  <si>
    <t>EC50 for differentiation of activated Treg cells to Th1 cells</t>
  </si>
  <si>
    <t xml:space="preserve">rate constant for activation of Th17 cells </t>
  </si>
  <si>
    <t>death rate of activated Th17 cells</t>
  </si>
  <si>
    <t>rate constant for activation of Th17 cells by TGF</t>
  </si>
  <si>
    <t>EC50 for activation of Th17 cells by TGF</t>
  </si>
  <si>
    <t>IC50 for inhibition of Th17 activation by IL-2</t>
  </si>
  <si>
    <t>IC50 for inhibition of Th17 activation by IFN</t>
  </si>
  <si>
    <t>IC50 for inhibition of Th17 activation by IL-10</t>
  </si>
  <si>
    <t>rate constant for Th17 activation by IL-6</t>
  </si>
  <si>
    <t>EC50 for Th17 activation by IL-6</t>
  </si>
  <si>
    <t>rate constant for Th17 activation by IL-1</t>
  </si>
  <si>
    <t>EC50 for Th17 activation by IL-1</t>
  </si>
  <si>
    <t>rate constant for CTL activation</t>
  </si>
  <si>
    <t xml:space="preserve">death rate of activated CTL </t>
  </si>
  <si>
    <t>rate constant for CTL activation by IL-2</t>
  </si>
  <si>
    <t>EC50 for CTL activation by IL-12</t>
  </si>
  <si>
    <t>rate constant for CTL activation by IL-12</t>
  </si>
  <si>
    <t xml:space="preserve">EC50 for CTL activation by IL-12 </t>
  </si>
  <si>
    <t>IC50 for inhibition of CTL activation by IL-10</t>
  </si>
  <si>
    <t>IC50 for inhibition of CTL activation by TGF</t>
  </si>
  <si>
    <t>IC50 for inibition of CTL activation by IL-5</t>
  </si>
  <si>
    <t>rate constant for CTL activation by IFN</t>
  </si>
  <si>
    <t>EC50 for CTL activation by IFN</t>
  </si>
  <si>
    <t>rate constant for Treg activation</t>
  </si>
  <si>
    <t>death of activated Treg cells</t>
  </si>
  <si>
    <t>rate constant for Treg activation by IL-2</t>
  </si>
  <si>
    <t>EC50 for Treg activation by IL-2</t>
  </si>
  <si>
    <t>IC50 constant for Treg inhibition by IL-17</t>
  </si>
  <si>
    <t>IC50 constant for Treg inibition by IL-6</t>
  </si>
  <si>
    <t>rate constant for Treg activation by TGF</t>
  </si>
  <si>
    <t>EC50 for Treg activation by TGF</t>
  </si>
  <si>
    <t>basal SP-D production rate</t>
  </si>
  <si>
    <t>rate constant for SP-D production by damaged and infected alveolar cells</t>
  </si>
  <si>
    <t>clearance rate of SP-D</t>
  </si>
  <si>
    <t>basal ferritin production rate</t>
  </si>
  <si>
    <t>rate constant for ferritin production by damaged and infected alveolar cells</t>
  </si>
  <si>
    <t>clearance rate of ferritin</t>
  </si>
  <si>
    <t>basal production rate of TNF</t>
  </si>
  <si>
    <t>production rate of TNF by damaged AT1 cells</t>
  </si>
  <si>
    <t>production rate of TNF by infected AT2 cells</t>
  </si>
  <si>
    <t>production rate of TNF by damaged AT2 cells</t>
  </si>
  <si>
    <t>production rate of TNF by activated macrophages</t>
  </si>
  <si>
    <t>production of TNF by activated Th1 cells</t>
  </si>
  <si>
    <t>production of TNF by activated Th17 cells</t>
  </si>
  <si>
    <t>clearance rate of TNF</t>
  </si>
  <si>
    <t>basal production rate of IL-6</t>
  </si>
  <si>
    <t>clearance rate of IL-6</t>
  </si>
  <si>
    <t>production rate of IL-6 by damaged AT1 cells</t>
  </si>
  <si>
    <t>production rate of IL-6 by infected AT2 cells</t>
  </si>
  <si>
    <t>production rate of IL-6 by damaged AT2 cells</t>
  </si>
  <si>
    <t>production rate of IL-6 by activated macrophages</t>
  </si>
  <si>
    <t>production of IL-6 by activated Th17 cells</t>
  </si>
  <si>
    <t>production  of IL-6 by activated neutrophils</t>
  </si>
  <si>
    <t>clearance rate of IFN</t>
  </si>
  <si>
    <t>production of IFN by mature dendritic cells</t>
  </si>
  <si>
    <t>production of IFN by activated Th1 cells</t>
  </si>
  <si>
    <t>production of IFN by activated CTL</t>
  </si>
  <si>
    <t>basal production of Type I IFN</t>
  </si>
  <si>
    <t>clearance rate of Type I IFN</t>
  </si>
  <si>
    <t>production of Type I IFN by damaged AT1 cells</t>
  </si>
  <si>
    <t>production of Type I IFN by infected AT2 cells</t>
  </si>
  <si>
    <t>production of Type I IFN by mature dendritic cells</t>
  </si>
  <si>
    <t>production of IL-2 by mature dendritic cells</t>
  </si>
  <si>
    <t>production of IL-2 by activated Th1 cells</t>
  </si>
  <si>
    <t>clearance rate of IL-2</t>
  </si>
  <si>
    <t>basal production rate of IL-2</t>
  </si>
  <si>
    <t>production rate of IL-2 by activated macrophages</t>
  </si>
  <si>
    <t>production rate of IL-2 by mature dendritic cells</t>
  </si>
  <si>
    <t>clearance rate of IL-12</t>
  </si>
  <si>
    <t>basal production of IL-12</t>
  </si>
  <si>
    <t>production rate of IL-17 by activated Th17 cells</t>
  </si>
  <si>
    <t>production rate of IL-17 by activated CTL</t>
  </si>
  <si>
    <t>clearance rate of IL-17</t>
  </si>
  <si>
    <t>production rate of IL-10 by Treg cells</t>
  </si>
  <si>
    <t>clearance rate of IL-10 by Treg cells</t>
  </si>
  <si>
    <t xml:space="preserve">basal production rate of IL-10 </t>
  </si>
  <si>
    <t>production rate of TGF by activated Th17 cells</t>
  </si>
  <si>
    <t>production rate of TGF by activated Treg cells</t>
  </si>
  <si>
    <t>clearance rate of TGF</t>
  </si>
  <si>
    <t>basal production rate of TGF</t>
  </si>
  <si>
    <t>production rate of GM-CSF by activated macrophages</t>
  </si>
  <si>
    <t>production rate of GM-CSF by activated Th1 cells</t>
  </si>
  <si>
    <t>production ratio of GM-CSF by activated Th17 cells</t>
  </si>
  <si>
    <t>clearance rate of GM-CSF</t>
  </si>
  <si>
    <t>basal production of GM-CSF</t>
  </si>
  <si>
    <t>basal production rate of IL-1</t>
  </si>
  <si>
    <t>clearance rate of IL-1</t>
  </si>
  <si>
    <t>production rate of IL-1 by damaged AT1 cells</t>
  </si>
  <si>
    <t>production rate of IL-1 by infected AT1 cells</t>
  </si>
  <si>
    <t>production rate of IL-1 by damaged AT2 cells</t>
  </si>
  <si>
    <t>production rate of IL-1 by activated macrophages</t>
  </si>
  <si>
    <t>production rate of IL-1 by mature dendritic cells</t>
  </si>
  <si>
    <t>basal production rate of reactive oxygen species (ROS)</t>
  </si>
  <si>
    <t>clearance rate of ROS</t>
  </si>
  <si>
    <t>transport rate of TNF from alveolar to plasma compartment</t>
  </si>
  <si>
    <t>transport rate of IL-6 from alveolar to plasma compartment</t>
  </si>
  <si>
    <t>transport rate of IL-1 from alveolar to plasma compartment</t>
  </si>
  <si>
    <t>transport rate of Type I IFN from alveolar to plasma compartment</t>
  </si>
  <si>
    <t>transport rate of IFN from alveolar to plasma compartment</t>
  </si>
  <si>
    <t>transport rate of IL-2 from alveolar to plasma compartment</t>
  </si>
  <si>
    <t>transport rate of IL-12 from alveolar to plasma compartment</t>
  </si>
  <si>
    <t>transport rate of IL-17 from alveolar to plasma compartment</t>
  </si>
  <si>
    <t>transport rate of IL-10 from alveolar to plasma compartment</t>
  </si>
  <si>
    <t>transport rate of TGF from alveolar to plasma compartment</t>
  </si>
  <si>
    <t>transport rate of GM-CSF from alveolar to plasma compartment</t>
  </si>
  <si>
    <t>transport rate of SP-D from alveolar to plasma compartment</t>
  </si>
  <si>
    <t>transport rate of ferritin from alveolar to plasma compartment</t>
  </si>
  <si>
    <t>transport rate of activated dendritic cells from alveolar to plasma compartment</t>
  </si>
  <si>
    <t>transport rate of activated macrophages from alveolar to plasma compartment</t>
  </si>
  <si>
    <t>transport rate of activated neutrophils from alveolar to plasma compartment</t>
  </si>
  <si>
    <t>transport rate of activated Th1 cells from alveolar to plasma compartment</t>
  </si>
  <si>
    <t>transport rate of activated Th17 cells from alveolar to plasma compartment</t>
  </si>
  <si>
    <t>transport rate of activated CTL from alveolar to plasma compartment</t>
  </si>
  <si>
    <t>transport rate of activated Treg cells from alveolar to plasma compartment</t>
  </si>
  <si>
    <t>basal production rate of ferritin in plasma compartment</t>
  </si>
  <si>
    <t>rate constant for basal regeneration of AT2</t>
  </si>
  <si>
    <t>rate constant for threshold regeneration of AT2</t>
  </si>
  <si>
    <t>rate constant for basal differentiation of AT2 to AT1</t>
  </si>
  <si>
    <t>rate constant for threshold differentiation of AT2 to AT1</t>
  </si>
  <si>
    <t>basal recruitment of activated neutrophils</t>
  </si>
  <si>
    <t>maximal production rate of liver CRP</t>
  </si>
  <si>
    <t>basal production rate of CRP in blood</t>
  </si>
  <si>
    <t>transit rate of CRP from liver to blood</t>
  </si>
  <si>
    <t>transit rate of CRP from blood to liver</t>
  </si>
  <si>
    <t>fraction of liver CRP secreted in blood</t>
  </si>
  <si>
    <t>clearance rate of CRP from blood</t>
  </si>
  <si>
    <t>EC50 of CRP production in liver</t>
  </si>
  <si>
    <t>Liver Volume</t>
  </si>
  <si>
    <t>Blood Volume</t>
  </si>
  <si>
    <t>basal production of CRP in liver</t>
  </si>
  <si>
    <t>induction of SP-D by CTL induced death of infected cells</t>
  </si>
  <si>
    <t>induction of ferritin by CTL induced death of infected cells</t>
  </si>
  <si>
    <t>basal induction rate of IL-6</t>
  </si>
  <si>
    <t>basal induction rate of IFN</t>
  </si>
  <si>
    <t>basal induction rate of TNF</t>
  </si>
  <si>
    <t>basal induction of Type I IFN</t>
  </si>
  <si>
    <t>production of Type I IFN by damaged cells</t>
  </si>
  <si>
    <t>basal induction rate of IL-2</t>
  </si>
  <si>
    <t>basal induction of IL-12</t>
  </si>
  <si>
    <t>basal induction rate of IL-17</t>
  </si>
  <si>
    <t xml:space="preserve">basal induction rate of IL-10 </t>
  </si>
  <si>
    <t>basal induction rate of TGF</t>
  </si>
  <si>
    <t>basal induction of GM-CSF</t>
  </si>
  <si>
    <t>basal induction rate of IL-1</t>
  </si>
  <si>
    <t>1/cell</t>
  </si>
  <si>
    <t>mL</t>
  </si>
  <si>
    <t>time scale for Ab production</t>
  </si>
  <si>
    <t>rate constant for Ab production</t>
  </si>
  <si>
    <t>degradation of Ab production</t>
  </si>
  <si>
    <t>rate constant for Ab-mediated clearance of virus</t>
  </si>
  <si>
    <t>basal activation of dendritic cells</t>
  </si>
  <si>
    <t>rate constant for Type I interferon &amp; MHC-1 induced activation of CTL</t>
  </si>
  <si>
    <t>EC50 for Type I interferon &amp; MHC-1 induced activation of CTL</t>
  </si>
  <si>
    <t>rate constant for ROS-induced damage of healthy AT1 cells</t>
  </si>
  <si>
    <t>EC50 for ROS-induced damage of healthy AT1 cells</t>
  </si>
  <si>
    <t>Viral &amp; Alveolar Cell Dynamics</t>
  </si>
  <si>
    <t>Macrophages</t>
  </si>
  <si>
    <t>Cytotoxic T-cells</t>
  </si>
  <si>
    <t>Biomarkers</t>
  </si>
  <si>
    <t>Cytokines</t>
  </si>
  <si>
    <t>Transport Parameters</t>
  </si>
  <si>
    <t>Neutralizing Ab</t>
  </si>
  <si>
    <t>Treg cells</t>
  </si>
  <si>
    <t>Th17 cells</t>
  </si>
  <si>
    <t>Th1 cells</t>
  </si>
  <si>
    <t>Neutrophils</t>
  </si>
  <si>
    <t>Dendritic cells</t>
  </si>
  <si>
    <t>viral RNA/ml</t>
  </si>
  <si>
    <t>pmol/mL</t>
  </si>
  <si>
    <t>Ab mol</t>
  </si>
  <si>
    <t>cells/uL</t>
  </si>
  <si>
    <t>Imax</t>
  </si>
  <si>
    <t>delay</t>
  </si>
  <si>
    <t>avduration</t>
  </si>
  <si>
    <t>pDC1</t>
  </si>
  <si>
    <t>tau_ainf</t>
  </si>
  <si>
    <t>Ab_Igx</t>
  </si>
  <si>
    <t>Ab21</t>
  </si>
  <si>
    <t>Ab12</t>
  </si>
  <si>
    <t>Ab22</t>
  </si>
  <si>
    <t>lb_DC</t>
  </si>
  <si>
    <t>lung clearance adjustment</t>
  </si>
  <si>
    <t>pb_M1</t>
  </si>
  <si>
    <t>plasma monocyte clearance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</si>
</sst>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5" tint="0.5999938962981048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0" fillId="3" borderId="0" xfId="0" applyFill="1"/>
    <xf numFmtId="0" fontId="1" fillId="3" borderId="0" xfId="0" applyFont="1" applyFill="1"/>
    <xf numFmtId="0" fontId="4" fillId="2" borderId="0" xfId="0" applyFont="1" applyFill="1"/>
    <xf numFmtId="0" fontId="1" fillId="2" borderId="0" xfId="0" applyFont="1" applyFill="1"/>
    <xf numFmtId="11" fontId="0" fillId="2" borderId="0" xfId="0" applyNumberFormat="1" applyFill="1"/>
    <xf numFmtId="11" fontId="0" fillId="3" borderId="0" xfId="0" applyNumberFormat="1" applyFill="1"/>
    <xf numFmtId="0" fontId="0" fillId="0" borderId="0" xfId="0" applyFill="1"/>
    <xf numFmtId="0" fontId="0" fillId="3" borderId="0" xfId="0" applyFont="1" applyFill="1"/>
    <xf numFmtId="0" fontId="0" fillId="3" borderId="0" xfId="0" applyFill="1" applyBorder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439E-DB2C-7B45-8415-667380488B1F}">
  <dimension ref="A1:E237"/>
  <sheetViews>
    <sheetView tabSelected="1" topLeftCell="A28" workbookViewId="0">
      <selection activeCell="E33" sqref="E33:E43"/>
    </sheetView>
  </sheetViews>
  <sheetFormatPr baseColWidth="10" defaultRowHeight="16" x14ac:dyDescent="0.2"/>
  <cols>
    <col min="1" max="1" width="22.83203125" style="2" bestFit="1" customWidth="1"/>
    <col min="2" max="2" width="15.1640625" customWidth="1"/>
    <col min="3" max="3" width="62.83203125" bestFit="1" customWidth="1"/>
    <col min="4" max="4" width="18.33203125" customWidth="1"/>
    <col min="5" max="5" width="26.1640625" bestFit="1" customWidth="1"/>
  </cols>
  <sheetData>
    <row r="1" spans="1:5" x14ac:dyDescent="0.2">
      <c r="A1" s="3" t="s">
        <v>0</v>
      </c>
      <c r="B1" s="3">
        <v>0.8</v>
      </c>
      <c r="C1" s="4" t="s">
        <v>253</v>
      </c>
      <c r="D1" s="3" t="s">
        <v>290</v>
      </c>
      <c r="E1" s="19" t="s">
        <v>530</v>
      </c>
    </row>
    <row r="2" spans="1:5" x14ac:dyDescent="0.2">
      <c r="A2" s="3" t="s">
        <v>1</v>
      </c>
      <c r="B2" s="13">
        <v>4.7250000000000002E-12</v>
      </c>
      <c r="C2" s="4" t="s">
        <v>254</v>
      </c>
      <c r="D2" s="3" t="s">
        <v>292</v>
      </c>
      <c r="E2" s="19"/>
    </row>
    <row r="3" spans="1:5" x14ac:dyDescent="0.2">
      <c r="A3" s="3" t="s">
        <v>2</v>
      </c>
      <c r="B3" s="3">
        <f>36/0.2</f>
        <v>180</v>
      </c>
      <c r="C3" s="4" t="s">
        <v>255</v>
      </c>
      <c r="D3" s="3" t="s">
        <v>291</v>
      </c>
      <c r="E3" s="19"/>
    </row>
    <row r="4" spans="1:5" x14ac:dyDescent="0.2">
      <c r="A4" s="3" t="s">
        <v>4</v>
      </c>
      <c r="B4" s="3">
        <f>0.00555*0.15*100</f>
        <v>8.3250000000000005E-2</v>
      </c>
      <c r="C4" s="4" t="s">
        <v>256</v>
      </c>
      <c r="D4" s="3" t="s">
        <v>293</v>
      </c>
      <c r="E4" s="19"/>
    </row>
    <row r="5" spans="1:5" x14ac:dyDescent="0.2">
      <c r="A5" s="3" t="s">
        <v>3</v>
      </c>
      <c r="B5" s="13">
        <v>9.9999999999999994E-12</v>
      </c>
      <c r="C5" s="4" t="s">
        <v>257</v>
      </c>
      <c r="D5" s="3" t="s">
        <v>294</v>
      </c>
      <c r="E5" s="19"/>
    </row>
    <row r="6" spans="1:5" x14ac:dyDescent="0.2">
      <c r="A6" s="3" t="s">
        <v>5</v>
      </c>
      <c r="B6" s="3">
        <v>1</v>
      </c>
      <c r="C6" s="4" t="s">
        <v>258</v>
      </c>
      <c r="D6" s="3" t="s">
        <v>296</v>
      </c>
      <c r="E6" s="19"/>
    </row>
    <row r="7" spans="1:5" x14ac:dyDescent="0.2">
      <c r="A7" s="3" t="s">
        <v>6</v>
      </c>
      <c r="B7" s="3">
        <v>2.67416666666667E-4</v>
      </c>
      <c r="C7" s="4" t="s">
        <v>490</v>
      </c>
      <c r="D7" s="3" t="s">
        <v>293</v>
      </c>
      <c r="E7" s="19"/>
    </row>
    <row r="8" spans="1:5" x14ac:dyDescent="0.2">
      <c r="A8" s="3" t="s">
        <v>7</v>
      </c>
      <c r="B8" s="13">
        <v>3.2000000000000001E-7</v>
      </c>
      <c r="C8" s="4" t="s">
        <v>259</v>
      </c>
      <c r="D8" s="3" t="s">
        <v>293</v>
      </c>
      <c r="E8" s="19"/>
    </row>
    <row r="9" spans="1:5" x14ac:dyDescent="0.2">
      <c r="A9" s="3" t="s">
        <v>8</v>
      </c>
      <c r="B9" s="3">
        <v>50000000000</v>
      </c>
      <c r="C9" s="4" t="s">
        <v>260</v>
      </c>
      <c r="D9" s="3" t="s">
        <v>297</v>
      </c>
      <c r="E9" s="19"/>
    </row>
    <row r="10" spans="1:5" x14ac:dyDescent="0.2">
      <c r="A10" s="3" t="s">
        <v>9</v>
      </c>
      <c r="B10" s="3">
        <v>1.06966666666667E-4</v>
      </c>
      <c r="C10" s="4" t="s">
        <v>492</v>
      </c>
      <c r="D10" s="3" t="s">
        <v>293</v>
      </c>
      <c r="E10" s="19"/>
    </row>
    <row r="11" spans="1:5" x14ac:dyDescent="0.2">
      <c r="A11" s="3" t="s">
        <v>10</v>
      </c>
      <c r="B11" s="3">
        <v>0.9</v>
      </c>
      <c r="C11" s="4" t="s">
        <v>261</v>
      </c>
      <c r="D11" s="3" t="s">
        <v>295</v>
      </c>
      <c r="E11" s="19"/>
    </row>
    <row r="12" spans="1:5" x14ac:dyDescent="0.2">
      <c r="A12" s="3" t="s">
        <v>11</v>
      </c>
      <c r="B12" s="3">
        <f>0.02*1.1</f>
        <v>2.2000000000000002E-2</v>
      </c>
      <c r="C12" s="4" t="s">
        <v>262</v>
      </c>
      <c r="D12" s="3" t="s">
        <v>295</v>
      </c>
      <c r="E12" s="19"/>
    </row>
    <row r="13" spans="1:5" x14ac:dyDescent="0.2">
      <c r="A13" s="3" t="s">
        <v>12</v>
      </c>
      <c r="B13" s="13">
        <f>10*0.00000000184166</f>
        <v>1.84166E-8</v>
      </c>
      <c r="C13" s="4" t="s">
        <v>263</v>
      </c>
      <c r="D13" s="3" t="s">
        <v>298</v>
      </c>
      <c r="E13" s="19"/>
    </row>
    <row r="14" spans="1:5" x14ac:dyDescent="0.2">
      <c r="A14" s="3" t="s">
        <v>13</v>
      </c>
      <c r="B14" s="3">
        <v>500000</v>
      </c>
      <c r="C14" s="4" t="s">
        <v>264</v>
      </c>
      <c r="D14" s="3" t="s">
        <v>297</v>
      </c>
      <c r="E14" s="19"/>
    </row>
    <row r="15" spans="1:5" x14ac:dyDescent="0.2">
      <c r="A15" s="3" t="s">
        <v>14</v>
      </c>
      <c r="B15" s="3">
        <v>1.6045E-4</v>
      </c>
      <c r="C15" s="4" t="s">
        <v>265</v>
      </c>
      <c r="D15" s="3" t="s">
        <v>293</v>
      </c>
      <c r="E15" s="19"/>
    </row>
    <row r="16" spans="1:5" x14ac:dyDescent="0.2">
      <c r="A16" s="3" t="s">
        <v>15</v>
      </c>
      <c r="B16" s="3">
        <v>1.4999999999999999E-2</v>
      </c>
      <c r="C16" s="4" t="s">
        <v>266</v>
      </c>
      <c r="D16" s="3" t="s">
        <v>293</v>
      </c>
      <c r="E16" s="19"/>
    </row>
    <row r="17" spans="1:5" x14ac:dyDescent="0.2">
      <c r="A17" s="3" t="s">
        <v>16</v>
      </c>
      <c r="B17" s="3">
        <v>0</v>
      </c>
      <c r="C17" s="4" t="s">
        <v>267</v>
      </c>
      <c r="D17" s="3" t="s">
        <v>293</v>
      </c>
      <c r="E17" s="19"/>
    </row>
    <row r="18" spans="1:5" x14ac:dyDescent="0.2">
      <c r="A18" s="3" t="s">
        <v>17</v>
      </c>
      <c r="B18" s="3">
        <v>1</v>
      </c>
      <c r="C18" s="4" t="s">
        <v>528</v>
      </c>
      <c r="D18" s="3" t="s">
        <v>293</v>
      </c>
      <c r="E18" s="19"/>
    </row>
    <row r="19" spans="1:5" x14ac:dyDescent="0.2">
      <c r="A19" s="3" t="s">
        <v>18</v>
      </c>
      <c r="B19" s="3">
        <v>1</v>
      </c>
      <c r="C19" s="4" t="s">
        <v>529</v>
      </c>
      <c r="D19" s="3" t="s">
        <v>297</v>
      </c>
      <c r="E19" s="19"/>
    </row>
    <row r="20" spans="1:5" x14ac:dyDescent="0.2">
      <c r="A20" s="3" t="s">
        <v>19</v>
      </c>
      <c r="B20" s="3">
        <v>1.6045E-4</v>
      </c>
      <c r="C20" s="4" t="s">
        <v>268</v>
      </c>
      <c r="D20" s="3" t="s">
        <v>293</v>
      </c>
      <c r="E20" s="19"/>
    </row>
    <row r="21" spans="1:5" x14ac:dyDescent="0.2">
      <c r="A21" s="3" t="s">
        <v>20</v>
      </c>
      <c r="B21" s="3">
        <v>0.05</v>
      </c>
      <c r="C21" s="5" t="s">
        <v>269</v>
      </c>
      <c r="D21" s="3" t="s">
        <v>293</v>
      </c>
      <c r="E21" s="19"/>
    </row>
    <row r="22" spans="1:5" x14ac:dyDescent="0.2">
      <c r="A22" s="3" t="s">
        <v>21</v>
      </c>
      <c r="B22" s="3">
        <v>0.01</v>
      </c>
      <c r="C22" s="4" t="s">
        <v>270</v>
      </c>
      <c r="D22" s="3" t="s">
        <v>295</v>
      </c>
      <c r="E22" s="19"/>
    </row>
    <row r="23" spans="1:5" x14ac:dyDescent="0.2">
      <c r="A23" s="3" t="s">
        <v>22</v>
      </c>
      <c r="B23" s="3">
        <v>319334.40000000002</v>
      </c>
      <c r="C23" s="4" t="s">
        <v>271</v>
      </c>
      <c r="D23" s="3" t="s">
        <v>291</v>
      </c>
      <c r="E23" s="19"/>
    </row>
    <row r="24" spans="1:5" x14ac:dyDescent="0.2">
      <c r="A24" s="3" t="s">
        <v>23</v>
      </c>
      <c r="B24" s="3">
        <v>0.01</v>
      </c>
      <c r="C24" s="4" t="s">
        <v>272</v>
      </c>
      <c r="D24" s="3" t="s">
        <v>295</v>
      </c>
      <c r="E24" s="19"/>
    </row>
    <row r="25" spans="1:5" x14ac:dyDescent="0.2">
      <c r="A25" s="3" t="s">
        <v>24</v>
      </c>
      <c r="B25" s="3">
        <f>11592</f>
        <v>11592</v>
      </c>
      <c r="C25" s="4" t="s">
        <v>273</v>
      </c>
      <c r="D25" s="3" t="s">
        <v>291</v>
      </c>
      <c r="E25" s="19"/>
    </row>
    <row r="26" spans="1:5" x14ac:dyDescent="0.2">
      <c r="A26" s="3" t="s">
        <v>25</v>
      </c>
      <c r="B26" s="3">
        <v>0.01</v>
      </c>
      <c r="C26" s="5" t="s">
        <v>274</v>
      </c>
      <c r="D26" s="3" t="s">
        <v>295</v>
      </c>
      <c r="E26" s="19"/>
    </row>
    <row r="27" spans="1:5" x14ac:dyDescent="0.2">
      <c r="A27" s="3" t="s">
        <v>26</v>
      </c>
      <c r="B27" s="3">
        <f>1727404.56</f>
        <v>1727404.56</v>
      </c>
      <c r="C27" s="5" t="s">
        <v>275</v>
      </c>
      <c r="D27" s="3" t="s">
        <v>291</v>
      </c>
      <c r="E27" s="19"/>
    </row>
    <row r="28" spans="1:5" x14ac:dyDescent="0.2">
      <c r="A28" s="3" t="s">
        <v>38</v>
      </c>
      <c r="B28" s="3">
        <f>0.5*0.01</f>
        <v>5.0000000000000001E-3</v>
      </c>
      <c r="C28" s="4" t="s">
        <v>276</v>
      </c>
      <c r="D28" s="3" t="s">
        <v>295</v>
      </c>
      <c r="E28" s="19"/>
    </row>
    <row r="29" spans="1:5" x14ac:dyDescent="0.2">
      <c r="A29" s="3" t="s">
        <v>39</v>
      </c>
      <c r="B29" s="3">
        <f>53222.4</f>
        <v>53222.400000000001</v>
      </c>
      <c r="C29" s="4" t="s">
        <v>277</v>
      </c>
      <c r="D29" s="3" t="s">
        <v>291</v>
      </c>
      <c r="E29" s="19"/>
    </row>
    <row r="30" spans="1:5" x14ac:dyDescent="0.2">
      <c r="A30" s="3" t="s">
        <v>27</v>
      </c>
      <c r="B30" s="3">
        <v>0.05</v>
      </c>
      <c r="C30" s="4" t="s">
        <v>278</v>
      </c>
      <c r="D30" s="3" t="s">
        <v>295</v>
      </c>
      <c r="E30" s="19"/>
    </row>
    <row r="31" spans="1:5" x14ac:dyDescent="0.2">
      <c r="A31" s="3" t="s">
        <v>308</v>
      </c>
      <c r="B31" s="3">
        <v>30</v>
      </c>
      <c r="C31" s="4" t="s">
        <v>491</v>
      </c>
      <c r="D31" s="12" t="s">
        <v>295</v>
      </c>
      <c r="E31" s="19"/>
    </row>
    <row r="32" spans="1:5" x14ac:dyDescent="0.2">
      <c r="A32" s="3" t="s">
        <v>309</v>
      </c>
      <c r="B32" s="3">
        <v>30</v>
      </c>
      <c r="C32" s="4" t="s">
        <v>493</v>
      </c>
      <c r="D32" s="12" t="s">
        <v>295</v>
      </c>
      <c r="E32" s="19"/>
    </row>
    <row r="33" spans="1:5" x14ac:dyDescent="0.2">
      <c r="A33" s="9" t="s">
        <v>28</v>
      </c>
      <c r="B33" s="9">
        <f>0.03*0.2*115000000</f>
        <v>690000</v>
      </c>
      <c r="C33" s="6" t="s">
        <v>279</v>
      </c>
      <c r="D33" s="9" t="s">
        <v>298</v>
      </c>
      <c r="E33" s="18" t="s">
        <v>541</v>
      </c>
    </row>
    <row r="34" spans="1:5" x14ac:dyDescent="0.2">
      <c r="A34" s="9" t="s">
        <v>29</v>
      </c>
      <c r="B34" s="9">
        <v>0</v>
      </c>
      <c r="C34" s="6" t="s">
        <v>525</v>
      </c>
      <c r="D34" s="9" t="s">
        <v>298</v>
      </c>
      <c r="E34" s="18"/>
    </row>
    <row r="35" spans="1:5" x14ac:dyDescent="0.2">
      <c r="A35" s="9" t="s">
        <v>30</v>
      </c>
      <c r="B35" s="9">
        <f>0.005208333</f>
        <v>5.2083329999999999E-3</v>
      </c>
      <c r="C35" s="6" t="s">
        <v>283</v>
      </c>
      <c r="D35" s="9" t="s">
        <v>293</v>
      </c>
      <c r="E35" s="18"/>
    </row>
    <row r="36" spans="1:5" x14ac:dyDescent="0.2">
      <c r="A36" s="9" t="s">
        <v>555</v>
      </c>
      <c r="B36" s="9">
        <v>2</v>
      </c>
      <c r="C36" s="6" t="s">
        <v>556</v>
      </c>
      <c r="D36" s="9" t="s">
        <v>295</v>
      </c>
      <c r="E36" s="18"/>
    </row>
    <row r="37" spans="1:5" x14ac:dyDescent="0.2">
      <c r="A37" s="9" t="s">
        <v>31</v>
      </c>
      <c r="B37" s="9">
        <v>10</v>
      </c>
      <c r="C37" s="6" t="s">
        <v>282</v>
      </c>
      <c r="D37" s="9" t="s">
        <v>295</v>
      </c>
      <c r="E37" s="18"/>
    </row>
    <row r="38" spans="1:5" x14ac:dyDescent="0.2">
      <c r="A38" s="9" t="s">
        <v>32</v>
      </c>
      <c r="B38" s="9">
        <v>3193.3440000000001</v>
      </c>
      <c r="C38" s="6" t="s">
        <v>284</v>
      </c>
      <c r="D38" s="9" t="s">
        <v>291</v>
      </c>
      <c r="E38" s="18"/>
    </row>
    <row r="39" spans="1:5" x14ac:dyDescent="0.2">
      <c r="A39" s="9" t="s">
        <v>33</v>
      </c>
      <c r="B39" s="9">
        <v>10</v>
      </c>
      <c r="C39" s="6" t="s">
        <v>285</v>
      </c>
      <c r="D39" s="9" t="s">
        <v>295</v>
      </c>
      <c r="E39" s="18"/>
    </row>
    <row r="40" spans="1:5" x14ac:dyDescent="0.2">
      <c r="A40" s="9" t="s">
        <v>34</v>
      </c>
      <c r="B40" s="9">
        <v>1064.4480000000001</v>
      </c>
      <c r="C40" s="6" t="s">
        <v>286</v>
      </c>
      <c r="D40" s="9" t="s">
        <v>291</v>
      </c>
      <c r="E40" s="18"/>
    </row>
    <row r="41" spans="1:5" x14ac:dyDescent="0.2">
      <c r="A41" s="9" t="s">
        <v>35</v>
      </c>
      <c r="B41" s="9">
        <v>10</v>
      </c>
      <c r="C41" s="6" t="s">
        <v>288</v>
      </c>
      <c r="D41" s="9" t="s">
        <v>295</v>
      </c>
      <c r="E41" s="18"/>
    </row>
    <row r="42" spans="1:5" x14ac:dyDescent="0.2">
      <c r="A42" s="9" t="s">
        <v>36</v>
      </c>
      <c r="B42" s="9">
        <v>139.10400000000001</v>
      </c>
      <c r="C42" s="6" t="s">
        <v>287</v>
      </c>
      <c r="D42" s="9" t="s">
        <v>291</v>
      </c>
      <c r="E42" s="18"/>
    </row>
    <row r="43" spans="1:5" x14ac:dyDescent="0.2">
      <c r="A43" s="9" t="s">
        <v>37</v>
      </c>
      <c r="B43" s="9">
        <v>46.267200000000003</v>
      </c>
      <c r="C43" s="6" t="s">
        <v>333</v>
      </c>
      <c r="D43" s="9" t="s">
        <v>291</v>
      </c>
      <c r="E43" s="18"/>
    </row>
    <row r="44" spans="1:5" x14ac:dyDescent="0.2">
      <c r="A44" s="3" t="s">
        <v>40</v>
      </c>
      <c r="B44" s="3">
        <f>0.025*0.25*400000000</f>
        <v>2500000</v>
      </c>
      <c r="C44" s="4" t="s">
        <v>289</v>
      </c>
      <c r="D44" s="3" t="s">
        <v>298</v>
      </c>
      <c r="E44" s="19" t="s">
        <v>531</v>
      </c>
    </row>
    <row r="45" spans="1:5" x14ac:dyDescent="0.2">
      <c r="A45" s="3" t="s">
        <v>41</v>
      </c>
      <c r="B45" s="3">
        <v>0</v>
      </c>
      <c r="C45" s="4" t="s">
        <v>334</v>
      </c>
      <c r="D45" s="3" t="s">
        <v>298</v>
      </c>
      <c r="E45" s="19"/>
    </row>
    <row r="46" spans="1:5" x14ac:dyDescent="0.2">
      <c r="A46" s="3" t="s">
        <v>42</v>
      </c>
      <c r="B46" s="3">
        <f>0.3*0.01</f>
        <v>3.0000000000000001E-3</v>
      </c>
      <c r="C46" s="4" t="s">
        <v>335</v>
      </c>
      <c r="D46" s="3" t="s">
        <v>295</v>
      </c>
      <c r="E46" s="19"/>
    </row>
    <row r="47" spans="1:5" x14ac:dyDescent="0.2">
      <c r="A47" s="3" t="s">
        <v>43</v>
      </c>
      <c r="B47" s="3">
        <f>0.03*0.01</f>
        <v>2.9999999999999997E-4</v>
      </c>
      <c r="C47" s="4" t="s">
        <v>336</v>
      </c>
      <c r="D47" s="3" t="s">
        <v>295</v>
      </c>
      <c r="E47" s="19"/>
    </row>
    <row r="48" spans="1:5" x14ac:dyDescent="0.2">
      <c r="A48" s="3" t="s">
        <v>251</v>
      </c>
      <c r="B48" s="3">
        <f>0.0001*0.3</f>
        <v>3.0000000000000001E-5</v>
      </c>
      <c r="C48" s="4" t="s">
        <v>337</v>
      </c>
      <c r="D48" s="3" t="s">
        <v>295</v>
      </c>
      <c r="E48" s="19"/>
    </row>
    <row r="49" spans="1:5" x14ac:dyDescent="0.2">
      <c r="A49" s="3" t="s">
        <v>44</v>
      </c>
      <c r="B49" s="3">
        <f>500000000000/15</f>
        <v>33333333333.333332</v>
      </c>
      <c r="C49" s="4" t="s">
        <v>338</v>
      </c>
      <c r="D49" s="3" t="s">
        <v>299</v>
      </c>
      <c r="E49" s="19"/>
    </row>
    <row r="50" spans="1:5" x14ac:dyDescent="0.2">
      <c r="A50" s="3" t="s">
        <v>45</v>
      </c>
      <c r="B50" s="3">
        <f>5000000000/15</f>
        <v>333333333.33333331</v>
      </c>
      <c r="C50" s="4" t="s">
        <v>339</v>
      </c>
      <c r="D50" s="3" t="s">
        <v>297</v>
      </c>
      <c r="E50" s="19"/>
    </row>
    <row r="51" spans="1:5" x14ac:dyDescent="0.2">
      <c r="A51" s="3" t="s">
        <v>252</v>
      </c>
      <c r="B51" s="3">
        <v>5000000000</v>
      </c>
      <c r="C51" s="4" t="s">
        <v>340</v>
      </c>
      <c r="D51" s="3" t="s">
        <v>297</v>
      </c>
      <c r="E51" s="19"/>
    </row>
    <row r="52" spans="1:5" x14ac:dyDescent="0.2">
      <c r="A52" s="3" t="s">
        <v>46</v>
      </c>
      <c r="B52" s="3">
        <v>10</v>
      </c>
      <c r="C52" s="4" t="s">
        <v>341</v>
      </c>
      <c r="D52" s="3" t="s">
        <v>295</v>
      </c>
      <c r="E52" s="19"/>
    </row>
    <row r="53" spans="1:5" x14ac:dyDescent="0.2">
      <c r="A53" s="3" t="s">
        <v>47</v>
      </c>
      <c r="B53" s="3">
        <v>139.10400000000001</v>
      </c>
      <c r="C53" s="4" t="s">
        <v>342</v>
      </c>
      <c r="D53" s="3" t="s">
        <v>291</v>
      </c>
      <c r="E53" s="19"/>
    </row>
    <row r="54" spans="1:5" x14ac:dyDescent="0.2">
      <c r="A54" s="3" t="s">
        <v>48</v>
      </c>
      <c r="B54" s="3">
        <v>2.7916666666666702E-3</v>
      </c>
      <c r="C54" s="4" t="s">
        <v>343</v>
      </c>
      <c r="D54" s="3" t="s">
        <v>293</v>
      </c>
      <c r="E54" s="19"/>
    </row>
    <row r="55" spans="1:5" x14ac:dyDescent="0.2">
      <c r="A55" s="3" t="s">
        <v>557</v>
      </c>
      <c r="B55" s="3">
        <v>4</v>
      </c>
      <c r="C55" s="4" t="s">
        <v>558</v>
      </c>
      <c r="D55" s="3" t="s">
        <v>295</v>
      </c>
      <c r="E55" s="19"/>
    </row>
    <row r="56" spans="1:5" x14ac:dyDescent="0.2">
      <c r="A56" s="3" t="s">
        <v>49</v>
      </c>
      <c r="B56" s="3">
        <v>10</v>
      </c>
      <c r="C56" s="4" t="s">
        <v>344</v>
      </c>
      <c r="D56" s="3" t="s">
        <v>295</v>
      </c>
      <c r="E56" s="19"/>
    </row>
    <row r="57" spans="1:5" x14ac:dyDescent="0.2">
      <c r="A57" s="3" t="s">
        <v>50</v>
      </c>
      <c r="B57" s="3">
        <v>3200.6016</v>
      </c>
      <c r="C57" s="4" t="s">
        <v>345</v>
      </c>
      <c r="D57" s="3" t="s">
        <v>291</v>
      </c>
      <c r="E57" s="19"/>
    </row>
    <row r="58" spans="1:5" x14ac:dyDescent="0.2">
      <c r="A58" s="3" t="s">
        <v>51</v>
      </c>
      <c r="B58" s="3">
        <v>10</v>
      </c>
      <c r="C58" s="4" t="s">
        <v>346</v>
      </c>
      <c r="D58" s="3" t="s">
        <v>295</v>
      </c>
      <c r="E58" s="19"/>
    </row>
    <row r="59" spans="1:5" x14ac:dyDescent="0.2">
      <c r="A59" s="3" t="s">
        <v>52</v>
      </c>
      <c r="B59" s="3">
        <v>567.30240000000003</v>
      </c>
      <c r="C59" s="4" t="s">
        <v>347</v>
      </c>
      <c r="D59" s="3" t="s">
        <v>291</v>
      </c>
      <c r="E59" s="19"/>
    </row>
    <row r="60" spans="1:5" x14ac:dyDescent="0.2">
      <c r="A60" s="3" t="s">
        <v>53</v>
      </c>
      <c r="B60" s="3">
        <v>10</v>
      </c>
      <c r="C60" s="4" t="s">
        <v>348</v>
      </c>
      <c r="D60" s="3" t="s">
        <v>295</v>
      </c>
      <c r="E60" s="19"/>
    </row>
    <row r="61" spans="1:5" x14ac:dyDescent="0.2">
      <c r="A61" s="3" t="s">
        <v>54</v>
      </c>
      <c r="B61" s="3">
        <v>800.15039999999999</v>
      </c>
      <c r="C61" s="4" t="s">
        <v>349</v>
      </c>
      <c r="D61" s="3" t="s">
        <v>291</v>
      </c>
      <c r="E61" s="19"/>
    </row>
    <row r="62" spans="1:5" x14ac:dyDescent="0.2">
      <c r="A62" s="3" t="s">
        <v>55</v>
      </c>
      <c r="B62" s="3">
        <v>167.40863999999999</v>
      </c>
      <c r="C62" s="4" t="s">
        <v>350</v>
      </c>
      <c r="D62" s="3" t="s">
        <v>291</v>
      </c>
      <c r="E62" s="19"/>
    </row>
    <row r="63" spans="1:5" x14ac:dyDescent="0.2">
      <c r="A63" s="9" t="s">
        <v>310</v>
      </c>
      <c r="B63" s="9">
        <v>0</v>
      </c>
      <c r="C63" s="6" t="s">
        <v>494</v>
      </c>
      <c r="D63" s="9" t="s">
        <v>298</v>
      </c>
      <c r="E63" s="18" t="s">
        <v>540</v>
      </c>
    </row>
    <row r="64" spans="1:5" x14ac:dyDescent="0.2">
      <c r="A64" s="9" t="s">
        <v>56</v>
      </c>
      <c r="B64" s="9">
        <v>79354300000</v>
      </c>
      <c r="C64" s="6" t="s">
        <v>351</v>
      </c>
      <c r="D64" s="9" t="s">
        <v>298</v>
      </c>
      <c r="E64" s="18"/>
    </row>
    <row r="65" spans="1:5" x14ac:dyDescent="0.2">
      <c r="A65" s="9" t="s">
        <v>57</v>
      </c>
      <c r="B65" s="9">
        <v>10</v>
      </c>
      <c r="C65" s="6" t="s">
        <v>352</v>
      </c>
      <c r="D65" s="9" t="s">
        <v>295</v>
      </c>
      <c r="E65" s="18"/>
    </row>
    <row r="66" spans="1:5" x14ac:dyDescent="0.2">
      <c r="A66" s="9" t="s">
        <v>58</v>
      </c>
      <c r="B66" s="9">
        <v>53222.400000000001</v>
      </c>
      <c r="C66" s="6" t="s">
        <v>353</v>
      </c>
      <c r="D66" s="9" t="s">
        <v>291</v>
      </c>
      <c r="E66" s="18"/>
    </row>
    <row r="67" spans="1:5" x14ac:dyDescent="0.2">
      <c r="A67" s="9" t="s">
        <v>194</v>
      </c>
      <c r="B67" s="9">
        <v>0.1</v>
      </c>
      <c r="C67" s="6" t="s">
        <v>354</v>
      </c>
      <c r="D67" s="9" t="s">
        <v>295</v>
      </c>
      <c r="E67" s="18"/>
    </row>
    <row r="68" spans="1:5" x14ac:dyDescent="0.2">
      <c r="A68" s="9" t="s">
        <v>195</v>
      </c>
      <c r="B68" s="9">
        <v>5261.76</v>
      </c>
      <c r="C68" s="6" t="s">
        <v>355</v>
      </c>
      <c r="D68" s="9" t="s">
        <v>291</v>
      </c>
      <c r="E68" s="18"/>
    </row>
    <row r="69" spans="1:5" x14ac:dyDescent="0.2">
      <c r="A69" s="9" t="s">
        <v>59</v>
      </c>
      <c r="B69" s="9">
        <v>1</v>
      </c>
      <c r="C69" s="6" t="s">
        <v>356</v>
      </c>
      <c r="D69" s="9" t="s">
        <v>295</v>
      </c>
      <c r="E69" s="18"/>
    </row>
    <row r="70" spans="1:5" x14ac:dyDescent="0.2">
      <c r="A70" s="9" t="s">
        <v>60</v>
      </c>
      <c r="B70" s="9">
        <v>725.76</v>
      </c>
      <c r="C70" s="6" t="s">
        <v>357</v>
      </c>
      <c r="D70" s="9" t="s">
        <v>291</v>
      </c>
      <c r="E70" s="18"/>
    </row>
    <row r="71" spans="1:5" x14ac:dyDescent="0.2">
      <c r="A71" s="9" t="s">
        <v>61</v>
      </c>
      <c r="B71" s="9">
        <v>10</v>
      </c>
      <c r="C71" s="6" t="s">
        <v>358</v>
      </c>
      <c r="D71" s="9" t="s">
        <v>295</v>
      </c>
      <c r="E71" s="18"/>
    </row>
    <row r="72" spans="1:5" x14ac:dyDescent="0.2">
      <c r="A72" s="9" t="s">
        <v>62</v>
      </c>
      <c r="B72" s="9">
        <v>2237.7600000000002</v>
      </c>
      <c r="C72" s="6" t="s">
        <v>359</v>
      </c>
      <c r="D72" s="9" t="s">
        <v>291</v>
      </c>
      <c r="E72" s="18"/>
    </row>
    <row r="73" spans="1:5" x14ac:dyDescent="0.2">
      <c r="A73" s="9" t="s">
        <v>63</v>
      </c>
      <c r="B73" s="9">
        <f>0.123600671</f>
        <v>0.123600671</v>
      </c>
      <c r="C73" s="6" t="s">
        <v>360</v>
      </c>
      <c r="D73" s="9" t="s">
        <v>293</v>
      </c>
      <c r="E73" s="18"/>
    </row>
    <row r="74" spans="1:5" x14ac:dyDescent="0.2">
      <c r="A74" s="3" t="s">
        <v>64</v>
      </c>
      <c r="B74" s="3">
        <f>0.2*0.02</f>
        <v>4.0000000000000001E-3</v>
      </c>
      <c r="C74" s="4" t="s">
        <v>361</v>
      </c>
      <c r="D74" s="3" t="s">
        <v>298</v>
      </c>
      <c r="E74" s="19" t="s">
        <v>539</v>
      </c>
    </row>
    <row r="75" spans="1:5" x14ac:dyDescent="0.2">
      <c r="A75" s="3" t="s">
        <v>65</v>
      </c>
      <c r="B75" s="3">
        <v>1.9629166666666701E-2</v>
      </c>
      <c r="C75" s="4" t="s">
        <v>362</v>
      </c>
      <c r="D75" s="3" t="s">
        <v>293</v>
      </c>
      <c r="E75" s="19"/>
    </row>
    <row r="76" spans="1:5" x14ac:dyDescent="0.2">
      <c r="A76" s="3" t="s">
        <v>66</v>
      </c>
      <c r="B76" s="3">
        <v>1.5</v>
      </c>
      <c r="C76" s="4" t="s">
        <v>363</v>
      </c>
      <c r="D76" s="3" t="s">
        <v>295</v>
      </c>
      <c r="E76" s="19"/>
    </row>
    <row r="77" spans="1:5" x14ac:dyDescent="0.2">
      <c r="A77" s="3" t="s">
        <v>67</v>
      </c>
      <c r="B77" s="3">
        <v>0.50198399999999999</v>
      </c>
      <c r="C77" s="4" t="s">
        <v>364</v>
      </c>
      <c r="D77" s="3" t="s">
        <v>291</v>
      </c>
      <c r="E77" s="19"/>
    </row>
    <row r="78" spans="1:5" x14ac:dyDescent="0.2">
      <c r="A78" s="3" t="s">
        <v>68</v>
      </c>
      <c r="B78" s="3">
        <v>2</v>
      </c>
      <c r="C78" s="4" t="s">
        <v>365</v>
      </c>
      <c r="D78" s="3" t="s">
        <v>295</v>
      </c>
      <c r="E78" s="19"/>
    </row>
    <row r="79" spans="1:5" x14ac:dyDescent="0.2">
      <c r="A79" s="3" t="s">
        <v>69</v>
      </c>
      <c r="B79" s="3">
        <v>7.5297599999999996</v>
      </c>
      <c r="C79" s="4" t="s">
        <v>366</v>
      </c>
      <c r="D79" s="3" t="s">
        <v>291</v>
      </c>
      <c r="E79" s="19"/>
    </row>
    <row r="80" spans="1:5" x14ac:dyDescent="0.2">
      <c r="A80" s="3" t="s">
        <v>70</v>
      </c>
      <c r="B80" s="3">
        <v>32516.129032258101</v>
      </c>
      <c r="C80" s="4" t="s">
        <v>367</v>
      </c>
      <c r="D80" s="3" t="s">
        <v>291</v>
      </c>
      <c r="E80" s="19"/>
    </row>
    <row r="81" spans="1:5" x14ac:dyDescent="0.2">
      <c r="A81" s="3" t="s">
        <v>71</v>
      </c>
      <c r="B81" s="3">
        <v>1832727.2727272699</v>
      </c>
      <c r="C81" s="4" t="s">
        <v>368</v>
      </c>
      <c r="D81" s="3" t="s">
        <v>291</v>
      </c>
      <c r="E81" s="19"/>
    </row>
    <row r="82" spans="1:5" x14ac:dyDescent="0.2">
      <c r="A82" s="3" t="s">
        <v>72</v>
      </c>
      <c r="B82" s="3">
        <v>1</v>
      </c>
      <c r="C82" s="4" t="s">
        <v>369</v>
      </c>
      <c r="D82" s="3" t="s">
        <v>295</v>
      </c>
      <c r="E82" s="19"/>
    </row>
    <row r="83" spans="1:5" x14ac:dyDescent="0.2">
      <c r="A83" s="3" t="s">
        <v>73</v>
      </c>
      <c r="B83" s="3">
        <v>931.39200000000005</v>
      </c>
      <c r="C83" s="4" t="s">
        <v>370</v>
      </c>
      <c r="D83" s="3" t="s">
        <v>291</v>
      </c>
      <c r="E83" s="19"/>
    </row>
    <row r="84" spans="1:5" x14ac:dyDescent="0.2">
      <c r="A84" s="3" t="s">
        <v>74</v>
      </c>
      <c r="B84" s="3">
        <v>267610.61946902698</v>
      </c>
      <c r="C84" s="4" t="s">
        <v>371</v>
      </c>
      <c r="D84" s="3" t="s">
        <v>291</v>
      </c>
      <c r="E84" s="19"/>
    </row>
    <row r="85" spans="1:5" x14ac:dyDescent="0.2">
      <c r="A85" s="3" t="s">
        <v>75</v>
      </c>
      <c r="B85" s="3">
        <v>0.01</v>
      </c>
      <c r="C85" s="4" t="s">
        <v>372</v>
      </c>
      <c r="D85" s="3" t="s">
        <v>295</v>
      </c>
      <c r="E85" s="19"/>
    </row>
    <row r="86" spans="1:5" x14ac:dyDescent="0.2">
      <c r="A86" s="3" t="s">
        <v>76</v>
      </c>
      <c r="B86" s="3">
        <v>3.2860800000000003E-2</v>
      </c>
      <c r="C86" s="4" t="s">
        <v>373</v>
      </c>
      <c r="D86" s="3" t="s">
        <v>291</v>
      </c>
      <c r="E86" s="19"/>
    </row>
    <row r="87" spans="1:5" x14ac:dyDescent="0.2">
      <c r="A87" s="3" t="s">
        <v>77</v>
      </c>
      <c r="B87" s="3">
        <v>5.0000000000000001E-3</v>
      </c>
      <c r="C87" s="4" t="s">
        <v>374</v>
      </c>
      <c r="D87" s="3" t="s">
        <v>295</v>
      </c>
      <c r="E87" s="19"/>
    </row>
    <row r="88" spans="1:5" x14ac:dyDescent="0.2">
      <c r="A88" s="3" t="s">
        <v>78</v>
      </c>
      <c r="B88" s="3">
        <v>20.926079999999999</v>
      </c>
      <c r="C88" s="4" t="s">
        <v>375</v>
      </c>
      <c r="D88" s="3" t="s">
        <v>291</v>
      </c>
      <c r="E88" s="19"/>
    </row>
    <row r="89" spans="1:5" x14ac:dyDescent="0.2">
      <c r="A89" s="9" t="s">
        <v>79</v>
      </c>
      <c r="B89" s="9">
        <f>0.2*1*0.0346</f>
        <v>6.9199999999999999E-3</v>
      </c>
      <c r="C89" s="6" t="s">
        <v>376</v>
      </c>
      <c r="D89" s="9" t="s">
        <v>298</v>
      </c>
      <c r="E89" s="18" t="s">
        <v>538</v>
      </c>
    </row>
    <row r="90" spans="1:5" x14ac:dyDescent="0.2">
      <c r="A90" s="9" t="s">
        <v>80</v>
      </c>
      <c r="B90" s="9">
        <v>2.16125E-2</v>
      </c>
      <c r="C90" s="6" t="s">
        <v>377</v>
      </c>
      <c r="D90" s="9" t="s">
        <v>293</v>
      </c>
      <c r="E90" s="18"/>
    </row>
    <row r="91" spans="1:5" x14ac:dyDescent="0.2">
      <c r="A91" s="9" t="s">
        <v>81</v>
      </c>
      <c r="B91" s="9">
        <v>4</v>
      </c>
      <c r="C91" s="6" t="s">
        <v>378</v>
      </c>
      <c r="D91" s="9" t="s">
        <v>295</v>
      </c>
      <c r="E91" s="18"/>
    </row>
    <row r="92" spans="1:5" x14ac:dyDescent="0.2">
      <c r="A92" s="9" t="s">
        <v>82</v>
      </c>
      <c r="B92" s="9">
        <v>638.37244799999996</v>
      </c>
      <c r="C92" s="6" t="s">
        <v>379</v>
      </c>
      <c r="D92" s="9" t="s">
        <v>291</v>
      </c>
      <c r="E92" s="18"/>
    </row>
    <row r="93" spans="1:5" x14ac:dyDescent="0.2">
      <c r="A93" s="9" t="s">
        <v>83</v>
      </c>
      <c r="B93" s="9">
        <v>7032558.1395348897</v>
      </c>
      <c r="C93" s="6" t="s">
        <v>380</v>
      </c>
      <c r="D93" s="9" t="s">
        <v>291</v>
      </c>
      <c r="E93" s="18"/>
    </row>
    <row r="94" spans="1:5" x14ac:dyDescent="0.2">
      <c r="A94" s="9" t="s">
        <v>84</v>
      </c>
      <c r="B94" s="9">
        <v>6833898.3050847603</v>
      </c>
      <c r="C94" s="6" t="s">
        <v>381</v>
      </c>
      <c r="D94" s="9" t="s">
        <v>291</v>
      </c>
      <c r="E94" s="18"/>
    </row>
    <row r="95" spans="1:5" x14ac:dyDescent="0.2">
      <c r="A95" s="9" t="s">
        <v>85</v>
      </c>
      <c r="B95" s="9">
        <v>1359101.1235955099</v>
      </c>
      <c r="C95" s="6" t="s">
        <v>382</v>
      </c>
      <c r="D95" s="9" t="s">
        <v>291</v>
      </c>
      <c r="E95" s="18"/>
    </row>
    <row r="96" spans="1:5" x14ac:dyDescent="0.2">
      <c r="A96" s="9" t="s">
        <v>86</v>
      </c>
      <c r="B96" s="9">
        <v>1</v>
      </c>
      <c r="C96" s="6" t="s">
        <v>383</v>
      </c>
      <c r="D96" s="9" t="s">
        <v>295</v>
      </c>
      <c r="E96" s="18"/>
    </row>
    <row r="97" spans="1:5" x14ac:dyDescent="0.2">
      <c r="A97" s="9" t="s">
        <v>87</v>
      </c>
      <c r="B97" s="9">
        <v>42.335999999999999</v>
      </c>
      <c r="C97" s="6" t="s">
        <v>384</v>
      </c>
      <c r="D97" s="9" t="s">
        <v>291</v>
      </c>
      <c r="E97" s="18"/>
    </row>
    <row r="98" spans="1:5" x14ac:dyDescent="0.2">
      <c r="A98" s="9" t="s">
        <v>88</v>
      </c>
      <c r="B98" s="9">
        <v>1</v>
      </c>
      <c r="C98" s="6" t="s">
        <v>385</v>
      </c>
      <c r="D98" s="9" t="s">
        <v>295</v>
      </c>
      <c r="E98" s="18"/>
    </row>
    <row r="99" spans="1:5" x14ac:dyDescent="0.2">
      <c r="A99" s="9" t="s">
        <v>89</v>
      </c>
      <c r="B99" s="9">
        <v>20728.854719999999</v>
      </c>
      <c r="C99" s="6" t="s">
        <v>386</v>
      </c>
      <c r="D99" s="9" t="s">
        <v>291</v>
      </c>
      <c r="E99" s="18"/>
    </row>
    <row r="100" spans="1:5" x14ac:dyDescent="0.2">
      <c r="A100" s="3" t="s">
        <v>90</v>
      </c>
      <c r="B100" s="3">
        <f>1*1.5*2*0.0007215</f>
        <v>2.1645000000000002E-3</v>
      </c>
      <c r="C100" s="4" t="s">
        <v>387</v>
      </c>
      <c r="D100" s="3" t="s">
        <v>298</v>
      </c>
      <c r="E100" s="19" t="s">
        <v>532</v>
      </c>
    </row>
    <row r="101" spans="1:5" x14ac:dyDescent="0.2">
      <c r="A101" s="3" t="s">
        <v>91</v>
      </c>
      <c r="B101" s="3">
        <f>4*0.0049</f>
        <v>1.9599999999999999E-2</v>
      </c>
      <c r="C101" s="4" t="s">
        <v>388</v>
      </c>
      <c r="D101" s="3" t="s">
        <v>293</v>
      </c>
      <c r="E101" s="19"/>
    </row>
    <row r="102" spans="1:5" x14ac:dyDescent="0.2">
      <c r="A102" s="3" t="s">
        <v>92</v>
      </c>
      <c r="B102" s="3">
        <v>3</v>
      </c>
      <c r="C102" s="4" t="s">
        <v>389</v>
      </c>
      <c r="D102" s="3" t="s">
        <v>295</v>
      </c>
      <c r="E102" s="19"/>
    </row>
    <row r="103" spans="1:5" x14ac:dyDescent="0.2">
      <c r="A103" s="3" t="s">
        <v>93</v>
      </c>
      <c r="B103" s="3">
        <v>7.5297599999999996</v>
      </c>
      <c r="C103" s="4" t="s">
        <v>390</v>
      </c>
      <c r="D103" s="3" t="s">
        <v>291</v>
      </c>
      <c r="E103" s="19"/>
    </row>
    <row r="104" spans="1:5" x14ac:dyDescent="0.2">
      <c r="A104" s="3" t="s">
        <v>94</v>
      </c>
      <c r="B104" s="3">
        <v>4</v>
      </c>
      <c r="C104" s="4" t="s">
        <v>391</v>
      </c>
      <c r="D104" s="3" t="s">
        <v>295</v>
      </c>
      <c r="E104" s="19"/>
    </row>
    <row r="105" spans="1:5" x14ac:dyDescent="0.2">
      <c r="A105" s="3" t="s">
        <v>95</v>
      </c>
      <c r="B105" s="3">
        <v>7.5297599999999996</v>
      </c>
      <c r="C105" s="4" t="s">
        <v>392</v>
      </c>
      <c r="D105" s="3" t="s">
        <v>291</v>
      </c>
      <c r="E105" s="19"/>
    </row>
    <row r="106" spans="1:5" x14ac:dyDescent="0.2">
      <c r="A106" s="3" t="s">
        <v>96</v>
      </c>
      <c r="B106" s="3">
        <v>32516.129032258101</v>
      </c>
      <c r="C106" s="4" t="s">
        <v>393</v>
      </c>
      <c r="D106" s="3" t="s">
        <v>291</v>
      </c>
      <c r="E106" s="19"/>
    </row>
    <row r="107" spans="1:5" x14ac:dyDescent="0.2">
      <c r="A107" s="3" t="s">
        <v>97</v>
      </c>
      <c r="B107" s="3">
        <v>1832727.2727272699</v>
      </c>
      <c r="C107" s="4" t="s">
        <v>394</v>
      </c>
      <c r="D107" s="3" t="s">
        <v>291</v>
      </c>
      <c r="E107" s="19"/>
    </row>
    <row r="108" spans="1:5" x14ac:dyDescent="0.2">
      <c r="A108" s="3" t="s">
        <v>98</v>
      </c>
      <c r="B108" s="3">
        <v>535221.23893805395</v>
      </c>
      <c r="C108" s="4" t="s">
        <v>395</v>
      </c>
      <c r="D108" s="3" t="s">
        <v>291</v>
      </c>
      <c r="E108" s="19"/>
    </row>
    <row r="109" spans="1:5" x14ac:dyDescent="0.2">
      <c r="A109" s="3" t="s">
        <v>99</v>
      </c>
      <c r="B109" s="3">
        <v>1</v>
      </c>
      <c r="C109" s="4" t="s">
        <v>396</v>
      </c>
      <c r="D109" s="3" t="s">
        <v>295</v>
      </c>
      <c r="E109" s="19"/>
    </row>
    <row r="110" spans="1:5" x14ac:dyDescent="0.2">
      <c r="A110" s="3" t="s">
        <v>100</v>
      </c>
      <c r="B110" s="3">
        <v>931.39200000000005</v>
      </c>
      <c r="C110" s="4" t="s">
        <v>397</v>
      </c>
      <c r="D110" s="3" t="s">
        <v>291</v>
      </c>
      <c r="E110" s="19"/>
    </row>
    <row r="111" spans="1:5" x14ac:dyDescent="0.2">
      <c r="A111" s="3" t="s">
        <v>101</v>
      </c>
      <c r="B111" s="3">
        <v>1</v>
      </c>
      <c r="C111" s="4" t="s">
        <v>526</v>
      </c>
      <c r="D111" s="3" t="s">
        <v>295</v>
      </c>
      <c r="E111" s="19"/>
    </row>
    <row r="112" spans="1:5" x14ac:dyDescent="0.2">
      <c r="A112" s="3" t="s">
        <v>102</v>
      </c>
      <c r="B112" s="3">
        <v>5</v>
      </c>
      <c r="C112" s="4" t="s">
        <v>527</v>
      </c>
      <c r="D112" s="3" t="s">
        <v>291</v>
      </c>
      <c r="E112" s="19"/>
    </row>
    <row r="113" spans="1:5" x14ac:dyDescent="0.2">
      <c r="A113" s="9" t="s">
        <v>103</v>
      </c>
      <c r="B113" s="9">
        <f>0.2*1*0.02</f>
        <v>4.0000000000000001E-3</v>
      </c>
      <c r="C113" s="6" t="s">
        <v>398</v>
      </c>
      <c r="D113" s="9" t="s">
        <v>298</v>
      </c>
      <c r="E113" s="18" t="s">
        <v>537</v>
      </c>
    </row>
    <row r="114" spans="1:5" x14ac:dyDescent="0.2">
      <c r="A114" s="9" t="s">
        <v>104</v>
      </c>
      <c r="B114" s="9">
        <v>1.4791666666666699E-2</v>
      </c>
      <c r="C114" s="6" t="s">
        <v>399</v>
      </c>
      <c r="D114" s="9" t="s">
        <v>293</v>
      </c>
      <c r="E114" s="18"/>
    </row>
    <row r="115" spans="1:5" x14ac:dyDescent="0.2">
      <c r="A115" s="9" t="s">
        <v>105</v>
      </c>
      <c r="B115" s="9">
        <v>1</v>
      </c>
      <c r="C115" s="6" t="s">
        <v>400</v>
      </c>
      <c r="D115" s="9" t="s">
        <v>295</v>
      </c>
      <c r="E115" s="18"/>
    </row>
    <row r="116" spans="1:5" x14ac:dyDescent="0.2">
      <c r="A116" s="9" t="s">
        <v>106</v>
      </c>
      <c r="B116" s="9">
        <v>1.7962560000000001</v>
      </c>
      <c r="C116" s="6" t="s">
        <v>401</v>
      </c>
      <c r="D116" s="9" t="s">
        <v>291</v>
      </c>
      <c r="E116" s="18"/>
    </row>
    <row r="117" spans="1:5" x14ac:dyDescent="0.2">
      <c r="A117" s="9" t="s">
        <v>107</v>
      </c>
      <c r="B117" s="9">
        <v>491707.31707316998</v>
      </c>
      <c r="C117" s="6" t="s">
        <v>402</v>
      </c>
      <c r="D117" s="9" t="s">
        <v>291</v>
      </c>
      <c r="E117" s="18"/>
    </row>
    <row r="118" spans="1:5" x14ac:dyDescent="0.2">
      <c r="A118" s="9" t="s">
        <v>108</v>
      </c>
      <c r="B118" s="9">
        <v>535221.23893805395</v>
      </c>
      <c r="C118" s="6" t="s">
        <v>403</v>
      </c>
      <c r="D118" s="9" t="s">
        <v>291</v>
      </c>
      <c r="E118" s="18"/>
    </row>
    <row r="119" spans="1:5" x14ac:dyDescent="0.2">
      <c r="A119" s="9" t="s">
        <v>109</v>
      </c>
      <c r="B119" s="9">
        <v>1</v>
      </c>
      <c r="C119" s="6" t="s">
        <v>404</v>
      </c>
      <c r="D119" s="10" t="s">
        <v>295</v>
      </c>
      <c r="E119" s="18"/>
    </row>
    <row r="120" spans="1:5" x14ac:dyDescent="0.2">
      <c r="A120" s="9" t="s">
        <v>110</v>
      </c>
      <c r="B120" s="9">
        <v>32.256</v>
      </c>
      <c r="C120" s="6" t="s">
        <v>405</v>
      </c>
      <c r="D120" s="9" t="s">
        <v>291</v>
      </c>
      <c r="E120" s="18"/>
    </row>
    <row r="121" spans="1:5" x14ac:dyDescent="0.2">
      <c r="A121" s="3" t="s">
        <v>111</v>
      </c>
      <c r="B121" s="3">
        <v>40</v>
      </c>
      <c r="C121" s="4" t="s">
        <v>406</v>
      </c>
      <c r="D121" s="3" t="s">
        <v>307</v>
      </c>
      <c r="E121" s="19" t="s">
        <v>533</v>
      </c>
    </row>
    <row r="122" spans="1:5" x14ac:dyDescent="0.2">
      <c r="A122" s="3" t="s">
        <v>112</v>
      </c>
      <c r="B122" s="13">
        <v>4.9999999999999998E-7</v>
      </c>
      <c r="C122" s="4" t="s">
        <v>407</v>
      </c>
      <c r="D122" s="3" t="s">
        <v>305</v>
      </c>
      <c r="E122" s="19"/>
    </row>
    <row r="123" spans="1:5" x14ac:dyDescent="0.2">
      <c r="A123" s="3" t="s">
        <v>113</v>
      </c>
      <c r="B123" s="3">
        <v>6.9315000000000002E-2</v>
      </c>
      <c r="C123" s="4" t="s">
        <v>408</v>
      </c>
      <c r="D123" s="3" t="s">
        <v>293</v>
      </c>
      <c r="E123" s="19"/>
    </row>
    <row r="124" spans="1:5" x14ac:dyDescent="0.2">
      <c r="A124" s="3" t="s">
        <v>114</v>
      </c>
      <c r="B124" s="3">
        <v>0</v>
      </c>
      <c r="C124" s="4" t="s">
        <v>409</v>
      </c>
      <c r="D124" s="3" t="s">
        <v>304</v>
      </c>
      <c r="E124" s="19"/>
    </row>
    <row r="125" spans="1:5" x14ac:dyDescent="0.2">
      <c r="A125" s="3" t="s">
        <v>115</v>
      </c>
      <c r="B125" s="13">
        <v>6.9999999999999999E-6</v>
      </c>
      <c r="C125" s="4" t="s">
        <v>410</v>
      </c>
      <c r="D125" s="3" t="s">
        <v>306</v>
      </c>
      <c r="E125" s="19"/>
    </row>
    <row r="126" spans="1:5" x14ac:dyDescent="0.2">
      <c r="A126" s="3" t="s">
        <v>116</v>
      </c>
      <c r="B126" s="3">
        <v>4.0772999999999997E-2</v>
      </c>
      <c r="C126" s="4" t="s">
        <v>411</v>
      </c>
      <c r="D126" s="3" t="s">
        <v>293</v>
      </c>
      <c r="E126" s="19"/>
    </row>
    <row r="127" spans="1:5" x14ac:dyDescent="0.2">
      <c r="A127" s="3" t="s">
        <v>250</v>
      </c>
      <c r="B127" s="3">
        <v>2.0386499999999998E-2</v>
      </c>
      <c r="C127" s="4" t="s">
        <v>489</v>
      </c>
      <c r="D127" s="12" t="s">
        <v>306</v>
      </c>
      <c r="E127" s="19"/>
    </row>
    <row r="128" spans="1:5" x14ac:dyDescent="0.2">
      <c r="A128" s="3" t="s">
        <v>331</v>
      </c>
      <c r="B128" s="3">
        <v>0.1</v>
      </c>
      <c r="C128" s="4" t="s">
        <v>505</v>
      </c>
      <c r="D128" s="12" t="s">
        <v>519</v>
      </c>
      <c r="E128" s="19"/>
    </row>
    <row r="129" spans="1:5" x14ac:dyDescent="0.2">
      <c r="A129" s="3" t="s">
        <v>332</v>
      </c>
      <c r="B129" s="3">
        <v>0.1</v>
      </c>
      <c r="C129" s="4" t="s">
        <v>506</v>
      </c>
      <c r="D129" s="12" t="s">
        <v>519</v>
      </c>
      <c r="E129" s="19"/>
    </row>
    <row r="130" spans="1:5" x14ac:dyDescent="0.2">
      <c r="A130" s="3" t="s">
        <v>311</v>
      </c>
      <c r="B130" s="3">
        <v>6797.1666666666697</v>
      </c>
      <c r="C130" s="4" t="s">
        <v>495</v>
      </c>
      <c r="D130" s="4" t="s">
        <v>307</v>
      </c>
      <c r="E130" s="19"/>
    </row>
    <row r="131" spans="1:5" x14ac:dyDescent="0.2">
      <c r="A131" s="3" t="s">
        <v>312</v>
      </c>
      <c r="B131" s="3">
        <v>0.55000000000000004</v>
      </c>
      <c r="C131" s="4" t="s">
        <v>501</v>
      </c>
      <c r="D131" s="4" t="s">
        <v>291</v>
      </c>
      <c r="E131" s="19"/>
    </row>
    <row r="132" spans="1:5" x14ac:dyDescent="0.2">
      <c r="A132" s="3" t="s">
        <v>313</v>
      </c>
      <c r="B132" s="3">
        <v>7.81666666666667</v>
      </c>
      <c r="C132" s="4" t="s">
        <v>496</v>
      </c>
      <c r="D132" s="4" t="s">
        <v>307</v>
      </c>
      <c r="E132" s="19"/>
    </row>
    <row r="133" spans="1:5" x14ac:dyDescent="0.2">
      <c r="A133" s="3" t="s">
        <v>314</v>
      </c>
      <c r="B133" s="3">
        <v>3.6850250000000001E-2</v>
      </c>
      <c r="C133" s="4" t="s">
        <v>497</v>
      </c>
      <c r="D133" s="5" t="s">
        <v>293</v>
      </c>
      <c r="E133" s="19"/>
    </row>
    <row r="134" spans="1:5" x14ac:dyDescent="0.2">
      <c r="A134" s="3" t="s">
        <v>315</v>
      </c>
      <c r="B134" s="3">
        <v>3.7874999999999999E-2</v>
      </c>
      <c r="C134" s="4" t="s">
        <v>498</v>
      </c>
      <c r="D134" s="5" t="s">
        <v>293</v>
      </c>
      <c r="E134" s="19"/>
    </row>
    <row r="135" spans="1:5" x14ac:dyDescent="0.2">
      <c r="A135" s="3" t="s">
        <v>316</v>
      </c>
      <c r="B135" s="3">
        <v>1.97916666666667E-2</v>
      </c>
      <c r="C135" s="4" t="s">
        <v>500</v>
      </c>
      <c r="D135" s="5" t="s">
        <v>293</v>
      </c>
      <c r="E135" s="19"/>
    </row>
    <row r="136" spans="1:5" x14ac:dyDescent="0.2">
      <c r="A136" s="3" t="s">
        <v>317</v>
      </c>
      <c r="B136" s="3">
        <v>0.12</v>
      </c>
      <c r="C136" s="4" t="s">
        <v>499</v>
      </c>
      <c r="D136" s="5" t="s">
        <v>295</v>
      </c>
      <c r="E136" s="19"/>
    </row>
    <row r="137" spans="1:5" x14ac:dyDescent="0.2">
      <c r="A137" s="3" t="s">
        <v>320</v>
      </c>
      <c r="B137" s="3">
        <v>520</v>
      </c>
      <c r="C137" s="4" t="s">
        <v>504</v>
      </c>
      <c r="D137" s="4" t="s">
        <v>307</v>
      </c>
      <c r="E137" s="19"/>
    </row>
    <row r="138" spans="1:5" x14ac:dyDescent="0.2">
      <c r="A138" s="9" t="s">
        <v>117</v>
      </c>
      <c r="B138" s="9">
        <f>5*0.012975984</f>
        <v>6.4879919999999994E-2</v>
      </c>
      <c r="C138" s="6" t="s">
        <v>509</v>
      </c>
      <c r="D138" s="9" t="s">
        <v>303</v>
      </c>
      <c r="E138" s="18" t="s">
        <v>534</v>
      </c>
    </row>
    <row r="139" spans="1:5" x14ac:dyDescent="0.2">
      <c r="A139" s="9" t="s">
        <v>118</v>
      </c>
      <c r="B139" s="9">
        <v>1.3999999999999999E-4</v>
      </c>
      <c r="C139" s="6" t="s">
        <v>413</v>
      </c>
      <c r="D139" s="10" t="s">
        <v>519</v>
      </c>
      <c r="E139" s="18"/>
    </row>
    <row r="140" spans="1:5" x14ac:dyDescent="0.2">
      <c r="A140" s="9" t="s">
        <v>119</v>
      </c>
      <c r="B140" s="14">
        <f>0.25*0.000056</f>
        <v>1.4E-5</v>
      </c>
      <c r="C140" s="6" t="s">
        <v>414</v>
      </c>
      <c r="D140" s="10" t="s">
        <v>519</v>
      </c>
      <c r="E140" s="18"/>
    </row>
    <row r="141" spans="1:5" x14ac:dyDescent="0.2">
      <c r="A141" s="9" t="s">
        <v>120</v>
      </c>
      <c r="B141" s="9">
        <v>1.3999999999999999E-4</v>
      </c>
      <c r="C141" s="6" t="s">
        <v>415</v>
      </c>
      <c r="D141" s="10" t="s">
        <v>519</v>
      </c>
      <c r="E141" s="18"/>
    </row>
    <row r="142" spans="1:5" x14ac:dyDescent="0.2">
      <c r="A142" s="9" t="s">
        <v>121</v>
      </c>
      <c r="B142" s="14">
        <f>5*0.000042</f>
        <v>2.0999999999999998E-4</v>
      </c>
      <c r="C142" s="6" t="s">
        <v>416</v>
      </c>
      <c r="D142" s="10" t="s">
        <v>519</v>
      </c>
      <c r="E142" s="18"/>
    </row>
    <row r="143" spans="1:5" x14ac:dyDescent="0.2">
      <c r="A143" s="9" t="s">
        <v>122</v>
      </c>
      <c r="B143" s="14">
        <v>1.128E-9</v>
      </c>
      <c r="C143" s="6" t="s">
        <v>417</v>
      </c>
      <c r="D143" s="10" t="s">
        <v>519</v>
      </c>
      <c r="E143" s="18"/>
    </row>
    <row r="144" spans="1:5" x14ac:dyDescent="0.2">
      <c r="A144" s="9" t="s">
        <v>123</v>
      </c>
      <c r="B144" s="14">
        <v>1.128E-9</v>
      </c>
      <c r="C144" s="6" t="s">
        <v>418</v>
      </c>
      <c r="D144" s="10" t="s">
        <v>519</v>
      </c>
      <c r="E144" s="18"/>
    </row>
    <row r="145" spans="1:5" x14ac:dyDescent="0.2">
      <c r="A145" s="9" t="s">
        <v>124</v>
      </c>
      <c r="B145" s="9">
        <v>3.16</v>
      </c>
      <c r="C145" s="6" t="s">
        <v>419</v>
      </c>
      <c r="D145" s="9" t="s">
        <v>293</v>
      </c>
      <c r="E145" s="18"/>
    </row>
    <row r="146" spans="1:5" x14ac:dyDescent="0.2">
      <c r="A146" s="9" t="s">
        <v>125</v>
      </c>
      <c r="B146" s="9">
        <f>30*0.00056448</f>
        <v>1.6934400000000002E-2</v>
      </c>
      <c r="C146" s="6" t="s">
        <v>507</v>
      </c>
      <c r="D146" s="10" t="s">
        <v>303</v>
      </c>
      <c r="E146" s="18"/>
    </row>
    <row r="147" spans="1:5" x14ac:dyDescent="0.2">
      <c r="A147" s="9" t="s">
        <v>126</v>
      </c>
      <c r="B147" s="9">
        <f>3*0.44</f>
        <v>1.32</v>
      </c>
      <c r="C147" s="6" t="s">
        <v>421</v>
      </c>
      <c r="D147" s="9" t="s">
        <v>293</v>
      </c>
      <c r="E147" s="18"/>
    </row>
    <row r="148" spans="1:5" x14ac:dyDescent="0.2">
      <c r="A148" s="9" t="s">
        <v>127</v>
      </c>
      <c r="B148" s="14">
        <v>3.1219999999999999E-6</v>
      </c>
      <c r="C148" s="6" t="s">
        <v>422</v>
      </c>
      <c r="D148" s="10" t="s">
        <v>519</v>
      </c>
      <c r="E148" s="18"/>
    </row>
    <row r="149" spans="1:5" x14ac:dyDescent="0.2">
      <c r="A149" s="9" t="s">
        <v>128</v>
      </c>
      <c r="B149" s="14">
        <f>1*0.5*1*0.0000012488</f>
        <v>6.2440000000000001E-7</v>
      </c>
      <c r="C149" s="6" t="s">
        <v>423</v>
      </c>
      <c r="D149" s="10" t="s">
        <v>519</v>
      </c>
      <c r="E149" s="18"/>
    </row>
    <row r="150" spans="1:5" x14ac:dyDescent="0.2">
      <c r="A150" s="9" t="s">
        <v>129</v>
      </c>
      <c r="B150" s="14">
        <v>3.1219999999999999E-6</v>
      </c>
      <c r="C150" s="6" t="s">
        <v>424</v>
      </c>
      <c r="D150" s="10" t="s">
        <v>519</v>
      </c>
      <c r="E150" s="18"/>
    </row>
    <row r="151" spans="1:5" x14ac:dyDescent="0.2">
      <c r="A151" s="9" t="s">
        <v>130</v>
      </c>
      <c r="B151" s="14">
        <f>10*1*2*10*0.0000014476</f>
        <v>2.8951999999999998E-4</v>
      </c>
      <c r="C151" s="6" t="s">
        <v>425</v>
      </c>
      <c r="D151" s="10" t="s">
        <v>519</v>
      </c>
      <c r="E151" s="18"/>
    </row>
    <row r="152" spans="1:5" x14ac:dyDescent="0.2">
      <c r="A152" s="9" t="s">
        <v>131</v>
      </c>
      <c r="B152" s="14">
        <f>2*20*5*0.0000012488</f>
        <v>2.4976000000000002E-4</v>
      </c>
      <c r="C152" s="6" t="s">
        <v>426</v>
      </c>
      <c r="D152" s="10" t="s">
        <v>519</v>
      </c>
      <c r="E152" s="18"/>
    </row>
    <row r="153" spans="1:5" x14ac:dyDescent="0.2">
      <c r="A153" s="9" t="s">
        <v>132</v>
      </c>
      <c r="B153" s="14">
        <f>1*0.1*0.00000010836</f>
        <v>1.0836E-8</v>
      </c>
      <c r="C153" s="6" t="s">
        <v>427</v>
      </c>
      <c r="D153" s="10" t="s">
        <v>519</v>
      </c>
      <c r="E153" s="18"/>
    </row>
    <row r="154" spans="1:5" x14ac:dyDescent="0.2">
      <c r="A154" s="9" t="s">
        <v>133</v>
      </c>
      <c r="B154" s="9">
        <f>50*0.12697918103808</f>
        <v>6.348959051904</v>
      </c>
      <c r="C154" s="6" t="s">
        <v>508</v>
      </c>
      <c r="D154" s="10" t="s">
        <v>303</v>
      </c>
      <c r="E154" s="18"/>
    </row>
    <row r="155" spans="1:5" x14ac:dyDescent="0.2">
      <c r="A155" s="9" t="s">
        <v>134</v>
      </c>
      <c r="B155" s="9">
        <v>3.59</v>
      </c>
      <c r="C155" s="6" t="s">
        <v>428</v>
      </c>
      <c r="D155" s="9" t="s">
        <v>293</v>
      </c>
      <c r="E155" s="18"/>
    </row>
    <row r="156" spans="1:5" x14ac:dyDescent="0.2">
      <c r="A156" s="9" t="s">
        <v>135</v>
      </c>
      <c r="B156" s="14">
        <f>5*0.00000000217</f>
        <v>1.0850000000000001E-8</v>
      </c>
      <c r="C156" s="6" t="s">
        <v>429</v>
      </c>
      <c r="D156" s="10" t="s">
        <v>519</v>
      </c>
      <c r="E156" s="18"/>
    </row>
    <row r="157" spans="1:5" x14ac:dyDescent="0.2">
      <c r="A157" s="9" t="s">
        <v>136</v>
      </c>
      <c r="B157" s="14">
        <v>6.1500000000000004E-7</v>
      </c>
      <c r="C157" s="6" t="s">
        <v>430</v>
      </c>
      <c r="D157" s="10" t="s">
        <v>519</v>
      </c>
      <c r="E157" s="18"/>
    </row>
    <row r="158" spans="1:5" x14ac:dyDescent="0.2">
      <c r="A158" s="9" t="s">
        <v>137</v>
      </c>
      <c r="B158" s="14">
        <v>2.9280000000000001E-5</v>
      </c>
      <c r="C158" s="6" t="s">
        <v>431</v>
      </c>
      <c r="D158" s="10" t="s">
        <v>519</v>
      </c>
      <c r="E158" s="18"/>
    </row>
    <row r="159" spans="1:5" x14ac:dyDescent="0.2">
      <c r="A159" s="9" t="s">
        <v>138</v>
      </c>
      <c r="B159" s="9">
        <f>2*0.03174479525952</f>
        <v>6.3489590519040004E-2</v>
      </c>
      <c r="C159" s="6" t="s">
        <v>510</v>
      </c>
      <c r="D159" s="10" t="s">
        <v>303</v>
      </c>
      <c r="E159" s="18"/>
    </row>
    <row r="160" spans="1:5" x14ac:dyDescent="0.2">
      <c r="A160" s="9" t="s">
        <v>139</v>
      </c>
      <c r="B160" s="9">
        <f>0.5*3.59</f>
        <v>1.7949999999999999</v>
      </c>
      <c r="C160" s="6" t="s">
        <v>433</v>
      </c>
      <c r="D160" s="9" t="s">
        <v>293</v>
      </c>
      <c r="E160" s="18"/>
    </row>
    <row r="161" spans="1:5" x14ac:dyDescent="0.2">
      <c r="A161" s="9" t="s">
        <v>140</v>
      </c>
      <c r="B161" s="14">
        <v>4.0000000000000003E-5</v>
      </c>
      <c r="C161" s="6" t="s">
        <v>434</v>
      </c>
      <c r="D161" s="10" t="s">
        <v>519</v>
      </c>
      <c r="E161" s="18"/>
    </row>
    <row r="162" spans="1:5" x14ac:dyDescent="0.2">
      <c r="A162" s="9" t="s">
        <v>141</v>
      </c>
      <c r="B162" s="14">
        <v>6.9999999999999994E-5</v>
      </c>
      <c r="C162" s="6" t="s">
        <v>435</v>
      </c>
      <c r="D162" s="10" t="s">
        <v>519</v>
      </c>
      <c r="E162" s="18"/>
    </row>
    <row r="163" spans="1:5" x14ac:dyDescent="0.2">
      <c r="A163" s="9" t="s">
        <v>142</v>
      </c>
      <c r="B163" s="9">
        <v>1E-4</v>
      </c>
      <c r="C163" s="7" t="s">
        <v>511</v>
      </c>
      <c r="D163" s="10" t="s">
        <v>519</v>
      </c>
      <c r="E163" s="18"/>
    </row>
    <row r="164" spans="1:5" x14ac:dyDescent="0.2">
      <c r="A164" s="9" t="s">
        <v>143</v>
      </c>
      <c r="B164" s="14">
        <f>5*30*0.00007</f>
        <v>1.0499999999999999E-2</v>
      </c>
      <c r="C164" s="7" t="s">
        <v>436</v>
      </c>
      <c r="D164" s="10" t="s">
        <v>519</v>
      </c>
      <c r="E164" s="18"/>
    </row>
    <row r="165" spans="1:5" x14ac:dyDescent="0.2">
      <c r="A165" s="9" t="s">
        <v>144</v>
      </c>
      <c r="B165" s="14">
        <f>5*0.000000056</f>
        <v>2.7999999999999997E-7</v>
      </c>
      <c r="C165" s="6" t="s">
        <v>437</v>
      </c>
      <c r="D165" s="10" t="s">
        <v>519</v>
      </c>
      <c r="E165" s="18"/>
    </row>
    <row r="166" spans="1:5" x14ac:dyDescent="0.2">
      <c r="A166" s="9" t="s">
        <v>145</v>
      </c>
      <c r="B166" s="14">
        <v>2E-8</v>
      </c>
      <c r="C166" s="6" t="s">
        <v>438</v>
      </c>
      <c r="D166" s="10" t="s">
        <v>519</v>
      </c>
      <c r="E166" s="18"/>
    </row>
    <row r="167" spans="1:5" x14ac:dyDescent="0.2">
      <c r="A167" s="9" t="s">
        <v>146</v>
      </c>
      <c r="B167" s="9">
        <v>1.913</v>
      </c>
      <c r="C167" s="6" t="s">
        <v>439</v>
      </c>
      <c r="D167" s="10" t="s">
        <v>303</v>
      </c>
      <c r="E167" s="18"/>
    </row>
    <row r="168" spans="1:5" x14ac:dyDescent="0.2">
      <c r="A168" s="9" t="s">
        <v>147</v>
      </c>
      <c r="B168" s="9">
        <f>10*25.96608</f>
        <v>259.66079999999999</v>
      </c>
      <c r="C168" s="6" t="s">
        <v>512</v>
      </c>
      <c r="D168" s="9" t="s">
        <v>293</v>
      </c>
      <c r="E168" s="18"/>
    </row>
    <row r="169" spans="1:5" x14ac:dyDescent="0.2">
      <c r="A169" s="9" t="s">
        <v>148</v>
      </c>
      <c r="B169" s="14">
        <v>6.1799999999999998E-8</v>
      </c>
      <c r="C169" s="6" t="s">
        <v>441</v>
      </c>
      <c r="D169" s="10" t="s">
        <v>519</v>
      </c>
      <c r="E169" s="18"/>
    </row>
    <row r="170" spans="1:5" x14ac:dyDescent="0.2">
      <c r="A170" s="9" t="s">
        <v>149</v>
      </c>
      <c r="B170" s="14">
        <f>5*0.0000000498</f>
        <v>2.4900000000000002E-7</v>
      </c>
      <c r="C170" s="6" t="s">
        <v>442</v>
      </c>
      <c r="D170" s="10" t="s">
        <v>519</v>
      </c>
      <c r="E170" s="18"/>
    </row>
    <row r="171" spans="1:5" x14ac:dyDescent="0.2">
      <c r="A171" s="9" t="s">
        <v>150</v>
      </c>
      <c r="B171" s="9">
        <v>2.73</v>
      </c>
      <c r="C171" s="6" t="s">
        <v>443</v>
      </c>
      <c r="D171" s="9" t="s">
        <v>293</v>
      </c>
      <c r="E171" s="18"/>
    </row>
    <row r="172" spans="1:5" x14ac:dyDescent="0.2">
      <c r="A172" s="9" t="s">
        <v>151</v>
      </c>
      <c r="B172" s="9">
        <f>0.25*48.26304</f>
        <v>12.065759999999999</v>
      </c>
      <c r="C172" s="6" t="s">
        <v>513</v>
      </c>
      <c r="D172" s="10" t="s">
        <v>303</v>
      </c>
      <c r="E172" s="18"/>
    </row>
    <row r="173" spans="1:5" x14ac:dyDescent="0.2">
      <c r="A173" s="9" t="s">
        <v>152</v>
      </c>
      <c r="B173" s="14">
        <v>1.0499999999999999E-5</v>
      </c>
      <c r="C173" s="6" t="s">
        <v>445</v>
      </c>
      <c r="D173" s="10" t="s">
        <v>519</v>
      </c>
      <c r="E173" s="18"/>
    </row>
    <row r="174" spans="1:5" x14ac:dyDescent="0.2">
      <c r="A174" s="9" t="s">
        <v>153</v>
      </c>
      <c r="B174" s="14">
        <v>3.4499999999999999E-9</v>
      </c>
      <c r="C174" s="6" t="s">
        <v>446</v>
      </c>
      <c r="D174" s="10" t="s">
        <v>519</v>
      </c>
      <c r="E174" s="18"/>
    </row>
    <row r="175" spans="1:5" x14ac:dyDescent="0.2">
      <c r="A175" s="9" t="s">
        <v>154</v>
      </c>
      <c r="B175" s="9">
        <v>8.2500000000000004E-2</v>
      </c>
      <c r="C175" s="6" t="s">
        <v>447</v>
      </c>
      <c r="D175" s="9" t="s">
        <v>293</v>
      </c>
      <c r="E175" s="18"/>
    </row>
    <row r="176" spans="1:5" x14ac:dyDescent="0.2">
      <c r="A176" s="9" t="s">
        <v>155</v>
      </c>
      <c r="B176" s="9">
        <v>0.12997152000000001</v>
      </c>
      <c r="C176" s="6" t="s">
        <v>514</v>
      </c>
      <c r="D176" s="10" t="s">
        <v>303</v>
      </c>
      <c r="E176" s="18"/>
    </row>
    <row r="177" spans="1:5" x14ac:dyDescent="0.2">
      <c r="A177" s="9" t="s">
        <v>156</v>
      </c>
      <c r="B177" s="14">
        <v>1.146E-5</v>
      </c>
      <c r="C177" s="6" t="s">
        <v>448</v>
      </c>
      <c r="D177" s="10" t="s">
        <v>519</v>
      </c>
      <c r="E177" s="18"/>
    </row>
    <row r="178" spans="1:5" x14ac:dyDescent="0.2">
      <c r="A178" s="9" t="s">
        <v>157</v>
      </c>
      <c r="B178" s="9">
        <v>1.22</v>
      </c>
      <c r="C178" s="6" t="s">
        <v>449</v>
      </c>
      <c r="D178" s="10" t="s">
        <v>303</v>
      </c>
      <c r="E178" s="18"/>
    </row>
    <row r="179" spans="1:5" x14ac:dyDescent="0.2">
      <c r="A179" s="9" t="s">
        <v>158</v>
      </c>
      <c r="B179" s="9">
        <f>5*0.272538</f>
        <v>1.36269</v>
      </c>
      <c r="C179" s="6" t="s">
        <v>515</v>
      </c>
      <c r="D179" s="9" t="s">
        <v>293</v>
      </c>
      <c r="E179" s="18"/>
    </row>
    <row r="180" spans="1:5" x14ac:dyDescent="0.2">
      <c r="A180" s="9" t="s">
        <v>159</v>
      </c>
      <c r="B180" s="14">
        <v>7.4200000000000001E-6</v>
      </c>
      <c r="C180" s="6" t="s">
        <v>451</v>
      </c>
      <c r="D180" s="10" t="s">
        <v>519</v>
      </c>
      <c r="E180" s="18"/>
    </row>
    <row r="181" spans="1:5" x14ac:dyDescent="0.2">
      <c r="A181" s="9" t="s">
        <v>160</v>
      </c>
      <c r="B181" s="14">
        <v>7.1500000000000002E-6</v>
      </c>
      <c r="C181" s="6" t="s">
        <v>452</v>
      </c>
      <c r="D181" s="10" t="s">
        <v>519</v>
      </c>
      <c r="E181" s="18"/>
    </row>
    <row r="182" spans="1:5" x14ac:dyDescent="0.2">
      <c r="A182" s="9" t="s">
        <v>161</v>
      </c>
      <c r="B182" s="9">
        <v>1.9</v>
      </c>
      <c r="C182" s="6" t="s">
        <v>453</v>
      </c>
      <c r="D182" s="9" t="s">
        <v>293</v>
      </c>
      <c r="E182" s="18"/>
    </row>
    <row r="183" spans="1:5" x14ac:dyDescent="0.2">
      <c r="A183" s="9" t="s">
        <v>162</v>
      </c>
      <c r="B183" s="9">
        <v>2.1506688</v>
      </c>
      <c r="C183" s="6" t="s">
        <v>516</v>
      </c>
      <c r="D183" s="10" t="s">
        <v>303</v>
      </c>
      <c r="E183" s="18"/>
    </row>
    <row r="184" spans="1:5" x14ac:dyDescent="0.2">
      <c r="A184" s="9" t="s">
        <v>163</v>
      </c>
      <c r="B184" s="14">
        <v>1.2699999999999999E-6</v>
      </c>
      <c r="C184" s="6" t="s">
        <v>455</v>
      </c>
      <c r="D184" s="10" t="s">
        <v>519</v>
      </c>
      <c r="E184" s="18"/>
    </row>
    <row r="185" spans="1:5" x14ac:dyDescent="0.2">
      <c r="A185" s="9" t="s">
        <v>164</v>
      </c>
      <c r="B185" s="14">
        <v>4.29E-8</v>
      </c>
      <c r="C185" s="6" t="s">
        <v>456</v>
      </c>
      <c r="D185" s="10" t="s">
        <v>519</v>
      </c>
      <c r="E185" s="18"/>
    </row>
    <row r="186" spans="1:5" x14ac:dyDescent="0.2">
      <c r="A186" s="9" t="s">
        <v>165</v>
      </c>
      <c r="B186" s="14">
        <v>1.15E-7</v>
      </c>
      <c r="C186" s="6" t="s">
        <v>457</v>
      </c>
      <c r="D186" s="10" t="s">
        <v>519</v>
      </c>
      <c r="E186" s="18"/>
    </row>
    <row r="187" spans="1:5" x14ac:dyDescent="0.2">
      <c r="A187" s="9" t="s">
        <v>166</v>
      </c>
      <c r="B187" s="9">
        <v>1</v>
      </c>
      <c r="C187" s="6" t="s">
        <v>458</v>
      </c>
      <c r="D187" s="9" t="s">
        <v>293</v>
      </c>
      <c r="E187" s="18"/>
    </row>
    <row r="188" spans="1:5" x14ac:dyDescent="0.2">
      <c r="A188" s="9" t="s">
        <v>167</v>
      </c>
      <c r="B188" s="9">
        <f>0.1*15.5232</f>
        <v>1.5523199999999999</v>
      </c>
      <c r="C188" s="6" t="s">
        <v>517</v>
      </c>
      <c r="D188" s="10" t="s">
        <v>303</v>
      </c>
      <c r="E188" s="18"/>
    </row>
    <row r="189" spans="1:5" x14ac:dyDescent="0.2">
      <c r="A189" s="9" t="s">
        <v>168</v>
      </c>
      <c r="B189" s="9">
        <f>10*0.084672</f>
        <v>0.84671999999999992</v>
      </c>
      <c r="C189" s="6" t="s">
        <v>518</v>
      </c>
      <c r="D189" s="10" t="s">
        <v>303</v>
      </c>
      <c r="E189" s="18"/>
    </row>
    <row r="190" spans="1:5" x14ac:dyDescent="0.2">
      <c r="A190" s="9" t="s">
        <v>169</v>
      </c>
      <c r="B190" s="9">
        <v>8.7999999999999995E-2</v>
      </c>
      <c r="C190" s="6" t="s">
        <v>461</v>
      </c>
      <c r="D190" s="9" t="s">
        <v>293</v>
      </c>
      <c r="E190" s="18"/>
    </row>
    <row r="191" spans="1:5" x14ac:dyDescent="0.2">
      <c r="A191" s="9" t="s">
        <v>170</v>
      </c>
      <c r="B191" s="14">
        <v>5.1699999999999997E-10</v>
      </c>
      <c r="C191" s="6" t="s">
        <v>462</v>
      </c>
      <c r="D191" s="10" t="s">
        <v>519</v>
      </c>
      <c r="E191" s="18"/>
    </row>
    <row r="192" spans="1:5" x14ac:dyDescent="0.2">
      <c r="A192" s="9" t="s">
        <v>171</v>
      </c>
      <c r="B192" s="14">
        <v>2.0679999999999999E-9</v>
      </c>
      <c r="C192" s="6" t="s">
        <v>463</v>
      </c>
      <c r="D192" s="10" t="s">
        <v>519</v>
      </c>
      <c r="E192" s="18"/>
    </row>
    <row r="193" spans="1:5" x14ac:dyDescent="0.2">
      <c r="A193" s="9" t="s">
        <v>172</v>
      </c>
      <c r="B193" s="14">
        <f>0.5*0.00000000517</f>
        <v>2.5850000000000001E-9</v>
      </c>
      <c r="C193" s="6" t="s">
        <v>464</v>
      </c>
      <c r="D193" s="10" t="s">
        <v>519</v>
      </c>
      <c r="E193" s="18"/>
    </row>
    <row r="194" spans="1:5" x14ac:dyDescent="0.2">
      <c r="A194" s="9" t="s">
        <v>173</v>
      </c>
      <c r="B194" s="14">
        <v>2.0680000000000001E-8</v>
      </c>
      <c r="C194" s="6" t="s">
        <v>465</v>
      </c>
      <c r="D194" s="10" t="s">
        <v>519</v>
      </c>
      <c r="E194" s="18"/>
    </row>
    <row r="195" spans="1:5" x14ac:dyDescent="0.2">
      <c r="A195" s="9" t="s">
        <v>174</v>
      </c>
      <c r="B195" s="9">
        <f>5*0.0000000207</f>
        <v>1.0349999999999999E-7</v>
      </c>
      <c r="C195" s="6" t="s">
        <v>466</v>
      </c>
      <c r="D195" s="10" t="s">
        <v>519</v>
      </c>
      <c r="E195" s="18"/>
    </row>
    <row r="196" spans="1:5" x14ac:dyDescent="0.2">
      <c r="A196" s="9" t="s">
        <v>175</v>
      </c>
      <c r="B196" s="9">
        <v>0</v>
      </c>
      <c r="C196" s="6" t="s">
        <v>467</v>
      </c>
      <c r="D196" s="10" t="s">
        <v>303</v>
      </c>
      <c r="E196" s="18"/>
    </row>
    <row r="197" spans="1:5" x14ac:dyDescent="0.2">
      <c r="A197" s="9" t="s">
        <v>176</v>
      </c>
      <c r="B197" s="9">
        <v>0</v>
      </c>
      <c r="C197" s="6" t="s">
        <v>468</v>
      </c>
      <c r="D197" s="9" t="s">
        <v>293</v>
      </c>
      <c r="E197" s="18"/>
    </row>
    <row r="198" spans="1:5" x14ac:dyDescent="0.2">
      <c r="A198" s="9" t="s">
        <v>321</v>
      </c>
      <c r="B198" s="9">
        <f>24*150</f>
        <v>3600</v>
      </c>
      <c r="C198" s="6" t="s">
        <v>412</v>
      </c>
      <c r="D198" s="10" t="s">
        <v>295</v>
      </c>
      <c r="E198" s="18"/>
    </row>
    <row r="199" spans="1:5" x14ac:dyDescent="0.2">
      <c r="A199" s="9" t="s">
        <v>322</v>
      </c>
      <c r="B199" s="9">
        <v>40</v>
      </c>
      <c r="C199" s="6" t="s">
        <v>420</v>
      </c>
      <c r="D199" s="10" t="s">
        <v>295</v>
      </c>
      <c r="E199" s="18"/>
    </row>
    <row r="200" spans="1:5" x14ac:dyDescent="0.2">
      <c r="A200" s="9" t="s">
        <v>323</v>
      </c>
      <c r="B200" s="9">
        <f>5.71428571428571/20</f>
        <v>0.28571428571428548</v>
      </c>
      <c r="C200" s="6" t="s">
        <v>460</v>
      </c>
      <c r="D200" s="10" t="s">
        <v>295</v>
      </c>
      <c r="E200" s="18"/>
    </row>
    <row r="201" spans="1:5" x14ac:dyDescent="0.2">
      <c r="A201" s="9" t="s">
        <v>330</v>
      </c>
      <c r="B201" s="9">
        <f>20/5</f>
        <v>4</v>
      </c>
      <c r="C201" s="6" t="s">
        <v>460</v>
      </c>
      <c r="D201" s="10" t="s">
        <v>295</v>
      </c>
      <c r="E201" s="18"/>
    </row>
    <row r="202" spans="1:5" x14ac:dyDescent="0.2">
      <c r="A202" s="9" t="s">
        <v>324</v>
      </c>
      <c r="B202" s="9">
        <f>8*200</f>
        <v>1600</v>
      </c>
      <c r="C202" s="6" t="s">
        <v>432</v>
      </c>
      <c r="D202" s="10" t="s">
        <v>295</v>
      </c>
      <c r="E202" s="18"/>
    </row>
    <row r="203" spans="1:5" x14ac:dyDescent="0.2">
      <c r="A203" s="9" t="s">
        <v>325</v>
      </c>
      <c r="B203" s="9">
        <f>4/400</f>
        <v>0.01</v>
      </c>
      <c r="C203" s="6" t="s">
        <v>440</v>
      </c>
      <c r="D203" s="10" t="s">
        <v>295</v>
      </c>
      <c r="E203" s="18"/>
    </row>
    <row r="204" spans="1:5" x14ac:dyDescent="0.2">
      <c r="A204" s="9" t="s">
        <v>326</v>
      </c>
      <c r="B204" s="9">
        <f>1.2/3</f>
        <v>0.39999999999999997</v>
      </c>
      <c r="C204" s="6" t="s">
        <v>444</v>
      </c>
      <c r="D204" s="10" t="s">
        <v>295</v>
      </c>
      <c r="E204" s="18"/>
    </row>
    <row r="205" spans="1:5" x14ac:dyDescent="0.2">
      <c r="A205" s="9" t="s">
        <v>327</v>
      </c>
      <c r="B205" s="9">
        <f>10/5</f>
        <v>2</v>
      </c>
      <c r="C205" s="6" t="s">
        <v>450</v>
      </c>
      <c r="D205" s="10" t="s">
        <v>295</v>
      </c>
      <c r="E205" s="18"/>
    </row>
    <row r="206" spans="1:5" x14ac:dyDescent="0.2">
      <c r="A206" s="9" t="s">
        <v>328</v>
      </c>
      <c r="B206" s="9">
        <v>1</v>
      </c>
      <c r="C206" s="6" t="s">
        <v>454</v>
      </c>
      <c r="D206" s="10" t="s">
        <v>295</v>
      </c>
      <c r="E206" s="18"/>
    </row>
    <row r="207" spans="1:5" x14ac:dyDescent="0.2">
      <c r="A207" s="9" t="s">
        <v>329</v>
      </c>
      <c r="B207" s="9">
        <v>4</v>
      </c>
      <c r="C207" s="6" t="s">
        <v>459</v>
      </c>
      <c r="D207" s="10" t="s">
        <v>295</v>
      </c>
      <c r="E207" s="18"/>
    </row>
    <row r="208" spans="1:5" x14ac:dyDescent="0.2">
      <c r="A208" s="3" t="s">
        <v>177</v>
      </c>
      <c r="B208" s="3">
        <v>0.1</v>
      </c>
      <c r="C208" s="4" t="s">
        <v>469</v>
      </c>
      <c r="D208" s="12" t="s">
        <v>293</v>
      </c>
      <c r="E208" s="19" t="s">
        <v>535</v>
      </c>
    </row>
    <row r="209" spans="1:5" x14ac:dyDescent="0.2">
      <c r="A209" s="3" t="s">
        <v>178</v>
      </c>
      <c r="B209" s="3">
        <v>0.1</v>
      </c>
      <c r="C209" s="4" t="s">
        <v>470</v>
      </c>
      <c r="D209" s="12" t="s">
        <v>293</v>
      </c>
      <c r="E209" s="19"/>
    </row>
    <row r="210" spans="1:5" x14ac:dyDescent="0.2">
      <c r="A210" s="3" t="s">
        <v>179</v>
      </c>
      <c r="B210" s="3">
        <v>0.1</v>
      </c>
      <c r="C210" s="4" t="s">
        <v>471</v>
      </c>
      <c r="D210" s="12" t="s">
        <v>293</v>
      </c>
      <c r="E210" s="19"/>
    </row>
    <row r="211" spans="1:5" x14ac:dyDescent="0.2">
      <c r="A211" s="3" t="s">
        <v>180</v>
      </c>
      <c r="B211" s="3">
        <v>0.1</v>
      </c>
      <c r="C211" s="4" t="s">
        <v>472</v>
      </c>
      <c r="D211" s="12" t="s">
        <v>293</v>
      </c>
      <c r="E211" s="19"/>
    </row>
    <row r="212" spans="1:5" x14ac:dyDescent="0.2">
      <c r="A212" s="3" t="s">
        <v>181</v>
      </c>
      <c r="B212" s="3">
        <v>0.1</v>
      </c>
      <c r="C212" s="4" t="s">
        <v>473</v>
      </c>
      <c r="D212" s="12" t="s">
        <v>293</v>
      </c>
      <c r="E212" s="19"/>
    </row>
    <row r="213" spans="1:5" x14ac:dyDescent="0.2">
      <c r="A213" s="3" t="s">
        <v>182</v>
      </c>
      <c r="B213" s="3">
        <v>0.2</v>
      </c>
      <c r="C213" s="4" t="s">
        <v>474</v>
      </c>
      <c r="D213" s="12" t="s">
        <v>293</v>
      </c>
      <c r="E213" s="19"/>
    </row>
    <row r="214" spans="1:5" x14ac:dyDescent="0.2">
      <c r="A214" s="3" t="s">
        <v>183</v>
      </c>
      <c r="B214" s="3">
        <v>0.1</v>
      </c>
      <c r="C214" s="4" t="s">
        <v>475</v>
      </c>
      <c r="D214" s="12" t="s">
        <v>293</v>
      </c>
      <c r="E214" s="19"/>
    </row>
    <row r="215" spans="1:5" x14ac:dyDescent="0.2">
      <c r="A215" s="3" t="s">
        <v>184</v>
      </c>
      <c r="B215" s="3">
        <v>0.1</v>
      </c>
      <c r="C215" s="4" t="s">
        <v>476</v>
      </c>
      <c r="D215" s="12" t="s">
        <v>293</v>
      </c>
      <c r="E215" s="19"/>
    </row>
    <row r="216" spans="1:5" x14ac:dyDescent="0.2">
      <c r="A216" s="3" t="s">
        <v>185</v>
      </c>
      <c r="B216" s="3">
        <v>0.1</v>
      </c>
      <c r="C216" s="4" t="s">
        <v>477</v>
      </c>
      <c r="D216" s="12" t="s">
        <v>293</v>
      </c>
      <c r="E216" s="19"/>
    </row>
    <row r="217" spans="1:5" x14ac:dyDescent="0.2">
      <c r="A217" s="3" t="s">
        <v>186</v>
      </c>
      <c r="B217" s="3">
        <v>0.1</v>
      </c>
      <c r="C217" s="4" t="s">
        <v>478</v>
      </c>
      <c r="D217" s="12" t="s">
        <v>293</v>
      </c>
      <c r="E217" s="19"/>
    </row>
    <row r="218" spans="1:5" x14ac:dyDescent="0.2">
      <c r="A218" s="3" t="s">
        <v>187</v>
      </c>
      <c r="B218" s="3">
        <v>0.1</v>
      </c>
      <c r="C218" s="4" t="s">
        <v>479</v>
      </c>
      <c r="D218" s="12" t="s">
        <v>293</v>
      </c>
      <c r="E218" s="19"/>
    </row>
    <row r="219" spans="1:5" x14ac:dyDescent="0.2">
      <c r="A219" s="3" t="s">
        <v>188</v>
      </c>
      <c r="B219" s="3">
        <v>0.1</v>
      </c>
      <c r="C219" s="4" t="s">
        <v>480</v>
      </c>
      <c r="D219" s="12" t="s">
        <v>293</v>
      </c>
      <c r="E219" s="19"/>
    </row>
    <row r="220" spans="1:5" x14ac:dyDescent="0.2">
      <c r="A220" s="3" t="s">
        <v>189</v>
      </c>
      <c r="B220" s="3">
        <v>0.1</v>
      </c>
      <c r="C220" s="4" t="s">
        <v>481</v>
      </c>
      <c r="D220" s="12" t="s">
        <v>293</v>
      </c>
      <c r="E220" s="19"/>
    </row>
    <row r="221" spans="1:5" x14ac:dyDescent="0.2">
      <c r="A221" s="3" t="s">
        <v>193</v>
      </c>
      <c r="B221" s="3">
        <v>1</v>
      </c>
      <c r="C221" s="4" t="s">
        <v>524</v>
      </c>
      <c r="D221" s="12" t="s">
        <v>302</v>
      </c>
      <c r="E221" s="19"/>
    </row>
    <row r="222" spans="1:5" x14ac:dyDescent="0.2">
      <c r="A222" s="3" t="s">
        <v>243</v>
      </c>
      <c r="B222" s="3">
        <v>1</v>
      </c>
      <c r="C222" s="4" t="s">
        <v>482</v>
      </c>
      <c r="D222" s="12" t="s">
        <v>293</v>
      </c>
      <c r="E222" s="19"/>
    </row>
    <row r="223" spans="1:5" x14ac:dyDescent="0.2">
      <c r="A223" s="3" t="s">
        <v>244</v>
      </c>
      <c r="B223" s="3">
        <v>1</v>
      </c>
      <c r="C223" s="4" t="s">
        <v>483</v>
      </c>
      <c r="D223" s="12" t="s">
        <v>293</v>
      </c>
      <c r="E223" s="19"/>
    </row>
    <row r="224" spans="1:5" x14ac:dyDescent="0.2">
      <c r="A224" s="3" t="s">
        <v>245</v>
      </c>
      <c r="B224" s="3">
        <v>1</v>
      </c>
      <c r="C224" s="4" t="s">
        <v>484</v>
      </c>
      <c r="D224" s="12" t="s">
        <v>293</v>
      </c>
      <c r="E224" s="19"/>
    </row>
    <row r="225" spans="1:5" x14ac:dyDescent="0.2">
      <c r="A225" s="3" t="s">
        <v>246</v>
      </c>
      <c r="B225" s="3">
        <v>1</v>
      </c>
      <c r="C225" s="4" t="s">
        <v>485</v>
      </c>
      <c r="D225" s="12" t="s">
        <v>293</v>
      </c>
      <c r="E225" s="19"/>
    </row>
    <row r="226" spans="1:5" x14ac:dyDescent="0.2">
      <c r="A226" s="3" t="s">
        <v>247</v>
      </c>
      <c r="B226" s="3">
        <v>1</v>
      </c>
      <c r="C226" s="4" t="s">
        <v>486</v>
      </c>
      <c r="D226" s="12" t="s">
        <v>293</v>
      </c>
      <c r="E226" s="19"/>
    </row>
    <row r="227" spans="1:5" x14ac:dyDescent="0.2">
      <c r="A227" s="3" t="s">
        <v>248</v>
      </c>
      <c r="B227" s="3">
        <v>1</v>
      </c>
      <c r="C227" s="4" t="s">
        <v>487</v>
      </c>
      <c r="D227" s="12" t="s">
        <v>293</v>
      </c>
      <c r="E227" s="19"/>
    </row>
    <row r="228" spans="1:5" x14ac:dyDescent="0.2">
      <c r="A228" s="3" t="s">
        <v>249</v>
      </c>
      <c r="B228" s="3">
        <v>1</v>
      </c>
      <c r="C228" s="4" t="s">
        <v>488</v>
      </c>
      <c r="D228" s="12" t="s">
        <v>293</v>
      </c>
      <c r="E228" s="19"/>
    </row>
    <row r="229" spans="1:5" x14ac:dyDescent="0.2">
      <c r="A229" s="9" t="s">
        <v>190</v>
      </c>
      <c r="B229" s="9">
        <f>19800</f>
        <v>19800</v>
      </c>
      <c r="C229" s="6" t="s">
        <v>521</v>
      </c>
      <c r="D229" s="10" t="s">
        <v>300</v>
      </c>
      <c r="E229" s="18" t="s">
        <v>536</v>
      </c>
    </row>
    <row r="230" spans="1:5" x14ac:dyDescent="0.2">
      <c r="A230" s="9" t="s">
        <v>191</v>
      </c>
      <c r="B230" s="9">
        <v>1000000</v>
      </c>
      <c r="C230" s="6" t="s">
        <v>522</v>
      </c>
      <c r="D230" s="10" t="s">
        <v>301</v>
      </c>
      <c r="E230" s="18"/>
    </row>
    <row r="231" spans="1:5" x14ac:dyDescent="0.2">
      <c r="A231" s="9" t="s">
        <v>192</v>
      </c>
      <c r="B231" s="9">
        <v>2.9761904761904799E-3</v>
      </c>
      <c r="C231" s="6" t="s">
        <v>523</v>
      </c>
      <c r="D231" s="10" t="s">
        <v>293</v>
      </c>
      <c r="E231" s="18"/>
    </row>
    <row r="232" spans="1:5" x14ac:dyDescent="0.2">
      <c r="A232" s="3" t="s">
        <v>318</v>
      </c>
      <c r="B232" s="3">
        <v>1660</v>
      </c>
      <c r="C232" s="4" t="s">
        <v>502</v>
      </c>
      <c r="D232" s="8" t="s">
        <v>520</v>
      </c>
      <c r="E232" s="11"/>
    </row>
    <row r="233" spans="1:5" x14ac:dyDescent="0.2">
      <c r="A233" s="3" t="s">
        <v>319</v>
      </c>
      <c r="B233" s="3">
        <v>5000</v>
      </c>
      <c r="C233" s="4" t="s">
        <v>503</v>
      </c>
      <c r="D233" s="8" t="s">
        <v>520</v>
      </c>
      <c r="E233" s="11"/>
    </row>
    <row r="234" spans="1:5" x14ac:dyDescent="0.2">
      <c r="A234" s="16" t="s">
        <v>546</v>
      </c>
      <c r="B234" s="9">
        <v>0</v>
      </c>
    </row>
    <row r="235" spans="1:5" x14ac:dyDescent="0.2">
      <c r="A235" s="16" t="s">
        <v>547</v>
      </c>
      <c r="B235" s="17">
        <v>0</v>
      </c>
    </row>
    <row r="236" spans="1:5" x14ac:dyDescent="0.2">
      <c r="A236" s="16" t="s">
        <v>548</v>
      </c>
      <c r="B236" s="17">
        <v>5</v>
      </c>
    </row>
    <row r="237" spans="1:5" x14ac:dyDescent="0.2">
      <c r="A237" s="16" t="s">
        <v>550</v>
      </c>
      <c r="B237" s="9">
        <f>39600</f>
        <v>39600</v>
      </c>
    </row>
  </sheetData>
  <mergeCells count="12">
    <mergeCell ref="E208:E228"/>
    <mergeCell ref="E229:E231"/>
    <mergeCell ref="E113:E120"/>
    <mergeCell ref="E89:E99"/>
    <mergeCell ref="E63:E73"/>
    <mergeCell ref="E121:E137"/>
    <mergeCell ref="E138:E207"/>
    <mergeCell ref="E33:E43"/>
    <mergeCell ref="E1:E32"/>
    <mergeCell ref="E44:E62"/>
    <mergeCell ref="E74:E88"/>
    <mergeCell ref="E100:E1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0D07-5DEA-784F-9379-3415E736F037}">
  <dimension ref="A1:AL54"/>
  <sheetViews>
    <sheetView topLeftCell="A17" workbookViewId="0">
      <selection activeCell="C54" sqref="C54"/>
    </sheetView>
  </sheetViews>
  <sheetFormatPr baseColWidth="10" defaultRowHeight="16" x14ac:dyDescent="0.2"/>
  <sheetData>
    <row r="1" spans="1:38" x14ac:dyDescent="0.2">
      <c r="A1" t="s">
        <v>196</v>
      </c>
      <c r="B1">
        <v>0</v>
      </c>
      <c r="C1" s="15" t="s">
        <v>542</v>
      </c>
      <c r="E1" s="1"/>
      <c r="V1" s="1"/>
      <c r="AB1" s="1"/>
      <c r="AC1" s="1"/>
      <c r="AD1" s="1"/>
      <c r="AE1" s="1"/>
      <c r="AF1" s="1"/>
      <c r="AG1" s="1"/>
      <c r="AH1" s="1"/>
      <c r="AJ1" s="1"/>
      <c r="AK1" s="1"/>
      <c r="AL1" s="1"/>
    </row>
    <row r="2" spans="1:38" x14ac:dyDescent="0.2">
      <c r="A2" t="s">
        <v>197</v>
      </c>
      <c r="B2" s="1">
        <v>20000000000</v>
      </c>
      <c r="C2" t="s">
        <v>297</v>
      </c>
    </row>
    <row r="3" spans="1:38" x14ac:dyDescent="0.2">
      <c r="A3" t="s">
        <v>198</v>
      </c>
      <c r="B3" s="1">
        <v>30000000000</v>
      </c>
      <c r="C3" t="s">
        <v>297</v>
      </c>
    </row>
    <row r="4" spans="1:38" x14ac:dyDescent="0.2">
      <c r="A4" t="s">
        <v>199</v>
      </c>
      <c r="B4">
        <v>0</v>
      </c>
      <c r="C4" t="s">
        <v>297</v>
      </c>
    </row>
    <row r="5" spans="1:38" x14ac:dyDescent="0.2">
      <c r="A5" t="s">
        <v>200</v>
      </c>
      <c r="B5">
        <v>250.26</v>
      </c>
      <c r="C5" t="s">
        <v>297</v>
      </c>
    </row>
    <row r="6" spans="1:38" x14ac:dyDescent="0.2">
      <c r="A6" t="s">
        <v>201</v>
      </c>
      <c r="B6">
        <v>375.4</v>
      </c>
      <c r="C6" t="s">
        <v>297</v>
      </c>
    </row>
    <row r="7" spans="1:38" x14ac:dyDescent="0.2">
      <c r="A7" t="s">
        <v>202</v>
      </c>
      <c r="B7">
        <v>1416.8</v>
      </c>
      <c r="C7" t="s">
        <v>297</v>
      </c>
    </row>
    <row r="8" spans="1:38" x14ac:dyDescent="0.2">
      <c r="A8" t="s">
        <v>203</v>
      </c>
      <c r="B8">
        <v>1869.4</v>
      </c>
      <c r="C8" t="s">
        <v>297</v>
      </c>
    </row>
    <row r="9" spans="1:38" x14ac:dyDescent="0.2">
      <c r="A9" t="s">
        <v>204</v>
      </c>
      <c r="B9">
        <v>2455.6</v>
      </c>
      <c r="C9" t="s">
        <v>297</v>
      </c>
    </row>
    <row r="10" spans="1:38" x14ac:dyDescent="0.2">
      <c r="A10" t="s">
        <v>205</v>
      </c>
      <c r="B10">
        <v>1683.7</v>
      </c>
      <c r="C10" t="s">
        <v>297</v>
      </c>
    </row>
    <row r="11" spans="1:38" x14ac:dyDescent="0.2">
      <c r="A11" t="s">
        <v>206</v>
      </c>
      <c r="B11">
        <v>0.37168000000000001</v>
      </c>
      <c r="C11" t="s">
        <v>297</v>
      </c>
    </row>
    <row r="12" spans="1:38" x14ac:dyDescent="0.2">
      <c r="A12" t="s">
        <v>207</v>
      </c>
      <c r="B12">
        <v>2082.6</v>
      </c>
      <c r="C12" t="s">
        <v>297</v>
      </c>
    </row>
    <row r="13" spans="1:38" x14ac:dyDescent="0.2">
      <c r="A13" t="s">
        <v>208</v>
      </c>
      <c r="B13">
        <v>454.95</v>
      </c>
      <c r="C13" t="s">
        <v>297</v>
      </c>
    </row>
    <row r="14" spans="1:38" x14ac:dyDescent="0.2">
      <c r="A14" t="s">
        <v>209</v>
      </c>
      <c r="B14">
        <v>2.4335000000000001E-4</v>
      </c>
      <c r="C14" t="s">
        <v>291</v>
      </c>
    </row>
    <row r="15" spans="1:38" x14ac:dyDescent="0.2">
      <c r="A15" t="s">
        <v>210</v>
      </c>
      <c r="B15">
        <v>1.4130999999999999E-4</v>
      </c>
      <c r="C15" t="s">
        <v>291</v>
      </c>
    </row>
    <row r="16" spans="1:38" x14ac:dyDescent="0.2">
      <c r="A16" t="s">
        <v>211</v>
      </c>
      <c r="B16">
        <v>2.8004999999999999E-2</v>
      </c>
      <c r="C16" t="s">
        <v>291</v>
      </c>
    </row>
    <row r="17" spans="1:3" x14ac:dyDescent="0.2">
      <c r="A17" t="s">
        <v>212</v>
      </c>
      <c r="B17">
        <v>2.8676999999999999E-3</v>
      </c>
      <c r="C17" t="s">
        <v>291</v>
      </c>
    </row>
    <row r="18" spans="1:3" x14ac:dyDescent="0.2">
      <c r="A18" t="s">
        <v>213</v>
      </c>
      <c r="B18">
        <v>1.8392E-3</v>
      </c>
      <c r="C18" t="s">
        <v>291</v>
      </c>
    </row>
    <row r="19" spans="1:3" x14ac:dyDescent="0.2">
      <c r="A19" t="s">
        <v>214</v>
      </c>
      <c r="B19">
        <v>0.35115000000000002</v>
      </c>
      <c r="C19" t="s">
        <v>291</v>
      </c>
    </row>
    <row r="20" spans="1:3" x14ac:dyDescent="0.2">
      <c r="A20" t="s">
        <v>215</v>
      </c>
      <c r="B20">
        <v>1.2183999999999999</v>
      </c>
      <c r="C20" t="s">
        <v>291</v>
      </c>
    </row>
    <row r="21" spans="1:3" x14ac:dyDescent="0.2">
      <c r="A21" t="s">
        <v>216</v>
      </c>
      <c r="B21" s="1">
        <v>1.13E-5</v>
      </c>
      <c r="C21" t="s">
        <v>291</v>
      </c>
    </row>
    <row r="22" spans="1:3" x14ac:dyDescent="0.2">
      <c r="A22" t="s">
        <v>217</v>
      </c>
      <c r="B22">
        <v>5.9297999999999997E-2</v>
      </c>
      <c r="C22" t="s">
        <v>291</v>
      </c>
    </row>
    <row r="23" spans="1:3" x14ac:dyDescent="0.2">
      <c r="A23" t="s">
        <v>218</v>
      </c>
      <c r="B23">
        <v>7.7060000000000003E-2</v>
      </c>
      <c r="C23" t="s">
        <v>291</v>
      </c>
    </row>
    <row r="24" spans="1:3" x14ac:dyDescent="0.2">
      <c r="A24" t="s">
        <v>219</v>
      </c>
      <c r="B24">
        <v>0.20208999999999999</v>
      </c>
      <c r="C24" t="s">
        <v>291</v>
      </c>
    </row>
    <row r="25" spans="1:3" x14ac:dyDescent="0.2">
      <c r="A25" t="s">
        <v>220</v>
      </c>
      <c r="B25">
        <v>440.11</v>
      </c>
      <c r="C25" t="s">
        <v>291</v>
      </c>
    </row>
    <row r="26" spans="1:3" x14ac:dyDescent="0.2">
      <c r="A26" t="s">
        <v>221</v>
      </c>
      <c r="B26">
        <v>0.21898000000000001</v>
      </c>
      <c r="C26" t="s">
        <v>291</v>
      </c>
    </row>
    <row r="27" spans="1:3" x14ac:dyDescent="0.2">
      <c r="A27" t="s">
        <v>222</v>
      </c>
      <c r="B27" s="1">
        <v>1.5400000000000001E-9</v>
      </c>
      <c r="C27" t="s">
        <v>543</v>
      </c>
    </row>
    <row r="28" spans="1:3" x14ac:dyDescent="0.2">
      <c r="A28" t="s">
        <v>223</v>
      </c>
      <c r="B28" s="1">
        <v>6.4200000000000006E-8</v>
      </c>
      <c r="C28" t="s">
        <v>543</v>
      </c>
    </row>
    <row r="29" spans="1:3" x14ac:dyDescent="0.2">
      <c r="A29" t="s">
        <v>224</v>
      </c>
      <c r="B29" s="1">
        <v>1.27E-5</v>
      </c>
      <c r="C29" t="s">
        <v>543</v>
      </c>
    </row>
    <row r="30" spans="1:3" x14ac:dyDescent="0.2">
      <c r="A30" t="s">
        <v>225</v>
      </c>
      <c r="B30" s="1">
        <v>1.6000000000000001E-8</v>
      </c>
      <c r="C30" t="s">
        <v>543</v>
      </c>
    </row>
    <row r="31" spans="1:3" x14ac:dyDescent="0.2">
      <c r="A31" t="s">
        <v>226</v>
      </c>
      <c r="B31" s="1">
        <v>1.02E-8</v>
      </c>
      <c r="C31" t="s">
        <v>543</v>
      </c>
    </row>
    <row r="32" spans="1:3" x14ac:dyDescent="0.2">
      <c r="A32" t="s">
        <v>227</v>
      </c>
      <c r="B32" s="1">
        <v>7.34E-6</v>
      </c>
      <c r="C32" t="s">
        <v>543</v>
      </c>
    </row>
    <row r="33" spans="1:3" x14ac:dyDescent="0.2">
      <c r="A33" t="s">
        <v>228</v>
      </c>
      <c r="B33" s="1">
        <v>8.9299999999999992E-6</v>
      </c>
      <c r="C33" t="s">
        <v>543</v>
      </c>
    </row>
    <row r="34" spans="1:3" x14ac:dyDescent="0.2">
      <c r="A34" t="s">
        <v>229</v>
      </c>
      <c r="B34">
        <v>0</v>
      </c>
      <c r="C34" t="s">
        <v>543</v>
      </c>
    </row>
    <row r="35" spans="1:3" x14ac:dyDescent="0.2">
      <c r="A35" t="s">
        <v>230</v>
      </c>
      <c r="B35" s="1">
        <v>9.7199999999999997E-7</v>
      </c>
      <c r="C35" t="s">
        <v>543</v>
      </c>
    </row>
    <row r="36" spans="1:3" x14ac:dyDescent="0.2">
      <c r="A36" t="s">
        <v>231</v>
      </c>
      <c r="B36" s="1">
        <v>8.1100000000000005E-7</v>
      </c>
      <c r="C36" t="s">
        <v>543</v>
      </c>
    </row>
    <row r="37" spans="1:3" x14ac:dyDescent="0.2">
      <c r="A37" t="s">
        <v>232</v>
      </c>
      <c r="B37" s="1">
        <v>4.0400000000000003E-6</v>
      </c>
      <c r="C37" t="s">
        <v>543</v>
      </c>
    </row>
    <row r="38" spans="1:3" x14ac:dyDescent="0.2">
      <c r="A38" t="s">
        <v>233</v>
      </c>
      <c r="B38">
        <v>0.12698999999999999</v>
      </c>
      <c r="C38" t="s">
        <v>543</v>
      </c>
    </row>
    <row r="39" spans="1:3" x14ac:dyDescent="0.2">
      <c r="A39" t="s">
        <v>234</v>
      </c>
      <c r="B39">
        <v>0.50011000000000005</v>
      </c>
      <c r="C39" t="s">
        <v>543</v>
      </c>
    </row>
    <row r="40" spans="1:3" x14ac:dyDescent="0.2">
      <c r="A40" t="s">
        <v>235</v>
      </c>
      <c r="B40">
        <v>0</v>
      </c>
      <c r="C40" t="s">
        <v>544</v>
      </c>
    </row>
    <row r="41" spans="1:3" x14ac:dyDescent="0.2">
      <c r="A41" t="s">
        <v>236</v>
      </c>
      <c r="B41">
        <v>0.70096000000000003</v>
      </c>
      <c r="C41" t="s">
        <v>545</v>
      </c>
    </row>
    <row r="42" spans="1:3" x14ac:dyDescent="0.2">
      <c r="A42" t="s">
        <v>237</v>
      </c>
      <c r="B42">
        <v>0.92091000000000001</v>
      </c>
      <c r="C42" t="s">
        <v>545</v>
      </c>
    </row>
    <row r="43" spans="1:3" x14ac:dyDescent="0.2">
      <c r="A43" t="s">
        <v>238</v>
      </c>
      <c r="B43">
        <v>0.48093000000000002</v>
      </c>
      <c r="C43" t="s">
        <v>545</v>
      </c>
    </row>
    <row r="44" spans="1:3" x14ac:dyDescent="0.2">
      <c r="A44" t="s">
        <v>239</v>
      </c>
      <c r="B44">
        <v>0.7964</v>
      </c>
      <c r="C44" t="s">
        <v>545</v>
      </c>
    </row>
    <row r="45" spans="1:3" x14ac:dyDescent="0.2">
      <c r="A45" t="s">
        <v>240</v>
      </c>
      <c r="B45">
        <v>1.7499E-4</v>
      </c>
      <c r="C45" t="s">
        <v>545</v>
      </c>
    </row>
    <row r="46" spans="1:3" x14ac:dyDescent="0.2">
      <c r="A46" t="s">
        <v>241</v>
      </c>
      <c r="B46">
        <v>1.0267999999999999</v>
      </c>
      <c r="C46" t="s">
        <v>545</v>
      </c>
    </row>
    <row r="47" spans="1:3" x14ac:dyDescent="0.2">
      <c r="A47" t="s">
        <v>242</v>
      </c>
      <c r="B47">
        <v>0.21768000000000001</v>
      </c>
      <c r="C47" t="s">
        <v>545</v>
      </c>
    </row>
    <row r="48" spans="1:3" x14ac:dyDescent="0.2">
      <c r="A48" t="s">
        <v>280</v>
      </c>
      <c r="B48">
        <v>14998</v>
      </c>
      <c r="C48" t="s">
        <v>291</v>
      </c>
    </row>
    <row r="49" spans="1:3" x14ac:dyDescent="0.2">
      <c r="A49" t="s">
        <v>281</v>
      </c>
      <c r="B49">
        <v>6.1428000000000003</v>
      </c>
      <c r="C49" t="s">
        <v>543</v>
      </c>
    </row>
    <row r="50" spans="1:3" x14ac:dyDescent="0.2">
      <c r="A50" t="s">
        <v>549</v>
      </c>
      <c r="B50">
        <v>0</v>
      </c>
    </row>
    <row r="51" spans="1:3" x14ac:dyDescent="0.2">
      <c r="A51" t="s">
        <v>551</v>
      </c>
      <c r="B51">
        <v>0</v>
      </c>
    </row>
    <row r="52" spans="1:3" x14ac:dyDescent="0.2">
      <c r="A52" t="s">
        <v>553</v>
      </c>
      <c r="B52">
        <v>0</v>
      </c>
    </row>
    <row r="53" spans="1:3" x14ac:dyDescent="0.2">
      <c r="A53" t="s">
        <v>552</v>
      </c>
      <c r="B53">
        <v>0</v>
      </c>
    </row>
    <row r="54" spans="1:3" x14ac:dyDescent="0.2">
      <c r="A54" t="s">
        <v>554</v>
      </c>
      <c r="B54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2020-05-11T15:16:14Z</dcterms:created>
  <dcterms:modified xsi:type="dcterms:W3CDTF">2021-11-13T03:50:36Z</dcterms:modified>
</cp:coreProperties>
</file>