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AC15" i="15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G38" i="17"/>
  <c r="AA37" i="17"/>
  <c r="J37" i="17"/>
  <c r="G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P9" i="17" l="1"/>
  <c r="AP11" i="17"/>
  <c r="AQ11" i="17" s="1"/>
  <c r="AD42" i="17"/>
  <c r="AE42" i="17" s="1"/>
  <c r="AD37" i="17"/>
  <c r="AE37" i="17" s="1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P31" i="17" l="1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8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AB16" i="15"/>
  <c r="E28" i="15" s="1"/>
  <c r="J16" i="15"/>
  <c r="O16" i="15" s="1"/>
  <c r="J15" i="15"/>
  <c r="Q15" i="15" s="1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<sst xmlns="http://schemas.openxmlformats.org/spreadsheetml/2006/main" count="1209" uniqueCount="185">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</sst>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workbookViewId="0">
      <selection activeCell="AO13" sqref="AO13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22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2100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2100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t="s">
        <v>32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4.2972599999999998E-3</v>
      </c>
      <c r="K15">
        <f>J15*0.005</f>
        <v>2.1486299999999998E-5</v>
      </c>
      <c r="L15">
        <f>J15*$W15</f>
        <v>1.7013068517930177</v>
      </c>
      <c r="M15">
        <f t="shared" ref="M15:M20" si="22">J15*$X15</f>
        <v>17.013068517930176</v>
      </c>
      <c r="N15">
        <f t="shared" ref="N15:N20" si="23">AA15*$J15</f>
        <v>0</v>
      </c>
      <c r="O15" s="1">
        <f t="shared" ref="O15:O20" si="24">J15*$AB$16</f>
        <v>18.958500000000001</v>
      </c>
      <c r="P15">
        <v>1.9532999999999999E-4</v>
      </c>
      <c r="Q15" s="1">
        <f>J15*$AC15</f>
        <v>0.24494381999999998</v>
      </c>
      <c r="R15">
        <v>4250</v>
      </c>
      <c r="S15">
        <v>0</v>
      </c>
      <c r="T15">
        <v>0</v>
      </c>
      <c r="U15" s="15">
        <v>22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6.5927338413052268E-3</v>
      </c>
      <c r="AE15" s="71">
        <f>(1-J15/AD15)*100</f>
        <v>34.81823923974413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5.3035399999999998E-3</v>
      </c>
      <c r="K17">
        <f t="shared" si="27"/>
        <v>2.6517699999999999E-5</v>
      </c>
      <c r="L17">
        <f t="shared" ref="L17:L20" si="32">J17*$W17</f>
        <v>2.4889358583911396</v>
      </c>
      <c r="M17">
        <f t="shared" si="22"/>
        <v>24.889358583911395</v>
      </c>
      <c r="N17">
        <f t="shared" si="23"/>
        <v>0</v>
      </c>
      <c r="O17" s="1">
        <f t="shared" si="24"/>
        <v>23.397970588235296</v>
      </c>
      <c r="P17">
        <v>2.4106999999999999E-4</v>
      </c>
      <c r="Q17" s="1">
        <f t="shared" si="28"/>
        <v>0.36064071999999997</v>
      </c>
      <c r="R17">
        <v>4250</v>
      </c>
      <c r="S17">
        <v>0</v>
      </c>
      <c r="T17">
        <v>0</v>
      </c>
      <c r="U17" s="15">
        <v>22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8.5377879623382402E-3</v>
      </c>
      <c r="AE17" s="71">
        <f t="shared" si="31"/>
        <v>37.881568113486843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4.2242199999999999E-3</v>
      </c>
      <c r="K20">
        <f t="shared" si="27"/>
        <v>2.11211E-5</v>
      </c>
      <c r="L20">
        <f t="shared" si="32"/>
        <v>2.1835532433632427</v>
      </c>
      <c r="M20">
        <f t="shared" si="22"/>
        <v>21.835532433632427</v>
      </c>
      <c r="N20">
        <f t="shared" si="23"/>
        <v>0</v>
      </c>
      <c r="O20" s="1">
        <f t="shared" si="24"/>
        <v>18.636264705882354</v>
      </c>
      <c r="P20">
        <v>1.9201E-4</v>
      </c>
      <c r="Q20" s="1">
        <f t="shared" si="28"/>
        <v>0.3168165</v>
      </c>
      <c r="R20">
        <v>0</v>
      </c>
      <c r="S20">
        <v>0</v>
      </c>
      <c r="T20">
        <v>0</v>
      </c>
      <c r="U20" s="16">
        <v>22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7.0076137152537141E-3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4.4146203981518433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154.21320252380491</v>
      </c>
      <c r="F27" s="28">
        <f>F28*$K$27</f>
        <v>2.0990033143932734</v>
      </c>
      <c r="G27" s="28">
        <f>G28*$K$27</f>
        <v>20.990033143932731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3.4954992572062443E-2</v>
      </c>
      <c r="L27" s="28">
        <f>K27*$Y$16</f>
        <v>1.7477496286031222E-4</v>
      </c>
      <c r="M27" s="28">
        <f>M28*$K$27</f>
        <v>2.7963994057649955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0.59334451961947088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5.5695345848035004E-2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3.2704112436364279E-2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4.0880140545455336E-2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7.3584252981819614E-2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0.36581818826824364</v>
      </c>
    </row>
    <row r="38" spans="1:24" x14ac:dyDescent="0.25">
      <c r="O38" s="35" t="s">
        <v>137</v>
      </c>
      <c r="P38" s="39">
        <f>1-$K$27/$P$34</f>
        <v>0.14493952061648663</v>
      </c>
    </row>
    <row r="39" spans="1:24" x14ac:dyDescent="0.25">
      <c r="O39" s="35" t="s">
        <v>111</v>
      </c>
      <c r="P39" s="39">
        <f>1-SUM($AK$5:$AK$12,$J$15:$J$20)/($P$33+N28/(1+N28)*P32)</f>
        <v>0.36581818826824364</v>
      </c>
    </row>
    <row r="40" spans="1:24" x14ac:dyDescent="0.25">
      <c r="O40" s="35" t="s">
        <v>112</v>
      </c>
      <c r="P40" s="39">
        <f>1-$K$27/($P$34+1/(1+N28)*P32)</f>
        <v>0.14493952061648663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2.6287201769563748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J1" workbookViewId="0">
      <selection activeCell="AO4" sqref="AO4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22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>AK5*$AQ$37</f>
        <v>12.053251888473643</v>
      </c>
      <c r="AF5" s="1">
        <f>AK5*$AS5</f>
        <v>1.0111902874411887</v>
      </c>
      <c r="AG5" s="1">
        <f>AK5*$AV5</f>
        <v>6.0266259442368213</v>
      </c>
      <c r="AH5" s="33">
        <f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2100</v>
      </c>
      <c r="AP5" s="70">
        <f>AK5+(AE5+AG5)*$E$53+AF5*$F$53+AH5*$J$53</f>
        <v>3.6080123558944709E-3</v>
      </c>
      <c r="AQ5" s="102">
        <f>(1-AK5/AP5)*100</f>
        <v>43.208264858268933</v>
      </c>
      <c r="AR5" s="70">
        <f>INPUTS!AS5</f>
        <v>4.5999999999999996</v>
      </c>
      <c r="AS5" s="70">
        <f>(($AR5/100)*(1+($AQ$37+$AV5)*$E$53)-$Y$38)/(((1+1/$X$45)*(14*10^(-6)))-(($J$53/$X$45+$F$53)*$AR5/100))</f>
        <v>493.49156696102204</v>
      </c>
      <c r="AT5" s="70">
        <f>$AS5/$X$45</f>
        <v>4934.91566961022</v>
      </c>
      <c r="AU5" s="15">
        <v>5</v>
      </c>
      <c r="AV5" s="84">
        <f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>AK6*$AQ$37</f>
        <v>2.918527681859532</v>
      </c>
      <c r="AF6" s="1">
        <f>AK6*$AS6</f>
        <v>0.47926386573102986</v>
      </c>
      <c r="AG6" s="1">
        <f>AK6*$AV6</f>
        <v>3.5022332182314386</v>
      </c>
      <c r="AH6" s="33">
        <f>AK6*$AT6</f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2">AI6+AJ6</f>
        <v>4.9614970591612046E-4</v>
      </c>
      <c r="AL6">
        <f t="shared" ref="AL6:AM12" si="3">AI6*0.005</f>
        <v>2.479904542379029E-6</v>
      </c>
      <c r="AM6">
        <f t="shared" si="3"/>
        <v>8.4398720157341326E-10</v>
      </c>
      <c r="AN6">
        <f t="shared" ref="AN6:AN12" si="4">AL6+AM6</f>
        <v>2.4807485295806025E-6</v>
      </c>
      <c r="AO6">
        <f>INPUTS!AP6</f>
        <v>2100</v>
      </c>
      <c r="AP6" s="70">
        <f>AK6+(AE6+AG6)*$E$53+AF6*$F$53+AH6*$J$53</f>
        <v>1.1736520592639877E-3</v>
      </c>
      <c r="AQ6" s="102">
        <f>(1-AK6/AP6)*100</f>
        <v>57.725997070438204</v>
      </c>
      <c r="AR6" s="70">
        <f>INPUTS!AS6</f>
        <v>6.5</v>
      </c>
      <c r="AS6" s="70">
        <f>(($AR6/100)*(1+($AQ$37+$AV6)*$E$53)-$Y$38)/(((1+1/$X$45)*(14*10^(-6)))-(($J$53/$X$45+$F$53)*$AR6/100))</f>
        <v>965.96623965762194</v>
      </c>
      <c r="AT6" s="70">
        <f>$AS6/$X$45</f>
        <v>9659.6623965762192</v>
      </c>
      <c r="AU6" s="15">
        <v>8</v>
      </c>
      <c r="AV6" s="84">
        <f>$AU6/100/(1-$AW6/100)*$X$54*10^6/$X$52</f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>J6*Z6</f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>$AY$42*$AX$44*$AX$46*(M6)^$AX$43</f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>AK7*$AQ$37</f>
        <v>6.5815234465693123E-2</v>
      </c>
      <c r="AF7" s="1">
        <f>AK7*$AS7</f>
        <v>2.1145753411309958E-2</v>
      </c>
      <c r="AG7" s="1">
        <f>AK7*$AV7</f>
        <v>0</v>
      </c>
      <c r="AH7" s="33">
        <f>AK7*$AT7</f>
        <v>0.21145753411309956</v>
      </c>
      <c r="AI7" s="1">
        <f>BB7</f>
        <v>1.1188589859167832E-5</v>
      </c>
      <c r="AJ7" s="1">
        <v>0</v>
      </c>
      <c r="AK7">
        <f t="shared" si="2"/>
        <v>1.1188589859167832E-5</v>
      </c>
      <c r="AL7">
        <f t="shared" si="3"/>
        <v>5.5942949295839161E-8</v>
      </c>
      <c r="AM7">
        <f t="shared" si="3"/>
        <v>0</v>
      </c>
      <c r="AN7">
        <f t="shared" si="4"/>
        <v>5.5942949295839161E-8</v>
      </c>
      <c r="AO7" t="str">
        <f>INPUTS!AP7</f>
        <v>NA</v>
      </c>
      <c r="AP7" s="70">
        <f>AK7+(AE7+AG7)*$E$53+AF7*$F$53+AH7*$J$53</f>
        <v>3.4867252364606023E-5</v>
      </c>
      <c r="AQ7" s="102">
        <f>(1-AK7/AP7)*100</f>
        <v>67.910893172283792</v>
      </c>
      <c r="AR7" s="70">
        <f>INPUTS!AS7</f>
        <v>9.5</v>
      </c>
      <c r="AS7" s="70">
        <f>(($AR7/100)*(1+($AQ$37+$AV7)*$E$53)-$Y$38)/(((1+1/$X$45)*(14*10^(-6)))-(($J$53/$X$45+$F$53)*$AR7/100))</f>
        <v>1889.9390966577716</v>
      </c>
      <c r="AT7" s="71">
        <f>$AS7/$X$45</f>
        <v>18899.390966577714</v>
      </c>
      <c r="AU7" s="15">
        <v>0</v>
      </c>
      <c r="AV7" s="84">
        <f>$AU7/100/(1-$AW7/100)*$X$54*10^6/$X$52</f>
        <v>0</v>
      </c>
      <c r="AW7" s="84">
        <v>68</v>
      </c>
      <c r="AX7" s="9"/>
      <c r="AY7" s="10" t="e">
        <f>$T$49+$T$50*$T$52*(T7*$T$54)^$T$51</f>
        <v>#VALUE!</v>
      </c>
      <c r="AZ7" s="9" t="e">
        <f>J7*Z7</f>
        <v>#VALUE!</v>
      </c>
      <c r="BA7" s="10" t="e">
        <f>AY7+((AZ7-AY7)/$T$53)*F7</f>
        <v>#VALUE!</v>
      </c>
      <c r="BB7" s="10">
        <f>$T$49+$T$50*0.3*(L7)^$T$51</f>
        <v>1.1188589859167832E-5</v>
      </c>
      <c r="BC7" s="9"/>
      <c r="BD7" s="9">
        <f>$AY$42*$AX$44*$AX$46*(M7)^$AX$43</f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5">J7-M8</f>
        <v>2.894E-2</v>
      </c>
      <c r="K8" s="48">
        <f t="shared" si="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>AK8*$AQ$37</f>
        <v>1.7912645183191897E-2</v>
      </c>
      <c r="AF8" s="1">
        <f>AK8*$AS8</f>
        <v>5.7551474375663898E-3</v>
      </c>
      <c r="AG8" s="1">
        <f>AK8*$AV8</f>
        <v>0</v>
      </c>
      <c r="AH8" s="33">
        <f>AK8*$AT8</f>
        <v>5.7551474375663887E-2</v>
      </c>
      <c r="AI8" s="1">
        <f t="shared" ref="AI8:AI12" si="6">BB8</f>
        <v>3.0451496811426225E-6</v>
      </c>
      <c r="AJ8" s="1">
        <v>0</v>
      </c>
      <c r="AK8">
        <f t="shared" si="2"/>
        <v>3.0451496811426225E-6</v>
      </c>
      <c r="AL8">
        <f t="shared" si="3"/>
        <v>1.5225748405713114E-8</v>
      </c>
      <c r="AM8">
        <f t="shared" si="3"/>
        <v>0</v>
      </c>
      <c r="AN8">
        <f t="shared" si="4"/>
        <v>1.5225748405713114E-8</v>
      </c>
      <c r="AO8" t="str">
        <f>INPUTS!AP8</f>
        <v>NA</v>
      </c>
      <c r="AP8" s="70">
        <f>AK8+(AE8+AG8)*$E$53+AF8*$F$53+AH8*$J$53</f>
        <v>9.4896679346414427E-6</v>
      </c>
      <c r="AQ8" s="102">
        <f>(1-AK8/AP8)*100</f>
        <v>67.910893172283792</v>
      </c>
      <c r="AR8" s="70">
        <f>INPUTS!AS8</f>
        <v>9.5</v>
      </c>
      <c r="AS8" s="70">
        <f>(($AR8/100)*(1+($AQ$37+$AV8)*$E$53)-$Y$38)/(((1+1/$X$45)*(14*10^(-6)))-(($J$53/$X$45+$F$53)*$AR8/100))</f>
        <v>1889.9390966577716</v>
      </c>
      <c r="AT8" s="70">
        <f>$AS8/$X$45</f>
        <v>18899.390966577714</v>
      </c>
      <c r="AU8" s="70">
        <v>0</v>
      </c>
      <c r="AV8" s="84">
        <f>$AU8/100/(1-$AW8/100)*$X$54*10^6/$X$52</f>
        <v>0</v>
      </c>
      <c r="AW8" s="84">
        <v>68</v>
      </c>
      <c r="AX8" s="9"/>
      <c r="AY8" s="10" t="e">
        <f>$T$49+$T$50*$T$52*(T8*$T$54)^$T$51</f>
        <v>#VALUE!</v>
      </c>
      <c r="AZ8" s="9" t="e">
        <f>J8*Z8</f>
        <v>#VALUE!</v>
      </c>
      <c r="BA8" s="10" t="e">
        <f>AY8+((AZ8-AY8)/$T$53)*F8</f>
        <v>#VALUE!</v>
      </c>
      <c r="BB8" s="10">
        <f>$T$49+$T$50*0.3*(L8)^$T$51</f>
        <v>3.0451496811426225E-6</v>
      </c>
      <c r="BC8" s="9"/>
      <c r="BD8" s="9">
        <f>$AY$42*$AX$44*$AX$46*(M8)^$AX$43</f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5"/>
        <v>2.894E-2</v>
      </c>
      <c r="K9" s="48">
        <f t="shared" si="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>AK9*$AQ$37</f>
        <v>6.1942724565379036E-3</v>
      </c>
      <c r="AF9" s="1">
        <f>AK9*$AS9</f>
        <v>1.9901556074634315E-3</v>
      </c>
      <c r="AG9" s="1">
        <f>AK9*$AV9</f>
        <v>0</v>
      </c>
      <c r="AH9" s="33">
        <f>AK9*$AT9</f>
        <v>1.9901556074634313E-2</v>
      </c>
      <c r="AI9" s="1">
        <f t="shared" si="6"/>
        <v>1.0530263176114436E-6</v>
      </c>
      <c r="AJ9" s="1">
        <v>0</v>
      </c>
      <c r="AK9">
        <f t="shared" si="2"/>
        <v>1.0530263176114436E-6</v>
      </c>
      <c r="AL9">
        <f t="shared" si="3"/>
        <v>5.2651315880572185E-9</v>
      </c>
      <c r="AM9">
        <f t="shared" si="3"/>
        <v>0</v>
      </c>
      <c r="AN9">
        <f t="shared" si="4"/>
        <v>5.2651315880572185E-9</v>
      </c>
      <c r="AO9" t="str">
        <f>INPUTS!AP9</f>
        <v>NA</v>
      </c>
      <c r="AP9" s="70">
        <f>AK9+(AE9+AG9)*$E$53+AF9*$F$53+AH9*$J$53</f>
        <v>3.281569422499217E-6</v>
      </c>
      <c r="AQ9" s="102">
        <f>(1-AK9/AP9)*100</f>
        <v>67.910893172283792</v>
      </c>
      <c r="AR9" s="70">
        <f>INPUTS!AS9</f>
        <v>9.5</v>
      </c>
      <c r="AS9" s="70">
        <f>(($AR9/100)*(1+($AQ$37+$AV9)*$E$53)-$Y$38)/(((1+1/$X$45)*(14*10^(-6)))-(($J$53/$X$45+$F$53)*$AR9/100))</f>
        <v>1889.9390966577716</v>
      </c>
      <c r="AT9" s="70">
        <f>$AS9/$X$45</f>
        <v>18899.390966577714</v>
      </c>
      <c r="AU9" s="70">
        <v>0</v>
      </c>
      <c r="AV9" s="84">
        <f>$AU9/100/(1-$AW9/100)*$X$54*10^6/$X$52</f>
        <v>0</v>
      </c>
      <c r="AW9" s="84">
        <v>68</v>
      </c>
      <c r="AX9" s="9"/>
      <c r="AY9" s="10" t="e">
        <f>$T$49+$T$50*$T$52*(T9*$T$54)^$T$51</f>
        <v>#VALUE!</v>
      </c>
      <c r="AZ9" s="9" t="e">
        <f>J9*Z9</f>
        <v>#VALUE!</v>
      </c>
      <c r="BA9" s="10" t="e">
        <f>AY9+((AZ9-AY9)/$T$53)*F9</f>
        <v>#VALUE!</v>
      </c>
      <c r="BB9" s="10">
        <f>$T$49+$T$50*0.3*(L9)^$T$51</f>
        <v>1.0530263176114436E-6</v>
      </c>
      <c r="BC9" s="9"/>
      <c r="BD9" s="9">
        <f>$AY$42*$AX$44*$AX$46*(M9)^$AX$43</f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5"/>
        <v>2.894E-2</v>
      </c>
      <c r="K10" s="48">
        <f t="shared" si="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>AK10*$AQ$37</f>
        <v>2.7455961848723877E-3</v>
      </c>
      <c r="AF10" s="1">
        <f>AK10*$AS10</f>
        <v>8.8213162748220658E-4</v>
      </c>
      <c r="AG10" s="1">
        <f>AK10*$AV10</f>
        <v>0</v>
      </c>
      <c r="AH10" s="33">
        <f>AK10*$AT10</f>
        <v>8.8213162748220653E-3</v>
      </c>
      <c r="AI10" s="1">
        <f t="shared" si="6"/>
        <v>4.6675135142830591E-7</v>
      </c>
      <c r="AJ10" s="1">
        <v>0</v>
      </c>
      <c r="AK10">
        <f t="shared" si="2"/>
        <v>4.6675135142830591E-7</v>
      </c>
      <c r="AL10">
        <f t="shared" si="3"/>
        <v>2.3337567571415298E-9</v>
      </c>
      <c r="AM10">
        <f t="shared" si="3"/>
        <v>0</v>
      </c>
      <c r="AN10">
        <f t="shared" si="4"/>
        <v>2.3337567571415298E-9</v>
      </c>
      <c r="AO10" t="str">
        <f>INPUTS!AP10</f>
        <v>NA</v>
      </c>
      <c r="AP10" s="70">
        <f>AK10+(AE10+AG10)*$E$53+AF10*$F$53+AH10*$J$53</f>
        <v>1.4545476567305404E-6</v>
      </c>
      <c r="AQ10" s="102">
        <f>(1-AK10/AP10)*100</f>
        <v>67.910893172283792</v>
      </c>
      <c r="AR10" s="70">
        <f>INPUTS!AS10</f>
        <v>9.5</v>
      </c>
      <c r="AS10" s="70">
        <f>(($AR10/100)*(1+($AQ$37+$AV10)*$E$53)-$Y$38)/(((1+1/$X$45)*(14*10^(-6)))-(($J$53/$X$45+$F$53)*$AR10/100))</f>
        <v>1889.9390966577716</v>
      </c>
      <c r="AT10" s="70">
        <f>$AS10/$X$45</f>
        <v>18899.390966577714</v>
      </c>
      <c r="AU10" s="70">
        <v>0</v>
      </c>
      <c r="AV10" s="84">
        <f>$AU10/100/(1-$AW10/100)*$X$54*10^6/$X$52</f>
        <v>0</v>
      </c>
      <c r="AW10" s="84">
        <v>68</v>
      </c>
      <c r="AX10" s="9"/>
      <c r="AY10" s="10" t="e">
        <f>$T$49+$T$50*$T$52*(T10*$T$54)^$T$51</f>
        <v>#VALUE!</v>
      </c>
      <c r="AZ10" s="9" t="e">
        <f>J10*Z10</f>
        <v>#VALUE!</v>
      </c>
      <c r="BA10" s="10" t="e">
        <f>AY10+((AZ10-AY10)/$T$53)*F10</f>
        <v>#VALUE!</v>
      </c>
      <c r="BB10" s="10">
        <f>$T$49+$T$50*0.3*(L10)^$T$51</f>
        <v>4.6675135142830591E-7</v>
      </c>
      <c r="BC10" s="9"/>
      <c r="BD10" s="9">
        <f>$AY$42*$AX$44*$AX$46*(M10)^$AX$43</f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5"/>
        <v>2.894E-2</v>
      </c>
      <c r="K11" s="48">
        <f t="shared" si="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>AK11*$AQ$37</f>
        <v>1.0547664351198613E-3</v>
      </c>
      <c r="AF11" s="1">
        <f>AK11*$AS11</f>
        <v>3.3888553500781266E-4</v>
      </c>
      <c r="AG11" s="1">
        <f>AK11*$AV11</f>
        <v>0</v>
      </c>
      <c r="AH11" s="33">
        <f>AK11*$AT11</f>
        <v>3.3888553500781263E-3</v>
      </c>
      <c r="AI11" s="1">
        <f t="shared" si="6"/>
        <v>1.7931029397037642E-7</v>
      </c>
      <c r="AJ11" s="1">
        <v>0</v>
      </c>
      <c r="AK11">
        <f t="shared" si="2"/>
        <v>1.7931029397037642E-7</v>
      </c>
      <c r="AL11">
        <f t="shared" si="3"/>
        <v>8.9655146985188215E-10</v>
      </c>
      <c r="AM11">
        <f t="shared" si="3"/>
        <v>0</v>
      </c>
      <c r="AN11">
        <f t="shared" si="4"/>
        <v>8.9655146985188215E-10</v>
      </c>
      <c r="AO11" t="str">
        <f>INPUTS!AP11</f>
        <v>NA</v>
      </c>
      <c r="AP11" s="70">
        <f>AK11+(AE11+AG11)*$E$53+AF11*$F$53+AH11*$J$53</f>
        <v>5.5878867222163193E-7</v>
      </c>
      <c r="AQ11" s="102">
        <f>(1-AK11/AP11)*100</f>
        <v>67.910893172283792</v>
      </c>
      <c r="AR11" s="70">
        <f>INPUTS!AS11</f>
        <v>9.5</v>
      </c>
      <c r="AS11" s="70">
        <f>(($AR11/100)*(1+($AQ$37+$AV11)*$E$53)-$Y$38)/(((1+1/$X$45)*(14*10^(-6)))-(($J$53/$X$45+$F$53)*$AR11/100))</f>
        <v>1889.9390966577716</v>
      </c>
      <c r="AT11" s="70">
        <f>$AS11/$X$45</f>
        <v>18899.390966577714</v>
      </c>
      <c r="AU11" s="70">
        <v>0</v>
      </c>
      <c r="AV11" s="84">
        <f>$AU11/100/(1-$AW11/100)*$X$54*10^6/$X$52</f>
        <v>0</v>
      </c>
      <c r="AW11" s="84">
        <v>68</v>
      </c>
      <c r="AX11" s="9"/>
      <c r="AY11" s="10" t="e">
        <f>$T$49+$T$50*$T$52*(T11*$T$54)^$T$51</f>
        <v>#VALUE!</v>
      </c>
      <c r="AZ11" s="9" t="e">
        <f>J11*Z11</f>
        <v>#VALUE!</v>
      </c>
      <c r="BA11" s="10" t="e">
        <f>AY11+((AZ11-AY11)/$T$53)*F11</f>
        <v>#VALUE!</v>
      </c>
      <c r="BB11" s="10">
        <f>$T$49+$T$50*0.3*(L11)^$T$51</f>
        <v>1.7931029397037642E-7</v>
      </c>
      <c r="BC11" s="9"/>
      <c r="BD11" s="9">
        <f>$AY$42*$AX$44*$AX$46*(M11)^$AX$43</f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5"/>
        <v>2.894E-2</v>
      </c>
      <c r="K12" s="48">
        <f t="shared" si="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>AK12*$AQ$37</f>
        <v>7.4021453290852969E-4</v>
      </c>
      <c r="AF12" s="1">
        <f>AK12*$AS12</f>
        <v>2.3782326556187717E-4</v>
      </c>
      <c r="AG12" s="1">
        <f>AK12*$AV12</f>
        <v>0</v>
      </c>
      <c r="AH12" s="33">
        <f>AK12*$AT12</f>
        <v>2.3782326556187716E-3</v>
      </c>
      <c r="AI12" s="1">
        <f t="shared" si="6"/>
        <v>1.2583647059445005E-7</v>
      </c>
      <c r="AJ12" s="1">
        <v>0</v>
      </c>
      <c r="AK12">
        <f t="shared" si="2"/>
        <v>1.2583647059445005E-7</v>
      </c>
      <c r="AL12">
        <f t="shared" si="3"/>
        <v>6.2918235297225031E-10</v>
      </c>
      <c r="AM12">
        <f t="shared" si="3"/>
        <v>0</v>
      </c>
      <c r="AN12">
        <f t="shared" si="4"/>
        <v>6.2918235297225031E-10</v>
      </c>
      <c r="AO12" t="str">
        <f>INPUTS!AP12</f>
        <v>NA</v>
      </c>
      <c r="AP12" s="70">
        <f>AK12+(AE12+AG12)*$E$53+AF12*$F$53+AH12*$J$53</f>
        <v>3.9214700262632978E-7</v>
      </c>
      <c r="AQ12" s="102">
        <f>(1-AK12/AP12)*100</f>
        <v>67.910893172283792</v>
      </c>
      <c r="AR12" s="70">
        <f>INPUTS!AS12</f>
        <v>9.5</v>
      </c>
      <c r="AS12" s="70">
        <f>(($AR12/100)*(1+($AQ$37+$AV12)*$E$53)-$Y$38)/(((1+1/$X$45)*(14*10^(-6)))-(($J$53/$X$45+$F$53)*$AR12/100))</f>
        <v>1889.9390966577716</v>
      </c>
      <c r="AT12" s="70">
        <f>$AS12/$X$45</f>
        <v>18899.390966577714</v>
      </c>
      <c r="AU12" s="70">
        <v>0</v>
      </c>
      <c r="AV12" s="84">
        <f>$AU12/100/(1-$AW12/100)*$X$54*10^6/$X$52</f>
        <v>0</v>
      </c>
      <c r="AW12" s="84">
        <v>68</v>
      </c>
      <c r="AX12" s="9"/>
      <c r="AY12" s="10" t="e">
        <f>$T$49+$T$50*$T$52*(T12*$T$54)^$T$51</f>
        <v>#VALUE!</v>
      </c>
      <c r="AZ12" s="9" t="e">
        <f>J12*Z12</f>
        <v>#VALUE!</v>
      </c>
      <c r="BA12" s="10" t="e">
        <f>AY12+((AZ12-AY12)/$T$53)*F12</f>
        <v>#VALUE!</v>
      </c>
      <c r="BB12" s="10">
        <f>$T$49+$T$50*0.3*(L12)^$T$51</f>
        <v>1.2583647059445005E-7</v>
      </c>
      <c r="BC12" s="9"/>
      <c r="BD12" s="9">
        <f>$AY$42*$AX$44*$AX$46*(M12)^$AX$43</f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7">F6</f>
        <v>776406</v>
      </c>
      <c r="G13">
        <f t="shared" si="7"/>
        <v>0</v>
      </c>
      <c r="H13" t="str">
        <f t="shared" si="7"/>
        <v>True</v>
      </c>
      <c r="I13" t="str">
        <f t="shared" si="7"/>
        <v>True</v>
      </c>
      <c r="J13">
        <f t="shared" si="7"/>
        <v>2.894E-2</v>
      </c>
      <c r="K13">
        <f t="shared" si="7"/>
        <v>2.8930000000000001E-2</v>
      </c>
      <c r="L13">
        <f t="shared" si="7"/>
        <v>2.5999999999999999E-2</v>
      </c>
      <c r="M13">
        <f t="shared" si="7"/>
        <v>1.0000000000000001E-5</v>
      </c>
      <c r="N13">
        <f t="shared" si="7"/>
        <v>3600</v>
      </c>
      <c r="O13">
        <f t="shared" si="7"/>
        <v>0</v>
      </c>
      <c r="P13">
        <f t="shared" si="7"/>
        <v>0</v>
      </c>
      <c r="Q13">
        <f t="shared" si="7"/>
        <v>0</v>
      </c>
      <c r="R13">
        <f t="shared" si="7"/>
        <v>0</v>
      </c>
      <c r="S13">
        <f t="shared" si="7"/>
        <v>0</v>
      </c>
      <c r="T13">
        <f t="shared" si="7"/>
        <v>0.1331</v>
      </c>
      <c r="U13">
        <f t="shared" si="7"/>
        <v>9.9106478034251738E-2</v>
      </c>
      <c r="V13">
        <f t="shared" si="7"/>
        <v>3.3993521965748258E-2</v>
      </c>
      <c r="W13" s="1" t="str">
        <f t="shared" ref="W13" si="8">W6</f>
        <v>NA</v>
      </c>
      <c r="X13" t="str">
        <f t="shared" si="7"/>
        <v>NA</v>
      </c>
      <c r="Y13" t="str">
        <f t="shared" si="7"/>
        <v>NA</v>
      </c>
      <c r="Z13" t="str">
        <f t="shared" si="7"/>
        <v>NA</v>
      </c>
      <c r="AA13" t="str">
        <f t="shared" si="7"/>
        <v>False</v>
      </c>
      <c r="AB13" t="str">
        <f t="shared" si="7"/>
        <v>NA</v>
      </c>
      <c r="AC13" t="str">
        <f t="shared" si="7"/>
        <v>NA</v>
      </c>
      <c r="AD13" t="str">
        <f t="shared" si="7"/>
        <v>False</v>
      </c>
      <c r="AE13">
        <f t="shared" si="7"/>
        <v>2.918527681859532</v>
      </c>
      <c r="AF13">
        <f t="shared" si="7"/>
        <v>0.47926386573102986</v>
      </c>
      <c r="AG13">
        <f t="shared" ref="AG13" si="9">AG6</f>
        <v>3.5022332182314386</v>
      </c>
      <c r="AH13">
        <f t="shared" si="7"/>
        <v>4.7926386573102988</v>
      </c>
      <c r="AI13">
        <f t="shared" si="7"/>
        <v>4.9598090847580579E-4</v>
      </c>
      <c r="AJ13">
        <f t="shared" si="7"/>
        <v>1.6879744031468265E-7</v>
      </c>
      <c r="AK13">
        <f t="shared" si="7"/>
        <v>4.9614970591612046E-4</v>
      </c>
      <c r="AL13">
        <f t="shared" si="7"/>
        <v>2.479904542379029E-6</v>
      </c>
      <c r="AM13">
        <f t="shared" si="7"/>
        <v>8.4398720157341326E-10</v>
      </c>
      <c r="AN13">
        <f t="shared" si="7"/>
        <v>2.4807485295806025E-6</v>
      </c>
      <c r="AO13">
        <f t="shared" ref="AO13:AO34" si="10">AO6</f>
        <v>2100</v>
      </c>
      <c r="AP13" s="70">
        <f>AK13+(AE13+AG13)*$E$53+AF13*$F$53+AH13*$J$53</f>
        <v>1.1736520592639877E-3</v>
      </c>
      <c r="AQ13" s="102">
        <f>(1-AK13/AP13)*100</f>
        <v>57.725997070438204</v>
      </c>
      <c r="AR13" s="70">
        <f t="shared" ref="AR13" si="11">AR6</f>
        <v>6.5</v>
      </c>
      <c r="AS13" s="70">
        <f t="shared" ref="AS13" si="12">AS6</f>
        <v>965.96623965762194</v>
      </c>
      <c r="AT13" s="70">
        <f>AT6</f>
        <v>9659.6623965762192</v>
      </c>
      <c r="AU13" s="70">
        <v>0</v>
      </c>
      <c r="AV13" s="84">
        <f>$AU13/100/(1-$AW13/100)*$X$54*10^6/$X$52</f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13">B7</f>
        <v>1</v>
      </c>
      <c r="C14" t="s">
        <v>126</v>
      </c>
      <c r="D14">
        <f t="shared" ref="D14:D19" si="14">D7-3</f>
        <v>2</v>
      </c>
      <c r="E14">
        <f t="shared" ref="E14:T18" si="15">E7</f>
        <v>2739600</v>
      </c>
      <c r="F14">
        <f t="shared" si="15"/>
        <v>0</v>
      </c>
      <c r="G14">
        <f t="shared" si="15"/>
        <v>0</v>
      </c>
      <c r="H14" t="str">
        <f t="shared" si="15"/>
        <v>True</v>
      </c>
      <c r="I14" t="str">
        <f t="shared" si="15"/>
        <v>False</v>
      </c>
      <c r="J14">
        <f t="shared" si="15"/>
        <v>2.894E-2</v>
      </c>
      <c r="K14">
        <f t="shared" si="15"/>
        <v>2.894E-2</v>
      </c>
      <c r="L14">
        <f t="shared" si="15"/>
        <v>2E-3</v>
      </c>
      <c r="M14">
        <f t="shared" si="15"/>
        <v>0</v>
      </c>
      <c r="N14">
        <f t="shared" si="15"/>
        <v>0</v>
      </c>
      <c r="O14">
        <f t="shared" si="15"/>
        <v>0</v>
      </c>
      <c r="P14">
        <f t="shared" si="15"/>
        <v>0</v>
      </c>
      <c r="Q14">
        <f t="shared" si="15"/>
        <v>0</v>
      </c>
      <c r="R14">
        <f t="shared" si="15"/>
        <v>0</v>
      </c>
      <c r="S14">
        <f t="shared" si="15"/>
        <v>0</v>
      </c>
      <c r="T14" t="str">
        <f t="shared" si="15"/>
        <v>NA</v>
      </c>
      <c r="U14" t="str">
        <f t="shared" si="7"/>
        <v>NA</v>
      </c>
      <c r="V14" t="str">
        <f t="shared" si="7"/>
        <v>NA</v>
      </c>
      <c r="W14" s="1">
        <f t="shared" ref="W14" si="16">W7</f>
        <v>4.7804505939809229E-3</v>
      </c>
      <c r="X14" t="str">
        <f t="shared" si="7"/>
        <v>NA</v>
      </c>
      <c r="Y14" t="str">
        <f t="shared" si="7"/>
        <v>NA</v>
      </c>
      <c r="Z14" t="str">
        <f t="shared" si="7"/>
        <v>NA</v>
      </c>
      <c r="AA14" t="str">
        <f t="shared" si="7"/>
        <v>False</v>
      </c>
      <c r="AB14" t="str">
        <f t="shared" si="7"/>
        <v>NA</v>
      </c>
      <c r="AC14" t="str">
        <f t="shared" si="7"/>
        <v>NA</v>
      </c>
      <c r="AD14" t="str">
        <f t="shared" si="7"/>
        <v>False</v>
      </c>
      <c r="AE14">
        <f t="shared" si="7"/>
        <v>6.5815234465693123E-2</v>
      </c>
      <c r="AF14">
        <f t="shared" si="7"/>
        <v>2.1145753411309958E-2</v>
      </c>
      <c r="AG14">
        <f t="shared" ref="AG14" si="17">AG7</f>
        <v>0</v>
      </c>
      <c r="AH14">
        <f t="shared" si="7"/>
        <v>0.21145753411309956</v>
      </c>
      <c r="AI14">
        <f t="shared" si="7"/>
        <v>1.1188589859167832E-5</v>
      </c>
      <c r="AJ14">
        <f t="shared" si="7"/>
        <v>0</v>
      </c>
      <c r="AK14">
        <f t="shared" si="7"/>
        <v>1.1188589859167832E-5</v>
      </c>
      <c r="AL14">
        <f t="shared" si="7"/>
        <v>5.5942949295839161E-8</v>
      </c>
      <c r="AM14">
        <f t="shared" si="7"/>
        <v>0</v>
      </c>
      <c r="AN14">
        <f t="shared" si="7"/>
        <v>5.5942949295839161E-8</v>
      </c>
      <c r="AO14" t="str">
        <f t="shared" si="10"/>
        <v>NA</v>
      </c>
      <c r="AP14" s="70">
        <f>AK14+(AE14+AG14)*$E$53+AF14*$F$53+AH14*$J$53</f>
        <v>3.4867252364606023E-5</v>
      </c>
      <c r="AQ14" s="102">
        <f>(1-AK14/AP14)*100</f>
        <v>67.910893172283792</v>
      </c>
      <c r="AR14" s="70">
        <f t="shared" ref="AR14:AT14" si="18">AR7</f>
        <v>9.5</v>
      </c>
      <c r="AS14" s="70">
        <f t="shared" ref="AS14" si="19">AS7</f>
        <v>1889.9390966577716</v>
      </c>
      <c r="AT14" s="70">
        <f t="shared" si="18"/>
        <v>18899.390966577714</v>
      </c>
      <c r="AU14" s="70">
        <f t="shared" ref="AU14" si="20">AU7</f>
        <v>0</v>
      </c>
      <c r="AV14" s="84">
        <f>$AU14/100/(1-$AW14/100)*$X$54*10^6/$X$52</f>
        <v>0</v>
      </c>
      <c r="AW14" s="84">
        <f t="shared" ref="AW14:AW19" si="21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13"/>
        <v>1</v>
      </c>
      <c r="C15" t="s">
        <v>126</v>
      </c>
      <c r="D15">
        <f t="shared" si="14"/>
        <v>3</v>
      </c>
      <c r="E15">
        <f t="shared" si="15"/>
        <v>2191680</v>
      </c>
      <c r="F15">
        <f t="shared" si="7"/>
        <v>0</v>
      </c>
      <c r="G15">
        <f t="shared" si="7"/>
        <v>0</v>
      </c>
      <c r="H15" t="str">
        <f t="shared" si="7"/>
        <v>True</v>
      </c>
      <c r="I15" t="str">
        <f t="shared" si="7"/>
        <v>False</v>
      </c>
      <c r="J15">
        <f t="shared" si="7"/>
        <v>2.894E-2</v>
      </c>
      <c r="K15">
        <f t="shared" si="7"/>
        <v>2.894E-2</v>
      </c>
      <c r="L15">
        <f t="shared" si="7"/>
        <v>7.2000000000000005E-4</v>
      </c>
      <c r="M15">
        <f t="shared" si="7"/>
        <v>0</v>
      </c>
      <c r="N15">
        <f t="shared" si="7"/>
        <v>0</v>
      </c>
      <c r="O15">
        <f t="shared" si="7"/>
        <v>0</v>
      </c>
      <c r="P15">
        <f t="shared" si="7"/>
        <v>0</v>
      </c>
      <c r="Q15">
        <f t="shared" si="7"/>
        <v>0</v>
      </c>
      <c r="R15">
        <f t="shared" si="7"/>
        <v>0</v>
      </c>
      <c r="S15">
        <f t="shared" si="7"/>
        <v>0</v>
      </c>
      <c r="T15" t="str">
        <f t="shared" si="7"/>
        <v>NA</v>
      </c>
      <c r="U15" t="str">
        <f t="shared" si="7"/>
        <v>NA</v>
      </c>
      <c r="V15" t="str">
        <f t="shared" si="7"/>
        <v>NA</v>
      </c>
      <c r="W15" s="1">
        <f t="shared" ref="W15" si="22">W8</f>
        <v>6.4152407049273701E-6</v>
      </c>
      <c r="X15" t="str">
        <f t="shared" si="7"/>
        <v>NA</v>
      </c>
      <c r="Y15" t="str">
        <f t="shared" si="7"/>
        <v>NA</v>
      </c>
      <c r="Z15" t="str">
        <f t="shared" si="7"/>
        <v>NA</v>
      </c>
      <c r="AA15" t="str">
        <f t="shared" si="7"/>
        <v>False</v>
      </c>
      <c r="AB15" t="str">
        <f t="shared" si="7"/>
        <v>NA</v>
      </c>
      <c r="AC15" t="str">
        <f t="shared" si="7"/>
        <v>NA</v>
      </c>
      <c r="AD15" t="str">
        <f t="shared" si="7"/>
        <v>False</v>
      </c>
      <c r="AE15">
        <f t="shared" si="7"/>
        <v>1.7912645183191897E-2</v>
      </c>
      <c r="AF15">
        <f t="shared" si="7"/>
        <v>5.7551474375663898E-3</v>
      </c>
      <c r="AG15">
        <f t="shared" ref="AG15" si="23">AG8</f>
        <v>0</v>
      </c>
      <c r="AH15">
        <f t="shared" si="7"/>
        <v>5.7551474375663887E-2</v>
      </c>
      <c r="AI15">
        <f t="shared" si="7"/>
        <v>3.0451496811426225E-6</v>
      </c>
      <c r="AJ15">
        <f t="shared" si="7"/>
        <v>0</v>
      </c>
      <c r="AK15">
        <f t="shared" si="7"/>
        <v>3.0451496811426225E-6</v>
      </c>
      <c r="AL15">
        <f t="shared" si="7"/>
        <v>1.5225748405713114E-8</v>
      </c>
      <c r="AM15">
        <f t="shared" si="7"/>
        <v>0</v>
      </c>
      <c r="AN15">
        <f t="shared" si="7"/>
        <v>1.5225748405713114E-8</v>
      </c>
      <c r="AO15" t="str">
        <f t="shared" si="10"/>
        <v>NA</v>
      </c>
      <c r="AP15" s="70">
        <f>AK15+(AE15+AG15)*$E$53+AF15*$F$53+AH15*$J$53</f>
        <v>9.4896679346414427E-6</v>
      </c>
      <c r="AQ15" s="102">
        <f>(1-AK15/AP15)*100</f>
        <v>67.910893172283792</v>
      </c>
      <c r="AR15" s="70">
        <f t="shared" ref="AR15:AT15" si="24">AR8</f>
        <v>9.5</v>
      </c>
      <c r="AS15" s="70">
        <f t="shared" ref="AS15" si="25">AS8</f>
        <v>1889.9390966577716</v>
      </c>
      <c r="AT15" s="70">
        <f t="shared" si="24"/>
        <v>18899.390966577714</v>
      </c>
      <c r="AU15" s="70">
        <f t="shared" ref="AU15" si="26">AU8</f>
        <v>0</v>
      </c>
      <c r="AV15" s="84">
        <f>$AU15/100/(1-$AW15/100)*$X$54*10^6/$X$52</f>
        <v>0</v>
      </c>
      <c r="AW15" s="84">
        <f t="shared" si="21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13"/>
        <v>1</v>
      </c>
      <c r="C16" t="s">
        <v>126</v>
      </c>
      <c r="D16">
        <f t="shared" si="14"/>
        <v>4</v>
      </c>
      <c r="E16">
        <f t="shared" si="15"/>
        <v>1643760</v>
      </c>
      <c r="F16">
        <f t="shared" si="7"/>
        <v>0</v>
      </c>
      <c r="G16">
        <f t="shared" si="7"/>
        <v>0</v>
      </c>
      <c r="H16" t="str">
        <f t="shared" si="7"/>
        <v>True</v>
      </c>
      <c r="I16" t="str">
        <f t="shared" si="7"/>
        <v>False</v>
      </c>
      <c r="J16">
        <f t="shared" si="7"/>
        <v>2.894E-2</v>
      </c>
      <c r="K16">
        <f t="shared" si="7"/>
        <v>2.894E-2</v>
      </c>
      <c r="L16">
        <f t="shared" si="7"/>
        <v>3.1E-4</v>
      </c>
      <c r="M16">
        <f t="shared" si="7"/>
        <v>0</v>
      </c>
      <c r="N16">
        <f t="shared" si="7"/>
        <v>0</v>
      </c>
      <c r="O16">
        <f t="shared" si="7"/>
        <v>0</v>
      </c>
      <c r="P16">
        <f t="shared" si="7"/>
        <v>0</v>
      </c>
      <c r="Q16">
        <f t="shared" si="7"/>
        <v>0</v>
      </c>
      <c r="R16">
        <f t="shared" si="7"/>
        <v>0</v>
      </c>
      <c r="S16">
        <f t="shared" si="7"/>
        <v>0</v>
      </c>
      <c r="T16" t="str">
        <f t="shared" si="7"/>
        <v>NA</v>
      </c>
      <c r="U16" t="str">
        <f t="shared" si="7"/>
        <v>NA</v>
      </c>
      <c r="V16" t="str">
        <f t="shared" si="7"/>
        <v>NA</v>
      </c>
      <c r="W16" s="1">
        <f t="shared" ref="W16" si="27">W9</f>
        <v>2.3349332116543619E-6</v>
      </c>
      <c r="X16" t="str">
        <f t="shared" si="7"/>
        <v>NA</v>
      </c>
      <c r="Y16" t="str">
        <f t="shared" si="7"/>
        <v>NA</v>
      </c>
      <c r="Z16" t="str">
        <f t="shared" si="7"/>
        <v>NA</v>
      </c>
      <c r="AA16" t="str">
        <f t="shared" si="7"/>
        <v>False</v>
      </c>
      <c r="AB16" t="str">
        <f t="shared" si="7"/>
        <v>NA</v>
      </c>
      <c r="AC16" t="str">
        <f t="shared" si="7"/>
        <v>NA</v>
      </c>
      <c r="AD16" t="str">
        <f t="shared" si="7"/>
        <v>False</v>
      </c>
      <c r="AE16">
        <f t="shared" si="7"/>
        <v>6.1942724565379036E-3</v>
      </c>
      <c r="AF16">
        <f t="shared" si="7"/>
        <v>1.9901556074634315E-3</v>
      </c>
      <c r="AG16">
        <f t="shared" ref="AG16" si="28">AG9</f>
        <v>0</v>
      </c>
      <c r="AH16">
        <f t="shared" si="7"/>
        <v>1.9901556074634313E-2</v>
      </c>
      <c r="AI16">
        <f t="shared" si="7"/>
        <v>1.0530263176114436E-6</v>
      </c>
      <c r="AJ16">
        <f t="shared" si="7"/>
        <v>0</v>
      </c>
      <c r="AK16">
        <f t="shared" si="7"/>
        <v>1.0530263176114436E-6</v>
      </c>
      <c r="AL16">
        <f t="shared" si="7"/>
        <v>5.2651315880572185E-9</v>
      </c>
      <c r="AM16">
        <f t="shared" si="7"/>
        <v>0</v>
      </c>
      <c r="AN16">
        <f t="shared" si="7"/>
        <v>5.2651315880572185E-9</v>
      </c>
      <c r="AO16" t="str">
        <f t="shared" si="10"/>
        <v>NA</v>
      </c>
      <c r="AP16" s="70">
        <f>AK16+(AE16+AG16)*$E$53+AF16*$F$53+AH16*$J$53</f>
        <v>3.281569422499217E-6</v>
      </c>
      <c r="AQ16" s="102">
        <f>(1-AK16/AP16)*100</f>
        <v>67.910893172283792</v>
      </c>
      <c r="AR16" s="70">
        <f t="shared" ref="AR16:AT16" si="29">AR9</f>
        <v>9.5</v>
      </c>
      <c r="AS16" s="70">
        <f t="shared" ref="AS16" si="30">AS9</f>
        <v>1889.9390966577716</v>
      </c>
      <c r="AT16" s="70">
        <f t="shared" si="29"/>
        <v>18899.390966577714</v>
      </c>
      <c r="AU16" s="70">
        <f t="shared" ref="AU16" si="31">AU9</f>
        <v>0</v>
      </c>
      <c r="AV16" s="84">
        <f>$AU16/100/(1-$AW16/100)*$X$54*10^6/$X$52</f>
        <v>0</v>
      </c>
      <c r="AW16" s="84">
        <f t="shared" si="21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13"/>
        <v>1</v>
      </c>
      <c r="C17" t="s">
        <v>126</v>
      </c>
      <c r="D17">
        <f t="shared" si="14"/>
        <v>5</v>
      </c>
      <c r="E17">
        <f t="shared" si="15"/>
        <v>1095840</v>
      </c>
      <c r="F17">
        <f t="shared" si="7"/>
        <v>0</v>
      </c>
      <c r="G17">
        <f t="shared" si="7"/>
        <v>0</v>
      </c>
      <c r="H17" t="str">
        <f t="shared" si="7"/>
        <v>True</v>
      </c>
      <c r="I17" t="str">
        <f t="shared" si="7"/>
        <v>False</v>
      </c>
      <c r="J17">
        <f t="shared" si="7"/>
        <v>2.894E-2</v>
      </c>
      <c r="K17">
        <f t="shared" si="7"/>
        <v>2.894E-2</v>
      </c>
      <c r="L17">
        <f t="shared" si="7"/>
        <v>1.6000000000000001E-4</v>
      </c>
      <c r="M17">
        <f t="shared" si="7"/>
        <v>0</v>
      </c>
      <c r="N17">
        <f t="shared" si="7"/>
        <v>0</v>
      </c>
      <c r="O17">
        <f t="shared" si="7"/>
        <v>0</v>
      </c>
      <c r="P17">
        <f t="shared" si="7"/>
        <v>0</v>
      </c>
      <c r="Q17">
        <f t="shared" si="7"/>
        <v>0</v>
      </c>
      <c r="R17">
        <f t="shared" si="7"/>
        <v>0</v>
      </c>
      <c r="S17">
        <f t="shared" si="7"/>
        <v>0</v>
      </c>
      <c r="T17" t="str">
        <f t="shared" si="7"/>
        <v>NA</v>
      </c>
      <c r="U17" t="str">
        <f t="shared" si="7"/>
        <v>NA</v>
      </c>
      <c r="V17" t="str">
        <f t="shared" si="7"/>
        <v>NA</v>
      </c>
      <c r="W17" s="1">
        <f t="shared" ref="W17" si="32">W10</f>
        <v>9.1658819653476345E-7</v>
      </c>
      <c r="X17" t="str">
        <f t="shared" si="7"/>
        <v>NA</v>
      </c>
      <c r="Y17" t="str">
        <f t="shared" si="7"/>
        <v>NA</v>
      </c>
      <c r="Z17" t="str">
        <f t="shared" si="7"/>
        <v>NA</v>
      </c>
      <c r="AA17" t="str">
        <f t="shared" si="7"/>
        <v>False</v>
      </c>
      <c r="AB17" t="str">
        <f t="shared" si="7"/>
        <v>NA</v>
      </c>
      <c r="AC17" t="str">
        <f t="shared" si="7"/>
        <v>NA</v>
      </c>
      <c r="AD17" t="str">
        <f t="shared" si="7"/>
        <v>False</v>
      </c>
      <c r="AE17">
        <f t="shared" si="7"/>
        <v>2.7455961848723877E-3</v>
      </c>
      <c r="AF17">
        <f t="shared" si="7"/>
        <v>8.8213162748220658E-4</v>
      </c>
      <c r="AG17">
        <f t="shared" ref="AG17" si="33">AG10</f>
        <v>0</v>
      </c>
      <c r="AH17">
        <f t="shared" si="7"/>
        <v>8.8213162748220653E-3</v>
      </c>
      <c r="AI17">
        <f t="shared" si="7"/>
        <v>4.6675135142830591E-7</v>
      </c>
      <c r="AJ17">
        <f t="shared" si="7"/>
        <v>0</v>
      </c>
      <c r="AK17">
        <f t="shared" si="7"/>
        <v>4.6675135142830591E-7</v>
      </c>
      <c r="AL17">
        <f t="shared" si="7"/>
        <v>2.3337567571415298E-9</v>
      </c>
      <c r="AM17">
        <f t="shared" si="7"/>
        <v>0</v>
      </c>
      <c r="AN17">
        <f t="shared" si="7"/>
        <v>2.3337567571415298E-9</v>
      </c>
      <c r="AO17" t="str">
        <f t="shared" si="10"/>
        <v>NA</v>
      </c>
      <c r="AP17" s="70">
        <f>AK17+(AE17+AG17)*$E$53+AF17*$F$53+AH17*$J$53</f>
        <v>1.4545476567305404E-6</v>
      </c>
      <c r="AQ17" s="102">
        <f>(1-AK17/AP17)*100</f>
        <v>67.910893172283792</v>
      </c>
      <c r="AR17" s="70">
        <f t="shared" ref="AR17:AT17" si="34">AR10</f>
        <v>9.5</v>
      </c>
      <c r="AS17" s="70">
        <f t="shared" ref="AS17" si="35">AS10</f>
        <v>1889.9390966577716</v>
      </c>
      <c r="AT17" s="70">
        <f t="shared" si="34"/>
        <v>18899.390966577714</v>
      </c>
      <c r="AU17" s="70">
        <f t="shared" ref="AU17" si="36">AU10</f>
        <v>0</v>
      </c>
      <c r="AV17" s="84">
        <f>$AU17/100/(1-$AW17/100)*$X$54*10^6/$X$52</f>
        <v>0</v>
      </c>
      <c r="AW17" s="84">
        <f t="shared" si="21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13"/>
        <v>1</v>
      </c>
      <c r="C18" t="s">
        <v>126</v>
      </c>
      <c r="D18">
        <f t="shared" si="14"/>
        <v>6</v>
      </c>
      <c r="E18">
        <f t="shared" si="15"/>
        <v>547920</v>
      </c>
      <c r="F18">
        <f t="shared" si="7"/>
        <v>0</v>
      </c>
      <c r="G18">
        <f t="shared" si="7"/>
        <v>0</v>
      </c>
      <c r="H18" t="str">
        <f t="shared" si="7"/>
        <v>True</v>
      </c>
      <c r="I18" t="str">
        <f t="shared" si="7"/>
        <v>False</v>
      </c>
      <c r="J18">
        <f t="shared" si="7"/>
        <v>2.894E-2</v>
      </c>
      <c r="K18">
        <f t="shared" si="7"/>
        <v>2.894E-2</v>
      </c>
      <c r="L18">
        <f t="shared" si="7"/>
        <v>6.9999999999999994E-5</v>
      </c>
      <c r="M18">
        <f t="shared" si="7"/>
        <v>0</v>
      </c>
      <c r="N18">
        <f t="shared" si="7"/>
        <v>0</v>
      </c>
      <c r="O18">
        <f t="shared" si="7"/>
        <v>0</v>
      </c>
      <c r="P18">
        <f t="shared" si="7"/>
        <v>0</v>
      </c>
      <c r="Q18">
        <f t="shared" si="7"/>
        <v>0</v>
      </c>
      <c r="R18">
        <f t="shared" si="7"/>
        <v>0</v>
      </c>
      <c r="S18">
        <f t="shared" si="7"/>
        <v>0</v>
      </c>
      <c r="T18" t="str">
        <f t="shared" si="7"/>
        <v>NA</v>
      </c>
      <c r="U18" t="str">
        <f t="shared" si="7"/>
        <v>NA</v>
      </c>
      <c r="V18" t="str">
        <f t="shared" si="7"/>
        <v>NA</v>
      </c>
      <c r="W18" s="1">
        <f t="shared" ref="W18" si="37">W11</f>
        <v>3.8709515855680863E-7</v>
      </c>
      <c r="X18" t="str">
        <f t="shared" si="7"/>
        <v>NA</v>
      </c>
      <c r="Y18" t="str">
        <f t="shared" si="7"/>
        <v>NA</v>
      </c>
      <c r="Z18" t="str">
        <f t="shared" si="7"/>
        <v>NA</v>
      </c>
      <c r="AA18" t="str">
        <f t="shared" si="7"/>
        <v>False</v>
      </c>
      <c r="AB18" t="str">
        <f t="shared" si="7"/>
        <v>NA</v>
      </c>
      <c r="AC18" t="str">
        <f t="shared" si="7"/>
        <v>NA</v>
      </c>
      <c r="AD18" t="str">
        <f t="shared" si="7"/>
        <v>False</v>
      </c>
      <c r="AE18">
        <f t="shared" si="7"/>
        <v>1.0547664351198613E-3</v>
      </c>
      <c r="AF18">
        <f t="shared" si="7"/>
        <v>3.3888553500781266E-4</v>
      </c>
      <c r="AG18">
        <f t="shared" ref="AG18" si="38">AG11</f>
        <v>0</v>
      </c>
      <c r="AH18">
        <f t="shared" si="7"/>
        <v>3.3888553500781263E-3</v>
      </c>
      <c r="AI18">
        <f t="shared" si="7"/>
        <v>1.7931029397037642E-7</v>
      </c>
      <c r="AJ18">
        <f t="shared" si="7"/>
        <v>0</v>
      </c>
      <c r="AK18">
        <f t="shared" si="7"/>
        <v>1.7931029397037642E-7</v>
      </c>
      <c r="AL18">
        <f t="shared" si="7"/>
        <v>8.9655146985188215E-10</v>
      </c>
      <c r="AM18">
        <f t="shared" si="7"/>
        <v>0</v>
      </c>
      <c r="AN18">
        <f t="shared" si="7"/>
        <v>8.9655146985188215E-10</v>
      </c>
      <c r="AO18" t="str">
        <f t="shared" si="10"/>
        <v>NA</v>
      </c>
      <c r="AP18" s="70">
        <f>AK18+(AE18+AG18)*$E$53+AF18*$F$53+AH18*$J$53</f>
        <v>5.5878867222163193E-7</v>
      </c>
      <c r="AQ18" s="102">
        <f>(1-AK18/AP18)*100</f>
        <v>67.910893172283792</v>
      </c>
      <c r="AR18" s="70">
        <f t="shared" ref="AR18:AT18" si="39">AR11</f>
        <v>9.5</v>
      </c>
      <c r="AS18" s="70">
        <f t="shared" ref="AS18" si="40">AS11</f>
        <v>1889.9390966577716</v>
      </c>
      <c r="AT18" s="70">
        <f t="shared" si="39"/>
        <v>18899.390966577714</v>
      </c>
      <c r="AU18" s="70">
        <f t="shared" ref="AU18" si="41">AU11</f>
        <v>0</v>
      </c>
      <c r="AV18" s="84">
        <f>$AU18/100/(1-$AW18/100)*$X$54*10^6/$X$52</f>
        <v>0</v>
      </c>
      <c r="AW18" s="84">
        <f t="shared" si="21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13"/>
        <v>1</v>
      </c>
      <c r="C19" t="s">
        <v>126</v>
      </c>
      <c r="D19">
        <f t="shared" si="14"/>
        <v>7</v>
      </c>
      <c r="E19">
        <f>E12</f>
        <v>0</v>
      </c>
      <c r="F19">
        <f t="shared" si="7"/>
        <v>0</v>
      </c>
      <c r="G19">
        <f t="shared" si="7"/>
        <v>0</v>
      </c>
      <c r="H19" t="str">
        <f t="shared" si="7"/>
        <v>True</v>
      </c>
      <c r="I19" t="str">
        <f t="shared" si="7"/>
        <v>False</v>
      </c>
      <c r="J19">
        <f t="shared" si="7"/>
        <v>2.894E-2</v>
      </c>
      <c r="K19">
        <f t="shared" si="7"/>
        <v>2.894E-2</v>
      </c>
      <c r="L19">
        <f t="shared" si="7"/>
        <v>5.0000000000000002E-5</v>
      </c>
      <c r="M19">
        <f t="shared" si="7"/>
        <v>0</v>
      </c>
      <c r="N19">
        <f t="shared" si="7"/>
        <v>0</v>
      </c>
      <c r="O19">
        <f t="shared" si="7"/>
        <v>0</v>
      </c>
      <c r="P19">
        <f t="shared" si="7"/>
        <v>0</v>
      </c>
      <c r="Q19">
        <f t="shared" si="7"/>
        <v>0</v>
      </c>
      <c r="R19">
        <f t="shared" si="7"/>
        <v>0</v>
      </c>
      <c r="S19">
        <f t="shared" si="7"/>
        <v>0</v>
      </c>
      <c r="T19" t="str">
        <f t="shared" si="7"/>
        <v>NA</v>
      </c>
      <c r="U19" t="str">
        <f t="shared" si="7"/>
        <v>NA</v>
      </c>
      <c r="V19" t="str">
        <f t="shared" si="7"/>
        <v>NA</v>
      </c>
      <c r="W19" s="1">
        <f t="shared" ref="W19" si="42">W12</f>
        <v>1.9999999999999999E-7</v>
      </c>
      <c r="X19" t="str">
        <f t="shared" si="7"/>
        <v>NA</v>
      </c>
      <c r="Y19" t="str">
        <f t="shared" si="7"/>
        <v>NA</v>
      </c>
      <c r="Z19" t="str">
        <f t="shared" si="7"/>
        <v>NA</v>
      </c>
      <c r="AA19" t="str">
        <f t="shared" si="7"/>
        <v>False</v>
      </c>
      <c r="AB19" t="str">
        <f t="shared" si="7"/>
        <v>NA</v>
      </c>
      <c r="AC19" t="str">
        <f t="shared" si="7"/>
        <v>NA</v>
      </c>
      <c r="AD19" t="str">
        <f t="shared" si="7"/>
        <v>False</v>
      </c>
      <c r="AE19">
        <f t="shared" si="7"/>
        <v>7.4021453290852969E-4</v>
      </c>
      <c r="AF19">
        <f t="shared" si="7"/>
        <v>2.3782326556187717E-4</v>
      </c>
      <c r="AG19">
        <f t="shared" ref="AG19" si="43">AG12</f>
        <v>0</v>
      </c>
      <c r="AH19">
        <f t="shared" si="7"/>
        <v>2.3782326556187716E-3</v>
      </c>
      <c r="AI19">
        <f t="shared" si="7"/>
        <v>1.2583647059445005E-7</v>
      </c>
      <c r="AJ19">
        <f t="shared" si="7"/>
        <v>0</v>
      </c>
      <c r="AK19">
        <f t="shared" si="7"/>
        <v>1.2583647059445005E-7</v>
      </c>
      <c r="AL19">
        <f t="shared" si="7"/>
        <v>6.2918235297225031E-10</v>
      </c>
      <c r="AM19">
        <f t="shared" si="7"/>
        <v>0</v>
      </c>
      <c r="AN19">
        <f t="shared" si="7"/>
        <v>6.2918235297225031E-10</v>
      </c>
      <c r="AO19" t="str">
        <f t="shared" si="10"/>
        <v>NA</v>
      </c>
      <c r="AP19" s="70">
        <f>AK19+(AE19+AG19)*$E$53+AF19*$F$53+AH19*$J$53</f>
        <v>3.9214700262632978E-7</v>
      </c>
      <c r="AQ19" s="102">
        <f>(1-AK19/AP19)*100</f>
        <v>67.910893172283792</v>
      </c>
      <c r="AR19" s="70">
        <f t="shared" ref="AR19:AT19" si="44">AR12</f>
        <v>9.5</v>
      </c>
      <c r="AS19" s="70">
        <f t="shared" ref="AS19" si="45">AS12</f>
        <v>1889.9390966577716</v>
      </c>
      <c r="AT19" s="70">
        <f t="shared" si="44"/>
        <v>18899.390966577714</v>
      </c>
      <c r="AU19" s="70">
        <f t="shared" ref="AU19" si="46">AU12</f>
        <v>0</v>
      </c>
      <c r="AV19" s="84">
        <f>$AU19/100/(1-$AW19/100)*$X$54*10^6/$X$52</f>
        <v>0</v>
      </c>
      <c r="AW19" s="84">
        <f t="shared" si="21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47">F7</f>
        <v>0</v>
      </c>
      <c r="G20">
        <f t="shared" si="47"/>
        <v>0</v>
      </c>
      <c r="H20" t="str">
        <f t="shared" si="47"/>
        <v>True</v>
      </c>
      <c r="I20" t="str">
        <f t="shared" si="47"/>
        <v>False</v>
      </c>
      <c r="J20">
        <f t="shared" si="47"/>
        <v>2.894E-2</v>
      </c>
      <c r="K20">
        <f t="shared" si="47"/>
        <v>2.894E-2</v>
      </c>
      <c r="L20">
        <f t="shared" si="47"/>
        <v>2E-3</v>
      </c>
      <c r="M20">
        <f t="shared" si="47"/>
        <v>0</v>
      </c>
      <c r="N20">
        <f t="shared" si="47"/>
        <v>0</v>
      </c>
      <c r="O20">
        <f t="shared" si="47"/>
        <v>0</v>
      </c>
      <c r="P20">
        <f t="shared" si="47"/>
        <v>0</v>
      </c>
      <c r="Q20">
        <f t="shared" si="47"/>
        <v>0</v>
      </c>
      <c r="R20">
        <f t="shared" si="47"/>
        <v>0</v>
      </c>
      <c r="S20">
        <f t="shared" si="47"/>
        <v>0</v>
      </c>
      <c r="T20" t="str">
        <f t="shared" si="47"/>
        <v>NA</v>
      </c>
      <c r="U20" t="str">
        <f t="shared" si="47"/>
        <v>NA</v>
      </c>
      <c r="V20" t="str">
        <f t="shared" si="47"/>
        <v>NA</v>
      </c>
      <c r="W20" s="1">
        <f t="shared" ref="W20" si="48">W7</f>
        <v>4.7804505939809229E-3</v>
      </c>
      <c r="X20" t="str">
        <f t="shared" si="47"/>
        <v>NA</v>
      </c>
      <c r="Y20" t="str">
        <f t="shared" si="47"/>
        <v>NA</v>
      </c>
      <c r="Z20" t="str">
        <f t="shared" si="47"/>
        <v>NA</v>
      </c>
      <c r="AA20" t="str">
        <f t="shared" si="47"/>
        <v>False</v>
      </c>
      <c r="AB20" t="str">
        <f t="shared" si="47"/>
        <v>NA</v>
      </c>
      <c r="AC20" t="str">
        <f t="shared" si="47"/>
        <v>NA</v>
      </c>
      <c r="AD20" t="str">
        <f t="shared" si="47"/>
        <v>False</v>
      </c>
      <c r="AE20">
        <f t="shared" si="47"/>
        <v>6.5815234465693123E-2</v>
      </c>
      <c r="AF20">
        <f t="shared" si="47"/>
        <v>2.1145753411309958E-2</v>
      </c>
      <c r="AG20">
        <f t="shared" ref="AG20" si="49">AG7</f>
        <v>0</v>
      </c>
      <c r="AH20">
        <f t="shared" si="47"/>
        <v>0.21145753411309956</v>
      </c>
      <c r="AI20">
        <f t="shared" si="47"/>
        <v>1.1188589859167832E-5</v>
      </c>
      <c r="AJ20">
        <f t="shared" si="47"/>
        <v>0</v>
      </c>
      <c r="AK20">
        <f t="shared" si="47"/>
        <v>1.1188589859167832E-5</v>
      </c>
      <c r="AL20">
        <f t="shared" si="47"/>
        <v>5.5942949295839161E-8</v>
      </c>
      <c r="AM20">
        <f t="shared" si="47"/>
        <v>0</v>
      </c>
      <c r="AN20">
        <f t="shared" si="47"/>
        <v>5.5942949295839161E-8</v>
      </c>
      <c r="AO20">
        <f t="shared" si="10"/>
        <v>2100</v>
      </c>
      <c r="AP20" s="70">
        <f>AK20+(AE20+AG20)*$E$53+AF20*$F$53+AH20*$J$53</f>
        <v>3.4867252364606023E-5</v>
      </c>
      <c r="AQ20" s="102">
        <f>(1-AK20/AP20)*100</f>
        <v>67.910893172283792</v>
      </c>
      <c r="AR20" s="70">
        <f t="shared" ref="AR20:AT20" si="50">AR7</f>
        <v>9.5</v>
      </c>
      <c r="AS20" s="70">
        <f t="shared" ref="AS20" si="51">AS7</f>
        <v>1889.9390966577716</v>
      </c>
      <c r="AT20" s="70">
        <f t="shared" si="50"/>
        <v>18899.390966577714</v>
      </c>
      <c r="AU20" s="70">
        <f t="shared" ref="AU20" si="52">AU7</f>
        <v>0</v>
      </c>
      <c r="AV20" s="84">
        <f>$AU20/100/(1-$AW20/100)*$X$54*10^6/$X$52</f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53">B8</f>
        <v>1</v>
      </c>
      <c r="C21" t="s">
        <v>127</v>
      </c>
      <c r="D21">
        <f t="shared" ref="D21:D25" si="54">D8-4</f>
        <v>2</v>
      </c>
      <c r="E21">
        <f t="shared" ref="E21:T25" si="55">E8</f>
        <v>2191680</v>
      </c>
      <c r="F21">
        <f t="shared" si="55"/>
        <v>0</v>
      </c>
      <c r="G21">
        <f t="shared" si="55"/>
        <v>0</v>
      </c>
      <c r="H21" t="str">
        <f t="shared" si="55"/>
        <v>True</v>
      </c>
      <c r="I21" t="str">
        <f t="shared" si="55"/>
        <v>False</v>
      </c>
      <c r="J21">
        <f t="shared" si="55"/>
        <v>2.894E-2</v>
      </c>
      <c r="K21">
        <f t="shared" si="55"/>
        <v>2.894E-2</v>
      </c>
      <c r="L21">
        <f t="shared" si="55"/>
        <v>7.2000000000000005E-4</v>
      </c>
      <c r="M21">
        <f t="shared" si="55"/>
        <v>0</v>
      </c>
      <c r="N21">
        <f t="shared" si="55"/>
        <v>0</v>
      </c>
      <c r="O21">
        <f t="shared" si="55"/>
        <v>0</v>
      </c>
      <c r="P21">
        <f t="shared" si="55"/>
        <v>0</v>
      </c>
      <c r="Q21">
        <f t="shared" si="55"/>
        <v>0</v>
      </c>
      <c r="R21">
        <f t="shared" si="55"/>
        <v>0</v>
      </c>
      <c r="S21">
        <f t="shared" si="55"/>
        <v>0</v>
      </c>
      <c r="T21" t="str">
        <f t="shared" si="55"/>
        <v>NA</v>
      </c>
      <c r="U21" t="str">
        <f t="shared" si="47"/>
        <v>NA</v>
      </c>
      <c r="V21" t="str">
        <f t="shared" si="47"/>
        <v>NA</v>
      </c>
      <c r="W21" s="1">
        <f t="shared" ref="W21" si="56">W8</f>
        <v>6.4152407049273701E-6</v>
      </c>
      <c r="X21" t="str">
        <f t="shared" si="47"/>
        <v>NA</v>
      </c>
      <c r="Y21" t="str">
        <f t="shared" si="47"/>
        <v>NA</v>
      </c>
      <c r="Z21" t="str">
        <f t="shared" si="47"/>
        <v>NA</v>
      </c>
      <c r="AA21" t="str">
        <f t="shared" si="47"/>
        <v>False</v>
      </c>
      <c r="AB21" t="str">
        <f t="shared" si="47"/>
        <v>NA</v>
      </c>
      <c r="AC21" t="str">
        <f t="shared" si="47"/>
        <v>NA</v>
      </c>
      <c r="AD21" t="str">
        <f t="shared" si="47"/>
        <v>False</v>
      </c>
      <c r="AE21">
        <f t="shared" si="47"/>
        <v>1.7912645183191897E-2</v>
      </c>
      <c r="AF21">
        <f t="shared" si="47"/>
        <v>5.7551474375663898E-3</v>
      </c>
      <c r="AG21">
        <f t="shared" ref="AG21" si="57">AG8</f>
        <v>0</v>
      </c>
      <c r="AH21">
        <f t="shared" si="47"/>
        <v>5.7551474375663887E-2</v>
      </c>
      <c r="AI21">
        <f t="shared" si="47"/>
        <v>3.0451496811426225E-6</v>
      </c>
      <c r="AJ21">
        <f t="shared" si="47"/>
        <v>0</v>
      </c>
      <c r="AK21">
        <f t="shared" si="47"/>
        <v>3.0451496811426225E-6</v>
      </c>
      <c r="AL21">
        <f t="shared" si="47"/>
        <v>1.5225748405713114E-8</v>
      </c>
      <c r="AM21">
        <f t="shared" si="47"/>
        <v>0</v>
      </c>
      <c r="AN21">
        <f t="shared" si="47"/>
        <v>1.5225748405713114E-8</v>
      </c>
      <c r="AO21" t="str">
        <f t="shared" si="10"/>
        <v>NA</v>
      </c>
      <c r="AP21" s="70">
        <f>AK21+(AE21+AG21)*$E$53+AF21*$F$53+AH21*$J$53</f>
        <v>9.4896679346414427E-6</v>
      </c>
      <c r="AQ21" s="102">
        <f>(1-AK21/AP21)*100</f>
        <v>67.910893172283792</v>
      </c>
      <c r="AR21" s="70">
        <f t="shared" ref="AR21:AT21" si="58">AR8</f>
        <v>9.5</v>
      </c>
      <c r="AS21" s="70">
        <f t="shared" ref="AS21" si="59">AS8</f>
        <v>1889.9390966577716</v>
      </c>
      <c r="AT21" s="70">
        <f t="shared" si="58"/>
        <v>18899.390966577714</v>
      </c>
      <c r="AU21" s="70">
        <f t="shared" ref="AU21" si="60">AU8</f>
        <v>0</v>
      </c>
      <c r="AV21" s="84">
        <f>$AU21/100/(1-$AW21/100)*$X$54*10^6/$X$52</f>
        <v>0</v>
      </c>
      <c r="AW21" s="84">
        <f t="shared" ref="AW21:AW25" si="61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53"/>
        <v>1</v>
      </c>
      <c r="C22" t="s">
        <v>127</v>
      </c>
      <c r="D22">
        <f t="shared" si="54"/>
        <v>3</v>
      </c>
      <c r="E22">
        <f t="shared" si="55"/>
        <v>1643760</v>
      </c>
      <c r="F22">
        <f t="shared" si="47"/>
        <v>0</v>
      </c>
      <c r="G22">
        <f t="shared" si="47"/>
        <v>0</v>
      </c>
      <c r="H22" t="str">
        <f t="shared" si="47"/>
        <v>True</v>
      </c>
      <c r="I22" t="str">
        <f t="shared" si="47"/>
        <v>False</v>
      </c>
      <c r="J22">
        <f t="shared" si="47"/>
        <v>2.894E-2</v>
      </c>
      <c r="K22">
        <f t="shared" si="47"/>
        <v>2.894E-2</v>
      </c>
      <c r="L22">
        <f t="shared" si="47"/>
        <v>3.1E-4</v>
      </c>
      <c r="M22">
        <f t="shared" si="47"/>
        <v>0</v>
      </c>
      <c r="N22">
        <f t="shared" si="47"/>
        <v>0</v>
      </c>
      <c r="O22">
        <f t="shared" si="47"/>
        <v>0</v>
      </c>
      <c r="P22">
        <f t="shared" si="47"/>
        <v>0</v>
      </c>
      <c r="Q22">
        <f t="shared" si="47"/>
        <v>0</v>
      </c>
      <c r="R22">
        <f t="shared" si="47"/>
        <v>0</v>
      </c>
      <c r="S22">
        <f t="shared" si="47"/>
        <v>0</v>
      </c>
      <c r="T22" t="str">
        <f t="shared" si="47"/>
        <v>NA</v>
      </c>
      <c r="U22" t="str">
        <f t="shared" si="47"/>
        <v>NA</v>
      </c>
      <c r="V22" t="str">
        <f t="shared" si="47"/>
        <v>NA</v>
      </c>
      <c r="W22" s="1">
        <f t="shared" ref="W22" si="62">W9</f>
        <v>2.3349332116543619E-6</v>
      </c>
      <c r="X22" t="str">
        <f t="shared" si="47"/>
        <v>NA</v>
      </c>
      <c r="Y22" t="str">
        <f t="shared" si="47"/>
        <v>NA</v>
      </c>
      <c r="Z22" t="str">
        <f t="shared" si="47"/>
        <v>NA</v>
      </c>
      <c r="AA22" t="str">
        <f t="shared" si="47"/>
        <v>False</v>
      </c>
      <c r="AB22" t="str">
        <f t="shared" si="47"/>
        <v>NA</v>
      </c>
      <c r="AC22" t="str">
        <f t="shared" si="47"/>
        <v>NA</v>
      </c>
      <c r="AD22" t="str">
        <f t="shared" si="47"/>
        <v>False</v>
      </c>
      <c r="AE22">
        <f t="shared" si="47"/>
        <v>6.1942724565379036E-3</v>
      </c>
      <c r="AF22">
        <f t="shared" si="47"/>
        <v>1.9901556074634315E-3</v>
      </c>
      <c r="AG22">
        <f t="shared" ref="AG22" si="63">AG9</f>
        <v>0</v>
      </c>
      <c r="AH22">
        <f t="shared" si="47"/>
        <v>1.9901556074634313E-2</v>
      </c>
      <c r="AI22">
        <f t="shared" si="47"/>
        <v>1.0530263176114436E-6</v>
      </c>
      <c r="AJ22">
        <f t="shared" si="47"/>
        <v>0</v>
      </c>
      <c r="AK22">
        <f t="shared" si="47"/>
        <v>1.0530263176114436E-6</v>
      </c>
      <c r="AL22">
        <f t="shared" si="47"/>
        <v>5.2651315880572185E-9</v>
      </c>
      <c r="AM22">
        <f t="shared" si="47"/>
        <v>0</v>
      </c>
      <c r="AN22">
        <f t="shared" si="47"/>
        <v>5.2651315880572185E-9</v>
      </c>
      <c r="AO22" t="str">
        <f t="shared" si="10"/>
        <v>NA</v>
      </c>
      <c r="AP22" s="70">
        <f>AK22+(AE22+AG22)*$E$53+AF22*$F$53+AH22*$J$53</f>
        <v>3.281569422499217E-6</v>
      </c>
      <c r="AQ22" s="102">
        <f>(1-AK22/AP22)*100</f>
        <v>67.910893172283792</v>
      </c>
      <c r="AR22" s="70">
        <f t="shared" ref="AR22:AT22" si="64">AR9</f>
        <v>9.5</v>
      </c>
      <c r="AS22" s="70">
        <f t="shared" ref="AS22" si="65">AS9</f>
        <v>1889.9390966577716</v>
      </c>
      <c r="AT22" s="70">
        <f t="shared" si="64"/>
        <v>18899.390966577714</v>
      </c>
      <c r="AU22" s="70">
        <f t="shared" ref="AU22" si="66">AU9</f>
        <v>0</v>
      </c>
      <c r="AV22" s="84">
        <f>$AU22/100/(1-$AW22/100)*$X$54*10^6/$X$52</f>
        <v>0</v>
      </c>
      <c r="AW22" s="84">
        <f t="shared" si="61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53"/>
        <v>1</v>
      </c>
      <c r="C23" t="s">
        <v>127</v>
      </c>
      <c r="D23">
        <f t="shared" si="54"/>
        <v>4</v>
      </c>
      <c r="E23">
        <f t="shared" si="55"/>
        <v>1095840</v>
      </c>
      <c r="F23">
        <f t="shared" si="47"/>
        <v>0</v>
      </c>
      <c r="G23">
        <f t="shared" si="47"/>
        <v>0</v>
      </c>
      <c r="H23" t="str">
        <f t="shared" si="47"/>
        <v>True</v>
      </c>
      <c r="I23" t="str">
        <f t="shared" si="47"/>
        <v>False</v>
      </c>
      <c r="J23">
        <f t="shared" si="47"/>
        <v>2.894E-2</v>
      </c>
      <c r="K23">
        <f t="shared" si="47"/>
        <v>2.894E-2</v>
      </c>
      <c r="L23">
        <f t="shared" si="47"/>
        <v>1.6000000000000001E-4</v>
      </c>
      <c r="M23">
        <f t="shared" si="47"/>
        <v>0</v>
      </c>
      <c r="N23">
        <f t="shared" si="47"/>
        <v>0</v>
      </c>
      <c r="O23">
        <f t="shared" si="47"/>
        <v>0</v>
      </c>
      <c r="P23">
        <f t="shared" si="47"/>
        <v>0</v>
      </c>
      <c r="Q23">
        <f t="shared" si="47"/>
        <v>0</v>
      </c>
      <c r="R23">
        <f t="shared" si="47"/>
        <v>0</v>
      </c>
      <c r="S23">
        <f t="shared" si="47"/>
        <v>0</v>
      </c>
      <c r="T23" t="str">
        <f t="shared" si="47"/>
        <v>NA</v>
      </c>
      <c r="U23" t="str">
        <f t="shared" si="47"/>
        <v>NA</v>
      </c>
      <c r="V23" t="str">
        <f t="shared" si="47"/>
        <v>NA</v>
      </c>
      <c r="W23" s="1">
        <f t="shared" ref="W23" si="67">W10</f>
        <v>9.1658819653476345E-7</v>
      </c>
      <c r="X23" t="str">
        <f t="shared" si="47"/>
        <v>NA</v>
      </c>
      <c r="Y23" t="str">
        <f t="shared" si="47"/>
        <v>NA</v>
      </c>
      <c r="Z23" t="str">
        <f t="shared" si="47"/>
        <v>NA</v>
      </c>
      <c r="AA23" t="str">
        <f t="shared" si="47"/>
        <v>False</v>
      </c>
      <c r="AB23" t="str">
        <f t="shared" si="47"/>
        <v>NA</v>
      </c>
      <c r="AC23" t="str">
        <f t="shared" si="47"/>
        <v>NA</v>
      </c>
      <c r="AD23" t="str">
        <f t="shared" si="47"/>
        <v>False</v>
      </c>
      <c r="AE23">
        <f t="shared" si="47"/>
        <v>2.7455961848723877E-3</v>
      </c>
      <c r="AF23">
        <f t="shared" si="47"/>
        <v>8.8213162748220658E-4</v>
      </c>
      <c r="AG23">
        <f t="shared" ref="AG23" si="68">AG10</f>
        <v>0</v>
      </c>
      <c r="AH23">
        <f t="shared" si="47"/>
        <v>8.8213162748220653E-3</v>
      </c>
      <c r="AI23">
        <f t="shared" si="47"/>
        <v>4.6675135142830591E-7</v>
      </c>
      <c r="AJ23">
        <f t="shared" si="47"/>
        <v>0</v>
      </c>
      <c r="AK23">
        <f t="shared" si="47"/>
        <v>4.6675135142830591E-7</v>
      </c>
      <c r="AL23">
        <f t="shared" si="47"/>
        <v>2.3337567571415298E-9</v>
      </c>
      <c r="AM23">
        <f t="shared" si="47"/>
        <v>0</v>
      </c>
      <c r="AN23">
        <f t="shared" si="47"/>
        <v>2.3337567571415298E-9</v>
      </c>
      <c r="AO23" t="str">
        <f t="shared" si="10"/>
        <v>NA</v>
      </c>
      <c r="AP23" s="70">
        <f>AK23+(AE23+AG23)*$E$53+AF23*$F$53+AH23*$J$53</f>
        <v>1.4545476567305404E-6</v>
      </c>
      <c r="AQ23" s="102">
        <f>(1-AK23/AP23)*100</f>
        <v>67.910893172283792</v>
      </c>
      <c r="AR23" s="70">
        <f t="shared" ref="AR23:AT23" si="69">AR10</f>
        <v>9.5</v>
      </c>
      <c r="AS23" s="70">
        <f t="shared" ref="AS23" si="70">AS10</f>
        <v>1889.9390966577716</v>
      </c>
      <c r="AT23" s="70">
        <f t="shared" si="69"/>
        <v>18899.390966577714</v>
      </c>
      <c r="AU23" s="70">
        <f t="shared" ref="AU23" si="71">AU10</f>
        <v>0</v>
      </c>
      <c r="AV23" s="84">
        <f>$AU23/100/(1-$AW23/100)*$X$54*10^6/$X$52</f>
        <v>0</v>
      </c>
      <c r="AW23" s="84">
        <f t="shared" si="61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53"/>
        <v>1</v>
      </c>
      <c r="C24" t="s">
        <v>127</v>
      </c>
      <c r="D24">
        <f t="shared" si="54"/>
        <v>5</v>
      </c>
      <c r="E24">
        <f t="shared" si="55"/>
        <v>547920</v>
      </c>
      <c r="F24">
        <f t="shared" si="47"/>
        <v>0</v>
      </c>
      <c r="G24">
        <f t="shared" si="47"/>
        <v>0</v>
      </c>
      <c r="H24" t="str">
        <f t="shared" si="47"/>
        <v>True</v>
      </c>
      <c r="I24" t="str">
        <f t="shared" si="47"/>
        <v>False</v>
      </c>
      <c r="J24">
        <f t="shared" si="47"/>
        <v>2.894E-2</v>
      </c>
      <c r="K24">
        <f t="shared" si="47"/>
        <v>2.894E-2</v>
      </c>
      <c r="L24">
        <f t="shared" si="47"/>
        <v>6.9999999999999994E-5</v>
      </c>
      <c r="M24">
        <f t="shared" si="47"/>
        <v>0</v>
      </c>
      <c r="N24">
        <f t="shared" si="47"/>
        <v>0</v>
      </c>
      <c r="O24">
        <f t="shared" si="47"/>
        <v>0</v>
      </c>
      <c r="P24">
        <f t="shared" si="47"/>
        <v>0</v>
      </c>
      <c r="Q24">
        <f t="shared" si="47"/>
        <v>0</v>
      </c>
      <c r="R24">
        <f t="shared" si="47"/>
        <v>0</v>
      </c>
      <c r="S24">
        <f t="shared" si="47"/>
        <v>0</v>
      </c>
      <c r="T24" t="str">
        <f t="shared" si="47"/>
        <v>NA</v>
      </c>
      <c r="U24" t="str">
        <f t="shared" si="47"/>
        <v>NA</v>
      </c>
      <c r="V24" t="str">
        <f t="shared" si="47"/>
        <v>NA</v>
      </c>
      <c r="W24" s="1">
        <f t="shared" ref="W24" si="72">W11</f>
        <v>3.8709515855680863E-7</v>
      </c>
      <c r="X24" t="str">
        <f t="shared" si="47"/>
        <v>NA</v>
      </c>
      <c r="Y24" t="str">
        <f t="shared" si="47"/>
        <v>NA</v>
      </c>
      <c r="Z24" t="str">
        <f t="shared" si="47"/>
        <v>NA</v>
      </c>
      <c r="AA24" t="str">
        <f t="shared" si="47"/>
        <v>False</v>
      </c>
      <c r="AB24" t="str">
        <f t="shared" si="47"/>
        <v>NA</v>
      </c>
      <c r="AC24" t="str">
        <f t="shared" si="47"/>
        <v>NA</v>
      </c>
      <c r="AD24" t="str">
        <f t="shared" si="47"/>
        <v>False</v>
      </c>
      <c r="AE24">
        <f t="shared" si="47"/>
        <v>1.0547664351198613E-3</v>
      </c>
      <c r="AF24">
        <f t="shared" si="47"/>
        <v>3.3888553500781266E-4</v>
      </c>
      <c r="AG24">
        <f t="shared" ref="AG24" si="73">AG11</f>
        <v>0</v>
      </c>
      <c r="AH24">
        <f t="shared" si="47"/>
        <v>3.3888553500781263E-3</v>
      </c>
      <c r="AI24">
        <f t="shared" si="47"/>
        <v>1.7931029397037642E-7</v>
      </c>
      <c r="AJ24">
        <f t="shared" si="47"/>
        <v>0</v>
      </c>
      <c r="AK24">
        <f t="shared" si="47"/>
        <v>1.7931029397037642E-7</v>
      </c>
      <c r="AL24">
        <f t="shared" si="47"/>
        <v>8.9655146985188215E-10</v>
      </c>
      <c r="AM24">
        <f t="shared" si="47"/>
        <v>0</v>
      </c>
      <c r="AN24">
        <f t="shared" si="47"/>
        <v>8.9655146985188215E-10</v>
      </c>
      <c r="AO24" t="str">
        <f t="shared" si="10"/>
        <v>NA</v>
      </c>
      <c r="AP24" s="70">
        <f>AK24+(AE24+AG24)*$E$53+AF24*$F$53+AH24*$J$53</f>
        <v>5.5878867222163193E-7</v>
      </c>
      <c r="AQ24" s="102">
        <f>(1-AK24/AP24)*100</f>
        <v>67.910893172283792</v>
      </c>
      <c r="AR24" s="70">
        <f t="shared" ref="AR24:AT24" si="74">AR11</f>
        <v>9.5</v>
      </c>
      <c r="AS24" s="70">
        <f t="shared" ref="AS24" si="75">AS11</f>
        <v>1889.9390966577716</v>
      </c>
      <c r="AT24" s="70">
        <f t="shared" si="74"/>
        <v>18899.390966577714</v>
      </c>
      <c r="AU24" s="70">
        <f t="shared" ref="AU24" si="76">AU11</f>
        <v>0</v>
      </c>
      <c r="AV24" s="84">
        <f>$AU24/100/(1-$AW24/100)*$X$54*10^6/$X$52</f>
        <v>0</v>
      </c>
      <c r="AW24" s="84">
        <f t="shared" si="61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53"/>
        <v>1</v>
      </c>
      <c r="C25" t="s">
        <v>127</v>
      </c>
      <c r="D25">
        <f t="shared" si="54"/>
        <v>6</v>
      </c>
      <c r="E25">
        <f t="shared" si="55"/>
        <v>0</v>
      </c>
      <c r="F25">
        <f t="shared" si="47"/>
        <v>0</v>
      </c>
      <c r="G25">
        <f t="shared" si="47"/>
        <v>0</v>
      </c>
      <c r="H25" t="str">
        <f t="shared" si="47"/>
        <v>True</v>
      </c>
      <c r="I25" t="str">
        <f t="shared" si="47"/>
        <v>False</v>
      </c>
      <c r="J25">
        <f t="shared" si="47"/>
        <v>2.894E-2</v>
      </c>
      <c r="K25">
        <f t="shared" si="47"/>
        <v>2.894E-2</v>
      </c>
      <c r="L25">
        <f t="shared" si="47"/>
        <v>5.0000000000000002E-5</v>
      </c>
      <c r="M25">
        <f t="shared" si="47"/>
        <v>0</v>
      </c>
      <c r="N25">
        <f t="shared" si="47"/>
        <v>0</v>
      </c>
      <c r="O25">
        <f t="shared" si="47"/>
        <v>0</v>
      </c>
      <c r="P25">
        <f t="shared" si="47"/>
        <v>0</v>
      </c>
      <c r="Q25">
        <f t="shared" si="47"/>
        <v>0</v>
      </c>
      <c r="R25">
        <f t="shared" si="47"/>
        <v>0</v>
      </c>
      <c r="S25">
        <f t="shared" si="47"/>
        <v>0</v>
      </c>
      <c r="T25" t="str">
        <f t="shared" si="47"/>
        <v>NA</v>
      </c>
      <c r="U25" t="str">
        <f t="shared" si="47"/>
        <v>NA</v>
      </c>
      <c r="V25" t="str">
        <f t="shared" si="47"/>
        <v>NA</v>
      </c>
      <c r="W25" s="1">
        <f t="shared" ref="W25" si="77">W12</f>
        <v>1.9999999999999999E-7</v>
      </c>
      <c r="X25" t="str">
        <f t="shared" si="47"/>
        <v>NA</v>
      </c>
      <c r="Y25" t="str">
        <f t="shared" si="47"/>
        <v>NA</v>
      </c>
      <c r="Z25" t="str">
        <f t="shared" si="47"/>
        <v>NA</v>
      </c>
      <c r="AA25" t="str">
        <f t="shared" si="47"/>
        <v>False</v>
      </c>
      <c r="AB25" t="str">
        <f t="shared" si="47"/>
        <v>NA</v>
      </c>
      <c r="AC25" t="str">
        <f t="shared" si="47"/>
        <v>NA</v>
      </c>
      <c r="AD25" t="str">
        <f t="shared" si="47"/>
        <v>False</v>
      </c>
      <c r="AE25">
        <f t="shared" si="47"/>
        <v>7.4021453290852969E-4</v>
      </c>
      <c r="AF25">
        <f t="shared" si="47"/>
        <v>2.3782326556187717E-4</v>
      </c>
      <c r="AG25">
        <f t="shared" ref="AG25" si="78">AG12</f>
        <v>0</v>
      </c>
      <c r="AH25">
        <f t="shared" si="47"/>
        <v>2.3782326556187716E-3</v>
      </c>
      <c r="AI25">
        <f t="shared" si="47"/>
        <v>1.2583647059445005E-7</v>
      </c>
      <c r="AJ25">
        <f t="shared" si="47"/>
        <v>0</v>
      </c>
      <c r="AK25">
        <f t="shared" si="47"/>
        <v>1.2583647059445005E-7</v>
      </c>
      <c r="AL25">
        <f t="shared" si="47"/>
        <v>6.2918235297225031E-10</v>
      </c>
      <c r="AM25">
        <f t="shared" si="47"/>
        <v>0</v>
      </c>
      <c r="AN25">
        <f t="shared" si="47"/>
        <v>6.2918235297225031E-10</v>
      </c>
      <c r="AO25" t="str">
        <f t="shared" si="10"/>
        <v>NA</v>
      </c>
      <c r="AP25" s="70">
        <f>AK25+(AE25+AG25)*$E$53+AF25*$F$53+AH25*$J$53</f>
        <v>3.9214700262632978E-7</v>
      </c>
      <c r="AQ25" s="102">
        <f>(1-AK25/AP25)*100</f>
        <v>67.910893172283792</v>
      </c>
      <c r="AR25" s="70">
        <f t="shared" ref="AR25:AT25" si="79">AR12</f>
        <v>9.5</v>
      </c>
      <c r="AS25" s="70">
        <f t="shared" ref="AS25" si="80">AS12</f>
        <v>1889.9390966577716</v>
      </c>
      <c r="AT25" s="70">
        <f t="shared" si="79"/>
        <v>18899.390966577714</v>
      </c>
      <c r="AU25" s="70">
        <f t="shared" ref="AU25" si="81">AU12</f>
        <v>0</v>
      </c>
      <c r="AV25" s="84">
        <f>$AU25/100/(1-$AW25/100)*$X$54*10^6/$X$52</f>
        <v>0</v>
      </c>
      <c r="AW25" s="84">
        <f t="shared" si="61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53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82">F8</f>
        <v>0</v>
      </c>
      <c r="G26">
        <f t="shared" si="82"/>
        <v>0</v>
      </c>
      <c r="H26" t="str">
        <f t="shared" si="82"/>
        <v>True</v>
      </c>
      <c r="I26" t="str">
        <f t="shared" si="82"/>
        <v>False</v>
      </c>
      <c r="J26">
        <f t="shared" si="82"/>
        <v>2.894E-2</v>
      </c>
      <c r="K26">
        <f t="shared" si="82"/>
        <v>2.894E-2</v>
      </c>
      <c r="L26">
        <f t="shared" si="82"/>
        <v>7.2000000000000005E-4</v>
      </c>
      <c r="M26">
        <f t="shared" si="82"/>
        <v>0</v>
      </c>
      <c r="N26">
        <f t="shared" si="82"/>
        <v>0</v>
      </c>
      <c r="O26">
        <f t="shared" si="82"/>
        <v>0</v>
      </c>
      <c r="P26">
        <f t="shared" si="82"/>
        <v>0</v>
      </c>
      <c r="Q26">
        <f t="shared" si="82"/>
        <v>0</v>
      </c>
      <c r="R26">
        <f t="shared" si="82"/>
        <v>0</v>
      </c>
      <c r="S26">
        <f t="shared" si="82"/>
        <v>0</v>
      </c>
      <c r="T26" t="str">
        <f t="shared" si="82"/>
        <v>NA</v>
      </c>
      <c r="U26" t="str">
        <f t="shared" si="82"/>
        <v>NA</v>
      </c>
      <c r="V26" t="str">
        <f t="shared" si="82"/>
        <v>NA</v>
      </c>
      <c r="W26" s="1">
        <f t="shared" ref="W26" si="83">W8</f>
        <v>6.4152407049273701E-6</v>
      </c>
      <c r="X26" t="str">
        <f t="shared" si="82"/>
        <v>NA</v>
      </c>
      <c r="Y26" t="str">
        <f t="shared" si="82"/>
        <v>NA</v>
      </c>
      <c r="Z26" t="str">
        <f t="shared" si="82"/>
        <v>NA</v>
      </c>
      <c r="AA26" t="str">
        <f t="shared" si="82"/>
        <v>False</v>
      </c>
      <c r="AB26" t="str">
        <f t="shared" si="82"/>
        <v>NA</v>
      </c>
      <c r="AC26" t="str">
        <f t="shared" si="82"/>
        <v>NA</v>
      </c>
      <c r="AD26" t="str">
        <f t="shared" si="82"/>
        <v>False</v>
      </c>
      <c r="AE26">
        <f t="shared" si="82"/>
        <v>1.7912645183191897E-2</v>
      </c>
      <c r="AF26">
        <f t="shared" si="82"/>
        <v>5.7551474375663898E-3</v>
      </c>
      <c r="AG26">
        <f t="shared" ref="AG26" si="84">AG8</f>
        <v>0</v>
      </c>
      <c r="AH26">
        <f t="shared" si="82"/>
        <v>5.7551474375663887E-2</v>
      </c>
      <c r="AI26">
        <f t="shared" si="82"/>
        <v>3.0451496811426225E-6</v>
      </c>
      <c r="AJ26">
        <f t="shared" si="82"/>
        <v>0</v>
      </c>
      <c r="AK26">
        <f t="shared" si="82"/>
        <v>3.0451496811426225E-6</v>
      </c>
      <c r="AL26">
        <f t="shared" si="82"/>
        <v>1.5225748405713114E-8</v>
      </c>
      <c r="AM26">
        <f t="shared" si="82"/>
        <v>0</v>
      </c>
      <c r="AN26">
        <f t="shared" si="82"/>
        <v>1.5225748405713114E-8</v>
      </c>
      <c r="AO26" t="str">
        <f t="shared" si="10"/>
        <v>NA</v>
      </c>
      <c r="AP26" s="70">
        <f>AK26+(AE26+AG26)*$E$53+AF26*$F$53+AH26*$J$53</f>
        <v>9.4896679346414427E-6</v>
      </c>
      <c r="AQ26" s="102">
        <f>(1-AK26/AP26)*100</f>
        <v>67.910893172283792</v>
      </c>
      <c r="AR26" s="70">
        <f t="shared" ref="AR26:AT26" si="85">AR8</f>
        <v>9.5</v>
      </c>
      <c r="AS26" s="70">
        <f t="shared" ref="AS26" si="86">AS8</f>
        <v>1889.9390966577716</v>
      </c>
      <c r="AT26" s="70">
        <f t="shared" si="85"/>
        <v>18899.390966577714</v>
      </c>
      <c r="AU26" s="70">
        <f t="shared" ref="AU26" si="87">AU8</f>
        <v>0</v>
      </c>
      <c r="AV26" s="84">
        <f>$AU26/100/(1-$AW26/100)*$X$54*10^6/$X$52</f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53"/>
        <v>1</v>
      </c>
      <c r="C27" t="s">
        <v>143</v>
      </c>
      <c r="D27">
        <f t="shared" ref="D27:D30" si="88">D9-5</f>
        <v>2</v>
      </c>
      <c r="E27">
        <f t="shared" ref="E27:T30" si="89">E9</f>
        <v>1643760</v>
      </c>
      <c r="F27">
        <f t="shared" si="89"/>
        <v>0</v>
      </c>
      <c r="G27">
        <f t="shared" si="89"/>
        <v>0</v>
      </c>
      <c r="H27" t="str">
        <f t="shared" si="89"/>
        <v>True</v>
      </c>
      <c r="I27" t="str">
        <f t="shared" si="89"/>
        <v>False</v>
      </c>
      <c r="J27">
        <f t="shared" si="89"/>
        <v>2.894E-2</v>
      </c>
      <c r="K27">
        <f t="shared" si="89"/>
        <v>2.894E-2</v>
      </c>
      <c r="L27">
        <f t="shared" si="89"/>
        <v>3.1E-4</v>
      </c>
      <c r="M27">
        <f t="shared" si="89"/>
        <v>0</v>
      </c>
      <c r="N27">
        <f t="shared" si="89"/>
        <v>0</v>
      </c>
      <c r="O27">
        <f t="shared" si="89"/>
        <v>0</v>
      </c>
      <c r="P27">
        <f t="shared" si="89"/>
        <v>0</v>
      </c>
      <c r="Q27">
        <f t="shared" si="89"/>
        <v>0</v>
      </c>
      <c r="R27">
        <f t="shared" si="89"/>
        <v>0</v>
      </c>
      <c r="S27">
        <f t="shared" si="89"/>
        <v>0</v>
      </c>
      <c r="T27" t="str">
        <f t="shared" si="89"/>
        <v>NA</v>
      </c>
      <c r="U27" t="str">
        <f t="shared" si="82"/>
        <v>NA</v>
      </c>
      <c r="V27" t="str">
        <f t="shared" si="82"/>
        <v>NA</v>
      </c>
      <c r="W27" s="1">
        <f t="shared" ref="W27" si="90">W9</f>
        <v>2.3349332116543619E-6</v>
      </c>
      <c r="X27" t="str">
        <f t="shared" si="82"/>
        <v>NA</v>
      </c>
      <c r="Y27" t="str">
        <f t="shared" si="82"/>
        <v>NA</v>
      </c>
      <c r="Z27" t="str">
        <f t="shared" si="82"/>
        <v>NA</v>
      </c>
      <c r="AA27" t="str">
        <f t="shared" si="82"/>
        <v>False</v>
      </c>
      <c r="AB27" t="str">
        <f t="shared" si="82"/>
        <v>NA</v>
      </c>
      <c r="AC27" t="str">
        <f t="shared" si="82"/>
        <v>NA</v>
      </c>
      <c r="AD27" t="str">
        <f t="shared" si="82"/>
        <v>False</v>
      </c>
      <c r="AE27">
        <f t="shared" si="82"/>
        <v>6.1942724565379036E-3</v>
      </c>
      <c r="AF27">
        <f t="shared" si="82"/>
        <v>1.9901556074634315E-3</v>
      </c>
      <c r="AG27">
        <f t="shared" ref="AG27" si="91">AG9</f>
        <v>0</v>
      </c>
      <c r="AH27">
        <f t="shared" si="82"/>
        <v>1.9901556074634313E-2</v>
      </c>
      <c r="AI27">
        <f t="shared" si="82"/>
        <v>1.0530263176114436E-6</v>
      </c>
      <c r="AJ27">
        <f t="shared" si="82"/>
        <v>0</v>
      </c>
      <c r="AK27">
        <f t="shared" si="82"/>
        <v>1.0530263176114436E-6</v>
      </c>
      <c r="AL27">
        <f t="shared" si="82"/>
        <v>5.2651315880572185E-9</v>
      </c>
      <c r="AM27">
        <f t="shared" si="82"/>
        <v>0</v>
      </c>
      <c r="AN27">
        <f t="shared" si="82"/>
        <v>5.2651315880572185E-9</v>
      </c>
      <c r="AO27">
        <f t="shared" si="10"/>
        <v>2100</v>
      </c>
      <c r="AP27" s="70">
        <f>AK27+(AE27+AG27)*$E$53+AF27*$F$53+AH27*$J$53</f>
        <v>3.281569422499217E-6</v>
      </c>
      <c r="AQ27" s="102">
        <f>(1-AK27/AP27)*100</f>
        <v>67.910893172283792</v>
      </c>
      <c r="AR27" s="70">
        <f t="shared" ref="AR27:AT27" si="92">AR9</f>
        <v>9.5</v>
      </c>
      <c r="AS27" s="70">
        <f t="shared" ref="AS27" si="93">AS9</f>
        <v>1889.9390966577716</v>
      </c>
      <c r="AT27" s="70">
        <f t="shared" si="92"/>
        <v>18899.390966577714</v>
      </c>
      <c r="AU27" s="70">
        <f t="shared" ref="AU27" si="94">AU9</f>
        <v>0</v>
      </c>
      <c r="AV27" s="84">
        <f>$AU27/100/(1-$AW27/100)*$X$54*10^6/$X$52</f>
        <v>0</v>
      </c>
      <c r="AW27" s="84">
        <f t="shared" ref="AW27:AW30" si="95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53"/>
        <v>1</v>
      </c>
      <c r="C28" t="s">
        <v>143</v>
      </c>
      <c r="D28">
        <f t="shared" si="88"/>
        <v>3</v>
      </c>
      <c r="E28">
        <f t="shared" si="89"/>
        <v>1095840</v>
      </c>
      <c r="F28">
        <f t="shared" si="82"/>
        <v>0</v>
      </c>
      <c r="G28">
        <f t="shared" si="82"/>
        <v>0</v>
      </c>
      <c r="H28" t="str">
        <f t="shared" si="82"/>
        <v>True</v>
      </c>
      <c r="I28" t="str">
        <f t="shared" si="82"/>
        <v>False</v>
      </c>
      <c r="J28">
        <f t="shared" si="82"/>
        <v>2.894E-2</v>
      </c>
      <c r="K28">
        <f t="shared" si="82"/>
        <v>2.894E-2</v>
      </c>
      <c r="L28">
        <f t="shared" si="82"/>
        <v>1.6000000000000001E-4</v>
      </c>
      <c r="M28">
        <f t="shared" si="82"/>
        <v>0</v>
      </c>
      <c r="N28">
        <f t="shared" si="82"/>
        <v>0</v>
      </c>
      <c r="O28">
        <f t="shared" si="82"/>
        <v>0</v>
      </c>
      <c r="P28">
        <f t="shared" si="82"/>
        <v>0</v>
      </c>
      <c r="Q28">
        <f t="shared" si="82"/>
        <v>0</v>
      </c>
      <c r="R28">
        <f t="shared" si="82"/>
        <v>0</v>
      </c>
      <c r="S28">
        <f t="shared" si="82"/>
        <v>0</v>
      </c>
      <c r="T28" t="str">
        <f t="shared" si="82"/>
        <v>NA</v>
      </c>
      <c r="U28" t="str">
        <f t="shared" si="82"/>
        <v>NA</v>
      </c>
      <c r="V28" t="str">
        <f t="shared" si="82"/>
        <v>NA</v>
      </c>
      <c r="W28" s="1">
        <f t="shared" ref="W28" si="96">W10</f>
        <v>9.1658819653476345E-7</v>
      </c>
      <c r="X28" t="str">
        <f t="shared" si="82"/>
        <v>NA</v>
      </c>
      <c r="Y28" t="str">
        <f t="shared" si="82"/>
        <v>NA</v>
      </c>
      <c r="Z28" t="str">
        <f t="shared" si="82"/>
        <v>NA</v>
      </c>
      <c r="AA28" t="str">
        <f t="shared" si="82"/>
        <v>False</v>
      </c>
      <c r="AB28" t="str">
        <f t="shared" si="82"/>
        <v>NA</v>
      </c>
      <c r="AC28" t="str">
        <f t="shared" si="82"/>
        <v>NA</v>
      </c>
      <c r="AD28" t="str">
        <f t="shared" si="82"/>
        <v>False</v>
      </c>
      <c r="AE28">
        <f t="shared" si="82"/>
        <v>2.7455961848723877E-3</v>
      </c>
      <c r="AF28">
        <f t="shared" si="82"/>
        <v>8.8213162748220658E-4</v>
      </c>
      <c r="AG28">
        <f t="shared" ref="AG28" si="97">AG10</f>
        <v>0</v>
      </c>
      <c r="AH28">
        <f t="shared" si="82"/>
        <v>8.8213162748220653E-3</v>
      </c>
      <c r="AI28">
        <f t="shared" si="82"/>
        <v>4.6675135142830591E-7</v>
      </c>
      <c r="AJ28">
        <f t="shared" si="82"/>
        <v>0</v>
      </c>
      <c r="AK28">
        <f t="shared" si="82"/>
        <v>4.6675135142830591E-7</v>
      </c>
      <c r="AL28">
        <f t="shared" si="82"/>
        <v>2.3337567571415298E-9</v>
      </c>
      <c r="AM28">
        <f t="shared" si="82"/>
        <v>0</v>
      </c>
      <c r="AN28">
        <f t="shared" si="82"/>
        <v>2.3337567571415298E-9</v>
      </c>
      <c r="AO28" t="str">
        <f t="shared" si="10"/>
        <v>NA</v>
      </c>
      <c r="AP28" s="70">
        <f>AK28+(AE28+AG28)*$E$53+AF28*$F$53+AH28*$J$53</f>
        <v>1.4545476567305404E-6</v>
      </c>
      <c r="AQ28" s="102">
        <f>(1-AK28/AP28)*100</f>
        <v>67.910893172283792</v>
      </c>
      <c r="AR28" s="70">
        <f t="shared" ref="AR28:AT28" si="98">AR10</f>
        <v>9.5</v>
      </c>
      <c r="AS28" s="70">
        <f t="shared" ref="AS28" si="99">AS10</f>
        <v>1889.9390966577716</v>
      </c>
      <c r="AT28" s="70">
        <f t="shared" si="98"/>
        <v>18899.390966577714</v>
      </c>
      <c r="AU28" s="70">
        <f t="shared" ref="AU28" si="100">AU10</f>
        <v>0</v>
      </c>
      <c r="AV28" s="84">
        <f>$AU28/100/(1-$AW28/100)*$X$54*10^6/$X$52</f>
        <v>0</v>
      </c>
      <c r="AW28" s="84">
        <f t="shared" si="95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53"/>
        <v>1</v>
      </c>
      <c r="C29" t="s">
        <v>143</v>
      </c>
      <c r="D29">
        <f t="shared" si="88"/>
        <v>4</v>
      </c>
      <c r="E29">
        <f t="shared" si="89"/>
        <v>547920</v>
      </c>
      <c r="F29">
        <f t="shared" si="82"/>
        <v>0</v>
      </c>
      <c r="G29">
        <f t="shared" si="82"/>
        <v>0</v>
      </c>
      <c r="H29" t="str">
        <f t="shared" si="82"/>
        <v>True</v>
      </c>
      <c r="I29" t="str">
        <f t="shared" si="82"/>
        <v>False</v>
      </c>
      <c r="J29">
        <f t="shared" si="82"/>
        <v>2.894E-2</v>
      </c>
      <c r="K29">
        <f t="shared" si="82"/>
        <v>2.894E-2</v>
      </c>
      <c r="L29">
        <f t="shared" si="82"/>
        <v>6.9999999999999994E-5</v>
      </c>
      <c r="M29">
        <f t="shared" si="82"/>
        <v>0</v>
      </c>
      <c r="N29">
        <f t="shared" si="82"/>
        <v>0</v>
      </c>
      <c r="O29">
        <f t="shared" si="82"/>
        <v>0</v>
      </c>
      <c r="P29">
        <f t="shared" si="82"/>
        <v>0</v>
      </c>
      <c r="Q29">
        <f t="shared" si="82"/>
        <v>0</v>
      </c>
      <c r="R29">
        <f t="shared" si="82"/>
        <v>0</v>
      </c>
      <c r="S29">
        <f t="shared" si="82"/>
        <v>0</v>
      </c>
      <c r="T29" t="str">
        <f t="shared" si="82"/>
        <v>NA</v>
      </c>
      <c r="U29" t="str">
        <f t="shared" si="82"/>
        <v>NA</v>
      </c>
      <c r="V29" t="str">
        <f t="shared" si="82"/>
        <v>NA</v>
      </c>
      <c r="W29" s="1">
        <f t="shared" ref="W29" si="101">W11</f>
        <v>3.8709515855680863E-7</v>
      </c>
      <c r="X29" t="str">
        <f t="shared" si="82"/>
        <v>NA</v>
      </c>
      <c r="Y29" t="str">
        <f t="shared" si="82"/>
        <v>NA</v>
      </c>
      <c r="Z29" t="str">
        <f t="shared" si="82"/>
        <v>NA</v>
      </c>
      <c r="AA29" t="str">
        <f t="shared" si="82"/>
        <v>False</v>
      </c>
      <c r="AB29" t="str">
        <f t="shared" si="82"/>
        <v>NA</v>
      </c>
      <c r="AC29" t="str">
        <f t="shared" si="82"/>
        <v>NA</v>
      </c>
      <c r="AD29" t="str">
        <f t="shared" si="82"/>
        <v>False</v>
      </c>
      <c r="AE29">
        <f t="shared" si="82"/>
        <v>1.0547664351198613E-3</v>
      </c>
      <c r="AF29">
        <f t="shared" si="82"/>
        <v>3.3888553500781266E-4</v>
      </c>
      <c r="AG29">
        <f t="shared" ref="AG29" si="102">AG11</f>
        <v>0</v>
      </c>
      <c r="AH29">
        <f t="shared" si="82"/>
        <v>3.3888553500781263E-3</v>
      </c>
      <c r="AI29">
        <f t="shared" si="82"/>
        <v>1.7931029397037642E-7</v>
      </c>
      <c r="AJ29">
        <f t="shared" si="82"/>
        <v>0</v>
      </c>
      <c r="AK29">
        <f t="shared" si="82"/>
        <v>1.7931029397037642E-7</v>
      </c>
      <c r="AL29">
        <f t="shared" si="82"/>
        <v>8.9655146985188215E-10</v>
      </c>
      <c r="AM29">
        <f t="shared" si="82"/>
        <v>0</v>
      </c>
      <c r="AN29">
        <f t="shared" si="82"/>
        <v>8.9655146985188215E-10</v>
      </c>
      <c r="AO29" t="str">
        <f t="shared" si="10"/>
        <v>NA</v>
      </c>
      <c r="AP29" s="70">
        <f>AK29+(AE29+AG29)*$E$53+AF29*$F$53+AH29*$J$53</f>
        <v>5.5878867222163193E-7</v>
      </c>
      <c r="AQ29" s="102">
        <f>(1-AK29/AP29)*100</f>
        <v>67.910893172283792</v>
      </c>
      <c r="AR29" s="70">
        <f t="shared" ref="AR29:AT29" si="103">AR11</f>
        <v>9.5</v>
      </c>
      <c r="AS29" s="70">
        <f t="shared" ref="AS29" si="104">AS11</f>
        <v>1889.9390966577716</v>
      </c>
      <c r="AT29" s="70">
        <f t="shared" si="103"/>
        <v>18899.390966577714</v>
      </c>
      <c r="AU29" s="70">
        <f t="shared" ref="AU29" si="105">AU11</f>
        <v>0</v>
      </c>
      <c r="AV29" s="84">
        <f>$AU29/100/(1-$AW29/100)*$X$54*10^6/$X$52</f>
        <v>0</v>
      </c>
      <c r="AW29" s="84">
        <f t="shared" si="95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53"/>
        <v>1</v>
      </c>
      <c r="C30" t="s">
        <v>143</v>
      </c>
      <c r="D30">
        <f t="shared" si="88"/>
        <v>5</v>
      </c>
      <c r="E30">
        <f t="shared" si="89"/>
        <v>0</v>
      </c>
      <c r="F30">
        <f t="shared" si="82"/>
        <v>0</v>
      </c>
      <c r="G30">
        <f t="shared" si="82"/>
        <v>0</v>
      </c>
      <c r="H30" t="str">
        <f t="shared" si="82"/>
        <v>True</v>
      </c>
      <c r="I30" t="str">
        <f t="shared" si="82"/>
        <v>False</v>
      </c>
      <c r="J30">
        <f t="shared" si="82"/>
        <v>2.894E-2</v>
      </c>
      <c r="K30">
        <f t="shared" si="82"/>
        <v>2.894E-2</v>
      </c>
      <c r="L30">
        <f t="shared" si="82"/>
        <v>5.0000000000000002E-5</v>
      </c>
      <c r="M30">
        <f t="shared" si="82"/>
        <v>0</v>
      </c>
      <c r="N30">
        <f t="shared" si="82"/>
        <v>0</v>
      </c>
      <c r="O30">
        <f t="shared" si="82"/>
        <v>0</v>
      </c>
      <c r="P30">
        <f t="shared" si="82"/>
        <v>0</v>
      </c>
      <c r="Q30">
        <f t="shared" si="82"/>
        <v>0</v>
      </c>
      <c r="R30">
        <f t="shared" si="82"/>
        <v>0</v>
      </c>
      <c r="S30">
        <f t="shared" si="82"/>
        <v>0</v>
      </c>
      <c r="T30" t="str">
        <f t="shared" si="82"/>
        <v>NA</v>
      </c>
      <c r="U30" t="str">
        <f t="shared" si="82"/>
        <v>NA</v>
      </c>
      <c r="V30" t="str">
        <f t="shared" si="82"/>
        <v>NA</v>
      </c>
      <c r="W30" s="1">
        <f t="shared" ref="W30" si="106">W12</f>
        <v>1.9999999999999999E-7</v>
      </c>
      <c r="X30" t="str">
        <f t="shared" si="82"/>
        <v>NA</v>
      </c>
      <c r="Y30" t="str">
        <f t="shared" si="82"/>
        <v>NA</v>
      </c>
      <c r="Z30" t="str">
        <f t="shared" si="82"/>
        <v>NA</v>
      </c>
      <c r="AA30" t="str">
        <f t="shared" si="82"/>
        <v>False</v>
      </c>
      <c r="AB30" t="str">
        <f t="shared" si="82"/>
        <v>NA</v>
      </c>
      <c r="AC30" t="str">
        <f t="shared" si="82"/>
        <v>NA</v>
      </c>
      <c r="AD30" t="str">
        <f t="shared" si="82"/>
        <v>False</v>
      </c>
      <c r="AE30">
        <f t="shared" si="82"/>
        <v>7.4021453290852969E-4</v>
      </c>
      <c r="AF30">
        <f t="shared" si="82"/>
        <v>2.3782326556187717E-4</v>
      </c>
      <c r="AG30">
        <f t="shared" ref="AG30" si="107">AG12</f>
        <v>0</v>
      </c>
      <c r="AH30">
        <f t="shared" si="82"/>
        <v>2.3782326556187716E-3</v>
      </c>
      <c r="AI30">
        <f t="shared" si="82"/>
        <v>1.2583647059445005E-7</v>
      </c>
      <c r="AJ30">
        <f t="shared" si="82"/>
        <v>0</v>
      </c>
      <c r="AK30">
        <f t="shared" si="82"/>
        <v>1.2583647059445005E-7</v>
      </c>
      <c r="AL30">
        <f t="shared" si="82"/>
        <v>6.2918235297225031E-10</v>
      </c>
      <c r="AM30">
        <f t="shared" si="82"/>
        <v>0</v>
      </c>
      <c r="AN30">
        <f t="shared" si="82"/>
        <v>6.2918235297225031E-10</v>
      </c>
      <c r="AO30" t="str">
        <f t="shared" si="10"/>
        <v>NA</v>
      </c>
      <c r="AP30" s="70">
        <f>AK30+(AE30+AG30)*$E$53+AF30*$F$53+AH30*$J$53</f>
        <v>3.9214700262632978E-7</v>
      </c>
      <c r="AQ30" s="102">
        <f>(1-AK30/AP30)*100</f>
        <v>67.910893172283792</v>
      </c>
      <c r="AR30" s="70">
        <f t="shared" ref="AR30:AT30" si="108">AR12</f>
        <v>9.5</v>
      </c>
      <c r="AS30" s="70">
        <f t="shared" ref="AS30" si="109">AS12</f>
        <v>1889.9390966577716</v>
      </c>
      <c r="AT30" s="70">
        <f t="shared" si="108"/>
        <v>18899.390966577714</v>
      </c>
      <c r="AU30" s="70">
        <f t="shared" ref="AU30" si="110">AU12</f>
        <v>0</v>
      </c>
      <c r="AV30" s="84">
        <f>$AU30/100/(1-$AW30/100)*$X$54*10^6/$X$52</f>
        <v>0</v>
      </c>
      <c r="AW30" s="84">
        <f t="shared" si="95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53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11">F9</f>
        <v>0</v>
      </c>
      <c r="G31">
        <f t="shared" si="111"/>
        <v>0</v>
      </c>
      <c r="H31" t="str">
        <f t="shared" si="111"/>
        <v>True</v>
      </c>
      <c r="I31" t="str">
        <f t="shared" si="111"/>
        <v>False</v>
      </c>
      <c r="J31">
        <f t="shared" si="111"/>
        <v>2.894E-2</v>
      </c>
      <c r="K31">
        <f t="shared" si="111"/>
        <v>2.894E-2</v>
      </c>
      <c r="L31">
        <f t="shared" si="111"/>
        <v>3.1E-4</v>
      </c>
      <c r="M31">
        <f t="shared" si="111"/>
        <v>0</v>
      </c>
      <c r="N31">
        <f t="shared" si="111"/>
        <v>0</v>
      </c>
      <c r="O31">
        <f t="shared" si="111"/>
        <v>0</v>
      </c>
      <c r="P31">
        <f t="shared" si="111"/>
        <v>0</v>
      </c>
      <c r="Q31">
        <f t="shared" si="111"/>
        <v>0</v>
      </c>
      <c r="R31">
        <f t="shared" si="111"/>
        <v>0</v>
      </c>
      <c r="S31">
        <f t="shared" si="111"/>
        <v>0</v>
      </c>
      <c r="T31" t="str">
        <f t="shared" si="111"/>
        <v>NA</v>
      </c>
      <c r="U31" t="str">
        <f t="shared" si="111"/>
        <v>NA</v>
      </c>
      <c r="V31" t="str">
        <f t="shared" si="111"/>
        <v>NA</v>
      </c>
      <c r="W31" s="1">
        <f t="shared" ref="W31" si="112">W9</f>
        <v>2.3349332116543619E-6</v>
      </c>
      <c r="X31" t="str">
        <f t="shared" si="111"/>
        <v>NA</v>
      </c>
      <c r="Y31" t="str">
        <f t="shared" si="111"/>
        <v>NA</v>
      </c>
      <c r="Z31" t="str">
        <f t="shared" si="111"/>
        <v>NA</v>
      </c>
      <c r="AA31" t="str">
        <f t="shared" si="111"/>
        <v>False</v>
      </c>
      <c r="AB31" t="str">
        <f t="shared" si="111"/>
        <v>NA</v>
      </c>
      <c r="AC31" t="str">
        <f t="shared" si="111"/>
        <v>NA</v>
      </c>
      <c r="AD31" t="str">
        <f t="shared" si="111"/>
        <v>False</v>
      </c>
      <c r="AE31">
        <f t="shared" si="111"/>
        <v>6.1942724565379036E-3</v>
      </c>
      <c r="AF31">
        <f t="shared" si="111"/>
        <v>1.9901556074634315E-3</v>
      </c>
      <c r="AG31">
        <f t="shared" ref="AG31" si="113">AG9</f>
        <v>0</v>
      </c>
      <c r="AH31">
        <f t="shared" si="111"/>
        <v>1.9901556074634313E-2</v>
      </c>
      <c r="AI31">
        <f t="shared" si="111"/>
        <v>1.0530263176114436E-6</v>
      </c>
      <c r="AJ31">
        <f t="shared" si="111"/>
        <v>0</v>
      </c>
      <c r="AK31">
        <f t="shared" si="111"/>
        <v>1.0530263176114436E-6</v>
      </c>
      <c r="AL31">
        <f t="shared" si="111"/>
        <v>5.2651315880572185E-9</v>
      </c>
      <c r="AM31">
        <f t="shared" si="111"/>
        <v>0</v>
      </c>
      <c r="AN31">
        <f t="shared" si="111"/>
        <v>5.2651315880572185E-9</v>
      </c>
      <c r="AO31" t="str">
        <f t="shared" si="10"/>
        <v>NA</v>
      </c>
      <c r="AP31" s="70">
        <f>AK31+(AE31+AG31)*$E$53+AF31*$F$53+AH31*$J$53</f>
        <v>3.281569422499217E-6</v>
      </c>
      <c r="AQ31" s="102">
        <f>(1-AK31/AP31)*100</f>
        <v>67.910893172283792</v>
      </c>
      <c r="AR31" s="70">
        <f t="shared" ref="AR31:AT31" si="114">AR9</f>
        <v>9.5</v>
      </c>
      <c r="AS31" s="70">
        <f t="shared" ref="AS31" si="115">AS9</f>
        <v>1889.9390966577716</v>
      </c>
      <c r="AT31" s="70">
        <f t="shared" si="114"/>
        <v>18899.390966577714</v>
      </c>
      <c r="AU31" s="70">
        <f t="shared" ref="AU31" si="116">AU9</f>
        <v>0</v>
      </c>
      <c r="AV31" s="84">
        <f>$AU31/100/(1-$AW31/100)*$X$54*10^6/$X$52</f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53"/>
        <v>1</v>
      </c>
      <c r="C32" t="s">
        <v>144</v>
      </c>
      <c r="D32">
        <f t="shared" ref="D32:D34" si="117">D10-6</f>
        <v>2</v>
      </c>
      <c r="E32">
        <f t="shared" ref="E32:T34" si="118">E10</f>
        <v>1095840</v>
      </c>
      <c r="F32">
        <f t="shared" si="118"/>
        <v>0</v>
      </c>
      <c r="G32">
        <f t="shared" si="118"/>
        <v>0</v>
      </c>
      <c r="H32" t="str">
        <f t="shared" si="118"/>
        <v>True</v>
      </c>
      <c r="I32" t="str">
        <f t="shared" si="118"/>
        <v>False</v>
      </c>
      <c r="J32">
        <f t="shared" si="118"/>
        <v>2.894E-2</v>
      </c>
      <c r="K32">
        <f t="shared" si="118"/>
        <v>2.894E-2</v>
      </c>
      <c r="L32">
        <f t="shared" si="118"/>
        <v>1.6000000000000001E-4</v>
      </c>
      <c r="M32">
        <f t="shared" si="118"/>
        <v>0</v>
      </c>
      <c r="N32">
        <f t="shared" si="118"/>
        <v>0</v>
      </c>
      <c r="O32">
        <f t="shared" si="118"/>
        <v>0</v>
      </c>
      <c r="P32">
        <f t="shared" si="118"/>
        <v>0</v>
      </c>
      <c r="Q32">
        <f t="shared" si="118"/>
        <v>0</v>
      </c>
      <c r="R32">
        <f t="shared" si="118"/>
        <v>0</v>
      </c>
      <c r="S32">
        <f t="shared" si="118"/>
        <v>0</v>
      </c>
      <c r="T32" t="str">
        <f t="shared" si="118"/>
        <v>NA</v>
      </c>
      <c r="U32" t="str">
        <f t="shared" si="111"/>
        <v>NA</v>
      </c>
      <c r="V32" t="str">
        <f t="shared" si="111"/>
        <v>NA</v>
      </c>
      <c r="W32" s="1">
        <f t="shared" ref="W32" si="119">W10</f>
        <v>9.1658819653476345E-7</v>
      </c>
      <c r="X32" t="str">
        <f t="shared" si="111"/>
        <v>NA</v>
      </c>
      <c r="Y32" t="str">
        <f t="shared" si="111"/>
        <v>NA</v>
      </c>
      <c r="Z32" t="str">
        <f t="shared" si="111"/>
        <v>NA</v>
      </c>
      <c r="AA32" t="str">
        <f t="shared" si="111"/>
        <v>False</v>
      </c>
      <c r="AB32" t="str">
        <f t="shared" si="111"/>
        <v>NA</v>
      </c>
      <c r="AC32" t="str">
        <f t="shared" si="111"/>
        <v>NA</v>
      </c>
      <c r="AD32" t="str">
        <f t="shared" si="111"/>
        <v>False</v>
      </c>
      <c r="AE32">
        <f t="shared" si="111"/>
        <v>2.7455961848723877E-3</v>
      </c>
      <c r="AF32">
        <f t="shared" si="111"/>
        <v>8.8213162748220658E-4</v>
      </c>
      <c r="AG32">
        <f t="shared" ref="AG32" si="120">AG10</f>
        <v>0</v>
      </c>
      <c r="AH32">
        <f t="shared" si="111"/>
        <v>8.8213162748220653E-3</v>
      </c>
      <c r="AI32">
        <f t="shared" si="111"/>
        <v>4.6675135142830591E-7</v>
      </c>
      <c r="AJ32">
        <f t="shared" si="111"/>
        <v>0</v>
      </c>
      <c r="AK32">
        <f t="shared" si="111"/>
        <v>4.6675135142830591E-7</v>
      </c>
      <c r="AL32">
        <f t="shared" si="111"/>
        <v>2.3337567571415298E-9</v>
      </c>
      <c r="AM32">
        <f t="shared" si="111"/>
        <v>0</v>
      </c>
      <c r="AN32">
        <f t="shared" si="111"/>
        <v>2.3337567571415298E-9</v>
      </c>
      <c r="AO32" t="str">
        <f t="shared" si="10"/>
        <v>NA</v>
      </c>
      <c r="AP32" s="70">
        <f>AK32+(AE32+AG32)*$E$53+AF32*$F$53+AH32*$J$53</f>
        <v>1.4545476567305404E-6</v>
      </c>
      <c r="AQ32" s="102">
        <f>(1-AK32/AP32)*100</f>
        <v>67.910893172283792</v>
      </c>
      <c r="AR32" s="70">
        <f t="shared" ref="AR32:AT32" si="121">AR10</f>
        <v>9.5</v>
      </c>
      <c r="AS32" s="70">
        <f t="shared" ref="AS32" si="122">AS10</f>
        <v>1889.9390966577716</v>
      </c>
      <c r="AT32" s="70">
        <f t="shared" si="121"/>
        <v>18899.390966577714</v>
      </c>
      <c r="AU32" s="70">
        <f t="shared" ref="AU32" si="123">AU10</f>
        <v>0</v>
      </c>
      <c r="AV32" s="84">
        <f>$AU32/100/(1-$AW32/100)*$X$54*10^6/$X$52</f>
        <v>0</v>
      </c>
      <c r="AW32" s="84">
        <f t="shared" ref="AW32:AW34" si="124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53"/>
        <v>1</v>
      </c>
      <c r="C33" t="s">
        <v>144</v>
      </c>
      <c r="D33">
        <f t="shared" si="117"/>
        <v>3</v>
      </c>
      <c r="E33">
        <f t="shared" si="118"/>
        <v>547920</v>
      </c>
      <c r="F33">
        <f t="shared" si="111"/>
        <v>0</v>
      </c>
      <c r="G33">
        <f t="shared" si="111"/>
        <v>0</v>
      </c>
      <c r="H33" t="str">
        <f t="shared" si="111"/>
        <v>True</v>
      </c>
      <c r="I33" t="str">
        <f t="shared" si="111"/>
        <v>False</v>
      </c>
      <c r="J33">
        <f t="shared" si="111"/>
        <v>2.894E-2</v>
      </c>
      <c r="K33">
        <f t="shared" si="111"/>
        <v>2.894E-2</v>
      </c>
      <c r="L33">
        <f t="shared" si="111"/>
        <v>6.9999999999999994E-5</v>
      </c>
      <c r="M33">
        <f t="shared" si="111"/>
        <v>0</v>
      </c>
      <c r="N33">
        <f t="shared" si="111"/>
        <v>0</v>
      </c>
      <c r="O33">
        <f t="shared" si="111"/>
        <v>0</v>
      </c>
      <c r="P33">
        <f t="shared" si="111"/>
        <v>0</v>
      </c>
      <c r="Q33">
        <f t="shared" si="111"/>
        <v>0</v>
      </c>
      <c r="R33">
        <f t="shared" si="111"/>
        <v>0</v>
      </c>
      <c r="S33">
        <f t="shared" si="111"/>
        <v>0</v>
      </c>
      <c r="T33" t="str">
        <f t="shared" si="111"/>
        <v>NA</v>
      </c>
      <c r="U33" t="str">
        <f t="shared" si="111"/>
        <v>NA</v>
      </c>
      <c r="V33" t="str">
        <f t="shared" si="111"/>
        <v>NA</v>
      </c>
      <c r="W33" s="1">
        <f t="shared" ref="W33" si="125">W11</f>
        <v>3.8709515855680863E-7</v>
      </c>
      <c r="X33" t="str">
        <f t="shared" si="111"/>
        <v>NA</v>
      </c>
      <c r="Y33" t="str">
        <f t="shared" si="111"/>
        <v>NA</v>
      </c>
      <c r="Z33" t="str">
        <f t="shared" si="111"/>
        <v>NA</v>
      </c>
      <c r="AA33" t="str">
        <f t="shared" si="111"/>
        <v>False</v>
      </c>
      <c r="AB33" t="str">
        <f t="shared" si="111"/>
        <v>NA</v>
      </c>
      <c r="AC33" t="str">
        <f t="shared" si="111"/>
        <v>NA</v>
      </c>
      <c r="AD33" t="str">
        <f t="shared" si="111"/>
        <v>False</v>
      </c>
      <c r="AE33">
        <f t="shared" si="111"/>
        <v>1.0547664351198613E-3</v>
      </c>
      <c r="AF33">
        <f t="shared" si="111"/>
        <v>3.3888553500781266E-4</v>
      </c>
      <c r="AG33">
        <f t="shared" ref="AG33" si="126">AG11</f>
        <v>0</v>
      </c>
      <c r="AH33">
        <f t="shared" si="111"/>
        <v>3.3888553500781263E-3</v>
      </c>
      <c r="AI33">
        <f t="shared" si="111"/>
        <v>1.7931029397037642E-7</v>
      </c>
      <c r="AJ33">
        <f t="shared" si="111"/>
        <v>0</v>
      </c>
      <c r="AK33">
        <f t="shared" si="111"/>
        <v>1.7931029397037642E-7</v>
      </c>
      <c r="AL33">
        <f t="shared" si="111"/>
        <v>8.9655146985188215E-10</v>
      </c>
      <c r="AM33">
        <f t="shared" si="111"/>
        <v>0</v>
      </c>
      <c r="AN33">
        <f t="shared" si="111"/>
        <v>8.9655146985188215E-10</v>
      </c>
      <c r="AO33" t="str">
        <f t="shared" si="10"/>
        <v>NA</v>
      </c>
      <c r="AP33" s="70">
        <f>AK33+(AE33+AG33)*$E$53+AF33*$F$53+AH33*$J$53</f>
        <v>5.5878867222163193E-7</v>
      </c>
      <c r="AQ33" s="102">
        <f>(1-AK33/AP33)*100</f>
        <v>67.910893172283792</v>
      </c>
      <c r="AR33" s="70">
        <f t="shared" ref="AR33:AT33" si="127">AR11</f>
        <v>9.5</v>
      </c>
      <c r="AS33" s="70">
        <f t="shared" ref="AS33" si="128">AS11</f>
        <v>1889.9390966577716</v>
      </c>
      <c r="AT33" s="70">
        <f t="shared" si="127"/>
        <v>18899.390966577714</v>
      </c>
      <c r="AU33" s="70">
        <f t="shared" ref="AU33" si="129">AU11</f>
        <v>0</v>
      </c>
      <c r="AV33" s="84">
        <f>$AU33/100/(1-$AW33/100)*$X$54*10^6/$X$52</f>
        <v>0</v>
      </c>
      <c r="AW33" s="84">
        <f t="shared" si="124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53"/>
        <v>1</v>
      </c>
      <c r="C34" t="s">
        <v>144</v>
      </c>
      <c r="D34">
        <f t="shared" si="117"/>
        <v>4</v>
      </c>
      <c r="E34">
        <f t="shared" si="118"/>
        <v>0</v>
      </c>
      <c r="F34">
        <f t="shared" si="111"/>
        <v>0</v>
      </c>
      <c r="G34">
        <f t="shared" si="111"/>
        <v>0</v>
      </c>
      <c r="H34" t="str">
        <f t="shared" si="111"/>
        <v>True</v>
      </c>
      <c r="I34" t="str">
        <f t="shared" si="111"/>
        <v>False</v>
      </c>
      <c r="J34">
        <f t="shared" si="111"/>
        <v>2.894E-2</v>
      </c>
      <c r="K34">
        <f t="shared" si="111"/>
        <v>2.894E-2</v>
      </c>
      <c r="L34">
        <f t="shared" si="111"/>
        <v>5.0000000000000002E-5</v>
      </c>
      <c r="M34">
        <f t="shared" si="111"/>
        <v>0</v>
      </c>
      <c r="N34">
        <f t="shared" si="111"/>
        <v>0</v>
      </c>
      <c r="O34">
        <f t="shared" si="111"/>
        <v>0</v>
      </c>
      <c r="P34">
        <f t="shared" si="111"/>
        <v>0</v>
      </c>
      <c r="Q34">
        <f t="shared" si="111"/>
        <v>0</v>
      </c>
      <c r="R34">
        <f t="shared" si="111"/>
        <v>0</v>
      </c>
      <c r="S34">
        <f t="shared" si="111"/>
        <v>0</v>
      </c>
      <c r="T34" t="str">
        <f t="shared" si="111"/>
        <v>NA</v>
      </c>
      <c r="U34" t="str">
        <f t="shared" si="111"/>
        <v>NA</v>
      </c>
      <c r="V34" t="str">
        <f t="shared" si="111"/>
        <v>NA</v>
      </c>
      <c r="W34" s="1">
        <f t="shared" ref="W34" si="130">W12</f>
        <v>1.9999999999999999E-7</v>
      </c>
      <c r="X34" t="str">
        <f t="shared" si="111"/>
        <v>NA</v>
      </c>
      <c r="Y34" t="str">
        <f t="shared" si="111"/>
        <v>NA</v>
      </c>
      <c r="Z34" t="str">
        <f t="shared" si="111"/>
        <v>NA</v>
      </c>
      <c r="AA34" t="str">
        <f t="shared" si="111"/>
        <v>False</v>
      </c>
      <c r="AB34" t="str">
        <f t="shared" si="111"/>
        <v>NA</v>
      </c>
      <c r="AC34" t="str">
        <f t="shared" si="111"/>
        <v>NA</v>
      </c>
      <c r="AD34" t="str">
        <f t="shared" si="111"/>
        <v>False</v>
      </c>
      <c r="AE34">
        <f t="shared" si="111"/>
        <v>7.4021453290852969E-4</v>
      </c>
      <c r="AF34">
        <f t="shared" si="111"/>
        <v>2.3782326556187717E-4</v>
      </c>
      <c r="AG34">
        <f t="shared" ref="AG34" si="131">AG12</f>
        <v>0</v>
      </c>
      <c r="AH34">
        <f t="shared" si="111"/>
        <v>2.3782326556187716E-3</v>
      </c>
      <c r="AI34">
        <f t="shared" si="111"/>
        <v>1.2583647059445005E-7</v>
      </c>
      <c r="AJ34">
        <f t="shared" si="111"/>
        <v>0</v>
      </c>
      <c r="AK34">
        <f t="shared" si="111"/>
        <v>1.2583647059445005E-7</v>
      </c>
      <c r="AL34">
        <f t="shared" si="111"/>
        <v>6.2918235297225031E-10</v>
      </c>
      <c r="AM34">
        <f t="shared" si="111"/>
        <v>0</v>
      </c>
      <c r="AN34">
        <f t="shared" si="111"/>
        <v>6.2918235297225031E-10</v>
      </c>
      <c r="AO34">
        <f t="shared" si="10"/>
        <v>2100</v>
      </c>
      <c r="AP34" s="73">
        <f>AK34+(AE34+AG34)*$E$53+AF34*$F$53+AH34*$J$53</f>
        <v>3.9214700262632978E-7</v>
      </c>
      <c r="AQ34" s="103">
        <f>(1-AK34/AP34)*100</f>
        <v>67.910893172283792</v>
      </c>
      <c r="AR34" s="73">
        <f t="shared" ref="AR34:AT34" si="132">AR12</f>
        <v>9.5</v>
      </c>
      <c r="AS34" s="73">
        <f t="shared" ref="AS34" si="133">AS12</f>
        <v>1889.9390966577716</v>
      </c>
      <c r="AT34" s="73">
        <f t="shared" si="132"/>
        <v>18899.390966577714</v>
      </c>
      <c r="AU34" s="73">
        <f t="shared" ref="AU34" si="134">AU12</f>
        <v>0</v>
      </c>
      <c r="AV34" s="84">
        <f>$AU34/100/(1-$AW34/100)*$X$54*10^6/$X$52</f>
        <v>0</v>
      </c>
      <c r="AW34" s="84">
        <f t="shared" si="124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4.3023282082452321E-3</v>
      </c>
      <c r="K37">
        <f>J37*0.005</f>
        <v>2.1511641041226162E-5</v>
      </c>
      <c r="L37">
        <f>J37*$W37</f>
        <v>1.7741886232211572</v>
      </c>
      <c r="M37">
        <f t="shared" ref="M37:M42" si="135">J37*$X37</f>
        <v>17.74188623221157</v>
      </c>
      <c r="N37">
        <f t="shared" ref="N37:N42" si="136">AA37*$J37</f>
        <v>0</v>
      </c>
      <c r="O37" s="1">
        <f t="shared" ref="O37:O42" si="137">J37*$AB$38</f>
        <v>25.307812989677835</v>
      </c>
      <c r="P37">
        <v>1.9556037310205601E-4</v>
      </c>
      <c r="Q37" s="1">
        <f t="shared" ref="Q37:Q42" si="138">J37*$AC37</f>
        <v>0.36569789770084471</v>
      </c>
      <c r="R37">
        <v>4400</v>
      </c>
      <c r="S37">
        <v>0</v>
      </c>
      <c r="T37">
        <v>0</v>
      </c>
      <c r="U37" s="15">
        <f>INPUTS!U15</f>
        <v>22</v>
      </c>
      <c r="V37" s="15">
        <f>INPUTS!V15</f>
        <v>4.3</v>
      </c>
      <c r="W37" s="15">
        <f t="shared" ref="W37:W42" si="139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40">IF(F37="HiddenElement",$AA$44/100/(1-$X$55)*$X$54*10^6/$X$52,0)</f>
        <v>0</v>
      </c>
      <c r="AB37" s="88" t="s">
        <v>21</v>
      </c>
      <c r="AC37" s="15">
        <f>ROUND(X37/$AT$6*$AC$45,0)</f>
        <v>85</v>
      </c>
      <c r="AD37" s="15">
        <f>J37+L37*$F$53+M37*$J$53+O37*$E$53</f>
        <v>6.8543416050531256E-3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41">J38*0.005</f>
        <v>8.5499999999999995E-6</v>
      </c>
      <c r="L38">
        <f>J38*$W38</f>
        <v>0.20231970075485131</v>
      </c>
      <c r="M38">
        <f t="shared" si="135"/>
        <v>2.0231970075485135</v>
      </c>
      <c r="N38">
        <f t="shared" si="136"/>
        <v>0</v>
      </c>
      <c r="O38" s="1">
        <f t="shared" si="137"/>
        <v>10.058823529411764</v>
      </c>
      <c r="P38">
        <v>2.6899999999999998E-4</v>
      </c>
      <c r="Q38" s="1">
        <f t="shared" si="138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39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40"/>
        <v>0</v>
      </c>
      <c r="AB38" s="56">
        <f>$AB$39/100/(1-$X$55)*$X$54*10^6/$X$52</f>
        <v>5882.3529411764703</v>
      </c>
      <c r="AC38" s="15">
        <f>ROUND(X38/$AT$6*$AC$45,0)</f>
        <v>24</v>
      </c>
      <c r="AD38" s="15">
        <f t="shared" ref="AD38:AD42" si="142">J38+L38*$F$53+M38*$J$53+O38*$E$53</f>
        <v>2.2059574397915059E-3</v>
      </c>
      <c r="AE38" s="71">
        <f t="shared" ref="AE38:AE42" si="143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5.0680069287428898E-3</v>
      </c>
      <c r="K39">
        <f t="shared" si="141"/>
        <v>2.5340034643714449E-5</v>
      </c>
      <c r="L39">
        <f t="shared" ref="L39:L42" si="144">J39*$W39</f>
        <v>2.4761936124967816</v>
      </c>
      <c r="M39">
        <f t="shared" si="135"/>
        <v>24.761936124967814</v>
      </c>
      <c r="N39">
        <f t="shared" si="136"/>
        <v>0</v>
      </c>
      <c r="O39" s="1">
        <f t="shared" si="137"/>
        <v>29.811805463193469</v>
      </c>
      <c r="P39">
        <v>2.3036395130649501E-4</v>
      </c>
      <c r="Q39" s="1">
        <f t="shared" si="138"/>
        <v>0.51186869980303185</v>
      </c>
      <c r="R39">
        <v>4400</v>
      </c>
      <c r="S39">
        <v>0</v>
      </c>
      <c r="T39">
        <v>0</v>
      </c>
      <c r="U39" s="15">
        <f>INPUTS!U17</f>
        <v>22</v>
      </c>
      <c r="V39" s="15">
        <f>INPUTS!V17</f>
        <v>4.8</v>
      </c>
      <c r="W39" s="15">
        <f t="shared" si="139"/>
        <v>488.59317820841994</v>
      </c>
      <c r="X39" s="15">
        <f t="shared" ref="X39:X42" si="145">$W39/$X$45</f>
        <v>4885.9317820841989</v>
      </c>
      <c r="Z39" s="28"/>
      <c r="AA39" s="89">
        <f t="shared" si="140"/>
        <v>0</v>
      </c>
      <c r="AB39" s="53">
        <v>10</v>
      </c>
      <c r="AC39" s="15">
        <f>ROUND(X39/$AT$6*$AC$45,0)</f>
        <v>101</v>
      </c>
      <c r="AD39" s="15">
        <f t="shared" si="142"/>
        <v>8.4723718951712264E-3</v>
      </c>
      <c r="AE39" s="71">
        <f t="shared" si="143"/>
        <v>40.181958589053821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41"/>
        <v>1.1400000000000003E-5</v>
      </c>
      <c r="L40">
        <f t="shared" si="144"/>
        <v>0.38263355734467192</v>
      </c>
      <c r="M40">
        <f t="shared" si="135"/>
        <v>3.8263355734467188</v>
      </c>
      <c r="N40">
        <f t="shared" si="136"/>
        <v>6.7058823529411775</v>
      </c>
      <c r="O40" s="1">
        <f t="shared" si="137"/>
        <v>13.411764705882355</v>
      </c>
      <c r="P40">
        <v>2.4800000000000001E-4</v>
      </c>
      <c r="Q40" s="1">
        <f t="shared" si="138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39"/>
        <v>167.82173567748765</v>
      </c>
      <c r="X40" s="15">
        <f t="shared" si="145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>ROUND(X40/$AT$6*$AC$45,0)</f>
        <v>35</v>
      </c>
      <c r="AD40" s="15">
        <f t="shared" si="142"/>
        <v>3.0576333839599777E-3</v>
      </c>
      <c r="AE40" s="71">
        <f t="shared" si="143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41"/>
        <v>2.0000000000000002E-7</v>
      </c>
      <c r="L41">
        <f t="shared" si="144"/>
        <v>6.7128694270995066E-3</v>
      </c>
      <c r="M41">
        <f t="shared" si="135"/>
        <v>6.7128694270995062E-2</v>
      </c>
      <c r="N41">
        <f t="shared" si="136"/>
        <v>0</v>
      </c>
      <c r="O41" s="1">
        <f t="shared" si="137"/>
        <v>0.23529411764705882</v>
      </c>
      <c r="P41">
        <v>5.0000000000000004E-6</v>
      </c>
      <c r="Q41" s="1">
        <f t="shared" si="138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39"/>
        <v>167.82173567748765</v>
      </c>
      <c r="X41" s="15">
        <f t="shared" si="145"/>
        <v>1678.2173567748764</v>
      </c>
      <c r="AA41" s="89">
        <f t="shared" si="140"/>
        <v>0</v>
      </c>
      <c r="AB41" s="1"/>
      <c r="AC41" s="15">
        <f>ROUND(X41/$AT$6*$AC$45,0)</f>
        <v>35</v>
      </c>
      <c r="AD41" s="15">
        <f t="shared" si="142"/>
        <v>5.3642690946666268E-5</v>
      </c>
      <c r="AE41" s="71">
        <f t="shared" si="143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4.3694199999999997E-3</v>
      </c>
      <c r="K42">
        <f t="shared" si="141"/>
        <v>2.18471E-5</v>
      </c>
      <c r="L42">
        <f t="shared" si="144"/>
        <v>2.3509226953550577</v>
      </c>
      <c r="M42">
        <f t="shared" si="135"/>
        <v>23.509226953550574</v>
      </c>
      <c r="N42">
        <f t="shared" si="136"/>
        <v>0</v>
      </c>
      <c r="O42" s="1">
        <f t="shared" si="137"/>
        <v>25.70247058823529</v>
      </c>
      <c r="P42">
        <v>1.9861E-4</v>
      </c>
      <c r="Q42" s="1">
        <f t="shared" si="138"/>
        <v>0.48500561999999997</v>
      </c>
      <c r="R42">
        <f>INPUTS!R20</f>
        <v>0</v>
      </c>
      <c r="S42">
        <v>0</v>
      </c>
      <c r="T42">
        <v>0</v>
      </c>
      <c r="U42" s="16">
        <f>INPUTS!U20</f>
        <v>22</v>
      </c>
      <c r="V42" s="16">
        <f>INPUTS!V20</f>
        <v>5.0999999999999996</v>
      </c>
      <c r="W42" s="16">
        <f t="shared" si="139"/>
        <v>538.03999051477263</v>
      </c>
      <c r="X42" s="16">
        <f t="shared" si="145"/>
        <v>5380.3999051477258</v>
      </c>
      <c r="AA42" s="90">
        <f t="shared" si="140"/>
        <v>0</v>
      </c>
      <c r="AC42" s="16">
        <f>ROUND(X42/$AT$6*$AC$45,0)</f>
        <v>111</v>
      </c>
      <c r="AD42" s="16">
        <f t="shared" si="142"/>
        <v>7.5272391193074283E-3</v>
      </c>
      <c r="AE42" s="72">
        <f t="shared" si="143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4.3740904222538166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208.87616791028256</v>
      </c>
      <c r="F49" s="28">
        <f>F50*$K$49</f>
        <v>2.2585619087657482</v>
      </c>
      <c r="G49" s="28">
        <f>G50*$K$49</f>
        <v>22.585619087657477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3.5508948544748037E-2</v>
      </c>
      <c r="L49" s="28">
        <f>K49*$Y$38</f>
        <v>1.775447427237402E-4</v>
      </c>
      <c r="M49" s="28">
        <f>M50*$K$49</f>
        <v>5.3263422817122059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0.58762591446592305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5.6374926905079017E-2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3.4489094939910626E-2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4.3111368674888281E-2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7.7600463614798915E-2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46">G58</f>
        <v>0</v>
      </c>
      <c r="H59">
        <v>4</v>
      </c>
      <c r="I59">
        <f t="shared" si="146"/>
        <v>20</v>
      </c>
      <c r="J59">
        <f t="shared" si="146"/>
        <v>3600</v>
      </c>
      <c r="K59">
        <f t="shared" si="146"/>
        <v>3600</v>
      </c>
      <c r="L59">
        <f t="shared" si="146"/>
        <v>0</v>
      </c>
      <c r="M59">
        <f t="shared" si="146"/>
        <v>0</v>
      </c>
      <c r="O59" s="35" t="s">
        <v>136</v>
      </c>
      <c r="P59" s="39">
        <f>1-SUM($AK$5:$AK$12,$J$37:$J$42)/$P$55</f>
        <v>0.41050884740986027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47">G58</f>
        <v>0</v>
      </c>
      <c r="H60">
        <v>5</v>
      </c>
      <c r="I60">
        <f t="shared" si="147"/>
        <v>20</v>
      </c>
      <c r="J60">
        <f t="shared" si="147"/>
        <v>3600</v>
      </c>
      <c r="K60">
        <f t="shared" si="147"/>
        <v>3600</v>
      </c>
      <c r="L60">
        <f t="shared" si="147"/>
        <v>0</v>
      </c>
      <c r="M60">
        <f t="shared" si="147"/>
        <v>0</v>
      </c>
      <c r="O60" s="35" t="s">
        <v>137</v>
      </c>
      <c r="P60" s="39">
        <f>1-$K$49/$P$56</f>
        <v>0.17634374328200209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48">G58</f>
        <v>0</v>
      </c>
      <c r="H61">
        <v>6</v>
      </c>
      <c r="I61">
        <f t="shared" si="148"/>
        <v>20</v>
      </c>
      <c r="J61">
        <f t="shared" si="148"/>
        <v>3600</v>
      </c>
      <c r="K61">
        <f t="shared" si="148"/>
        <v>3600</v>
      </c>
      <c r="L61">
        <f t="shared" si="148"/>
        <v>0</v>
      </c>
      <c r="M61">
        <f t="shared" si="148"/>
        <v>0</v>
      </c>
      <c r="O61" s="35" t="s">
        <v>111</v>
      </c>
      <c r="P61" s="39">
        <f>1-SUM($AK$5:$AK$12,$J$37:$J$42)/($P$55+N50/(1+N50)*P54)</f>
        <v>0.41050884740986027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49">G58</f>
        <v>0</v>
      </c>
      <c r="H62">
        <v>7</v>
      </c>
      <c r="I62">
        <f t="shared" si="149"/>
        <v>20</v>
      </c>
      <c r="J62">
        <f t="shared" si="149"/>
        <v>3600</v>
      </c>
      <c r="K62">
        <f t="shared" si="149"/>
        <v>3600</v>
      </c>
      <c r="L62">
        <f t="shared" si="149"/>
        <v>0</v>
      </c>
      <c r="M62">
        <f t="shared" si="149"/>
        <v>0</v>
      </c>
      <c r="O62" s="35" t="s">
        <v>112</v>
      </c>
      <c r="P62" s="39">
        <f>1-$K$49/($P$56+1/(1+N50)*P54)</f>
        <v>0.17634374328200209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2.6107068543350294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2019-04-15T15:05:35Z</dcterms:modified>
</cp:coreProperties>
</file>