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example\Scenarii_monoculms\inputs\"/>
    </mc:Choice>
  </mc:AlternateContent>
  <bookViews>
    <workbookView xWindow="0" yWindow="0" windowWidth="20490" windowHeight="7320" activeTab="2"/>
  </bookViews>
  <sheets>
    <sheet name="INPUTS" sheetId="15" r:id="rId1"/>
    <sheet name="Fit leaf_L" sheetId="21" r:id="rId2"/>
    <sheet name="SL_ratio" sheetId="2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2" l="1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C14" i="22" l="1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S6" i="15" l="1"/>
  <c r="AS7" i="15"/>
  <c r="AS8" i="15"/>
  <c r="AS9" i="15"/>
  <c r="AS10" i="15"/>
  <c r="AS11" i="15"/>
  <c r="AS12" i="15"/>
  <c r="AS5" i="15"/>
  <c r="BF8" i="15" l="1"/>
  <c r="D7" i="21"/>
  <c r="D8" i="21"/>
  <c r="D9" i="21"/>
  <c r="D10" i="21"/>
  <c r="D11" i="21"/>
  <c r="D6" i="21"/>
  <c r="C7" i="21"/>
  <c r="C8" i="21"/>
  <c r="C9" i="21"/>
  <c r="C10" i="21"/>
  <c r="C11" i="21"/>
  <c r="C6" i="21"/>
  <c r="G19" i="15" l="1"/>
  <c r="G17" i="15" l="1"/>
  <c r="G18" i="15"/>
  <c r="AB16" i="15"/>
  <c r="E28" i="15" s="1"/>
  <c r="AA18" i="15"/>
  <c r="G16" i="15" l="1"/>
  <c r="G15" i="15" l="1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J20" i="15"/>
  <c r="J19" i="15"/>
  <c r="K19" i="15" s="1"/>
  <c r="J18" i="15"/>
  <c r="J17" i="15"/>
  <c r="AX16" i="15"/>
  <c r="J16" i="15"/>
  <c r="O16" i="15" s="1"/>
  <c r="J15" i="15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N19" i="15" l="1"/>
  <c r="AI7" i="15"/>
  <c r="AK7" i="15" s="1"/>
  <c r="O20" i="15"/>
  <c r="N17" i="15"/>
  <c r="W16" i="15"/>
  <c r="X16" i="15" s="1"/>
  <c r="R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N15" i="15"/>
  <c r="AE10" i="15"/>
  <c r="AG10" i="15"/>
  <c r="O18" i="15"/>
  <c r="N18" i="15"/>
  <c r="W15" i="15"/>
  <c r="X15" i="15" s="1"/>
  <c r="O19" i="15"/>
  <c r="AN12" i="15"/>
  <c r="N16" i="15"/>
  <c r="E8" i="15"/>
  <c r="W8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M16" i="15" l="1"/>
  <c r="AG7" i="15"/>
  <c r="AE7" i="15"/>
  <c r="AL7" i="15"/>
  <c r="AN7" i="15" s="1"/>
  <c r="L16" i="15"/>
  <c r="L20" i="15"/>
  <c r="AD20" i="15" s="1"/>
  <c r="AE20" i="15" s="1"/>
  <c r="M18" i="15"/>
  <c r="L15" i="15"/>
  <c r="M15" i="15"/>
  <c r="L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M17" i="15"/>
  <c r="BC6" i="15"/>
  <c r="J7" i="15"/>
  <c r="K6" i="15"/>
  <c r="BD6" i="15"/>
  <c r="X19" i="15"/>
  <c r="R19" i="15" s="1"/>
  <c r="L19" i="15"/>
  <c r="F28" i="15"/>
  <c r="L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Q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M19" i="15"/>
  <c r="AC19" i="15" l="1"/>
  <c r="Q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Q20" i="15" s="1"/>
  <c r="AC16" i="15"/>
  <c r="Q16" i="15" s="1"/>
  <c r="AC18" i="15"/>
  <c r="Q18" i="15" s="1"/>
  <c r="AC17" i="15"/>
  <c r="Q17" i="15" s="1"/>
  <c r="AU8" i="15"/>
  <c r="AV8" i="15" s="1"/>
  <c r="K8" i="15"/>
  <c r="J9" i="15"/>
  <c r="BD8" i="15"/>
  <c r="BE8" i="15" s="1"/>
  <c r="P33" i="15" l="1" a="1"/>
  <c r="P33" i="15"/>
  <c r="K27" i="15" s="1"/>
  <c r="G27" i="15" s="1"/>
  <c r="Y23" i="15"/>
  <c r="J10" i="15"/>
  <c r="K9" i="15"/>
  <c r="BD9" i="15"/>
  <c r="BE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<sst xmlns="http://schemas.openxmlformats.org/spreadsheetml/2006/main" count="366" uniqueCount="162">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</sst>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9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" fillId="3" borderId="21" xfId="0" applyFont="1" applyFill="1" applyBorder="1"/>
    <xf numFmtId="167" fontId="0" fillId="3" borderId="0" xfId="0" applyNumberFormat="1" applyFill="1" applyBorder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2755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opLeftCell="B4" workbookViewId="0">
      <selection activeCell="M14" sqref="M14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6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6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96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25">
      <c r="A7" s="96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25">
      <c r="A8" s="96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25">
      <c r="A9" s="96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25">
      <c r="A10" s="96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25">
      <c r="A11" s="96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9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6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35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84</v>
      </c>
      <c r="S14" s="5" t="s">
        <v>66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6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 s="36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3">J15*$X15</f>
        <v>16.239747221660625</v>
      </c>
      <c r="N15">
        <f t="shared" ref="N15:N20" si="24">AA15*$J15</f>
        <v>0</v>
      </c>
      <c r="O15" s="1">
        <f t="shared" ref="O15:O20" si="25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6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7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>J15+L15*$F$31+M15*$J$31+O15*$E$31</f>
        <v>6.293064121245898E-3</v>
      </c>
      <c r="AE15" s="56">
        <f>(1-J15/AD15)*100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6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I16" s="36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0.19277131424832977</v>
      </c>
      <c r="M16">
        <f t="shared" si="23"/>
        <v>1.9277131424832974</v>
      </c>
      <c r="N16">
        <f t="shared" si="24"/>
        <v>0</v>
      </c>
      <c r="O16" s="1">
        <f t="shared" si="25"/>
        <v>7.5441176470588234</v>
      </c>
      <c r="P16">
        <v>2.6861000000000002E-4</v>
      </c>
      <c r="Q16" s="1">
        <f t="shared" ref="Q16:Q20" si="29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6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7"/>
        <v>0</v>
      </c>
      <c r="AB16" s="42">
        <f>$AB$17/100/(1-$X$33)*$X$32*10^6/$X$30</f>
        <v>4411.7647058823532</v>
      </c>
      <c r="AC16" s="13">
        <f t="shared" ref="AC16:AC20" si="30">ROUND(X16/$AY$6*120,0)</f>
        <v>16</v>
      </c>
      <c r="AD16" s="13">
        <f t="shared" ref="AD16:AD20" si="31">J16+L16*$F$31+M16*$J$31+O16*$E$31</f>
        <v>2.1242656885690431E-3</v>
      </c>
      <c r="AE16" s="56">
        <f t="shared" ref="AE16:AE20" si="32">(1-J16/AD16)*100</f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6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 s="36" t="s">
        <v>33</v>
      </c>
      <c r="J17">
        <f>P17*$U$17</f>
        <v>5.0624699999999995E-3</v>
      </c>
      <c r="K17">
        <f t="shared" si="28"/>
        <v>2.5312349999999998E-5</v>
      </c>
      <c r="L17">
        <f t="shared" ref="L17:L20" si="33">J17*$W17</f>
        <v>2.3758024102824513</v>
      </c>
      <c r="M17">
        <f t="shared" si="23"/>
        <v>23.758024102824514</v>
      </c>
      <c r="N17">
        <f t="shared" si="24"/>
        <v>0</v>
      </c>
      <c r="O17" s="1">
        <f t="shared" si="25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6"/>
        <v>469.29708428542818</v>
      </c>
      <c r="X17" s="13">
        <f t="shared" ref="X17:X20" si="34">$W17/$X$23</f>
        <v>4692.9708428542817</v>
      </c>
      <c r="Z17" s="24"/>
      <c r="AA17" s="73">
        <f t="shared" si="27"/>
        <v>0</v>
      </c>
      <c r="AB17" s="39">
        <v>10</v>
      </c>
      <c r="AC17" s="13">
        <f t="shared" si="30"/>
        <v>68</v>
      </c>
      <c r="AD17" s="13">
        <f t="shared" si="31"/>
        <v>8.1497066913228666E-3</v>
      </c>
      <c r="AE17" s="56">
        <f t="shared" si="32"/>
        <v>37.88156811348685</v>
      </c>
      <c r="AF17" s="1"/>
      <c r="AG17" s="1"/>
    </row>
    <row r="18" spans="1:55" x14ac:dyDescent="0.25">
      <c r="A18" s="96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I18" s="36" t="s">
        <v>33</v>
      </c>
      <c r="J18">
        <f>H18*$U$18</f>
        <v>2.2800000000000003E-3</v>
      </c>
      <c r="K18">
        <f t="shared" si="28"/>
        <v>1.1400000000000003E-5</v>
      </c>
      <c r="L18">
        <f t="shared" si="33"/>
        <v>0.36572238936056839</v>
      </c>
      <c r="M18">
        <f t="shared" si="23"/>
        <v>3.6572238936056838</v>
      </c>
      <c r="N18">
        <f t="shared" si="24"/>
        <v>3.0176470588235293</v>
      </c>
      <c r="O18" s="1">
        <f t="shared" si="25"/>
        <v>10.058823529411766</v>
      </c>
      <c r="P18">
        <v>2.4800000000000001E-4</v>
      </c>
      <c r="Q18" s="1">
        <f t="shared" si="29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6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0"/>
        <v>23</v>
      </c>
      <c r="AD18" s="13">
        <f t="shared" si="31"/>
        <v>2.9444020852838065E-3</v>
      </c>
      <c r="AE18" s="56">
        <f t="shared" si="32"/>
        <v>22.564923744773314</v>
      </c>
      <c r="AF18" s="1"/>
      <c r="AG18" s="1"/>
    </row>
    <row r="19" spans="1:55" x14ac:dyDescent="0.25">
      <c r="A19" s="96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I19" s="36" t="s">
        <v>33</v>
      </c>
      <c r="J19">
        <f>H19*$U$19</f>
        <v>4.0000000000000003E-5</v>
      </c>
      <c r="K19">
        <f t="shared" si="28"/>
        <v>2.0000000000000002E-7</v>
      </c>
      <c r="L19">
        <f t="shared" si="33"/>
        <v>6.4161822694836562E-3</v>
      </c>
      <c r="M19">
        <f t="shared" si="23"/>
        <v>6.4161822694836557E-2</v>
      </c>
      <c r="N19">
        <f t="shared" si="24"/>
        <v>0</v>
      </c>
      <c r="O19" s="1">
        <f t="shared" si="25"/>
        <v>0.17647058823529413</v>
      </c>
      <c r="P19">
        <v>4.7099999999999998E-6</v>
      </c>
      <c r="Q19" s="1">
        <f t="shared" si="29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6"/>
        <v>160.40455673709138</v>
      </c>
      <c r="X19" s="13">
        <f t="shared" si="34"/>
        <v>1604.0455673709137</v>
      </c>
      <c r="AA19" s="73">
        <f t="shared" si="27"/>
        <v>0</v>
      </c>
      <c r="AB19" s="1"/>
      <c r="AC19" s="13">
        <f t="shared" si="30"/>
        <v>23</v>
      </c>
      <c r="AD19" s="13">
        <f t="shared" si="31"/>
        <v>5.1656176934803615E-5</v>
      </c>
      <c r="AE19" s="56">
        <f t="shared" si="32"/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25">
      <c r="A20" s="96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 s="36" t="s">
        <v>31</v>
      </c>
      <c r="J20">
        <f>P20*$U$20</f>
        <v>4.0322099999999996E-3</v>
      </c>
      <c r="K20">
        <f t="shared" si="28"/>
        <v>2.0161049999999999E-5</v>
      </c>
      <c r="L20">
        <f t="shared" si="33"/>
        <v>2.0843008232103681</v>
      </c>
      <c r="M20">
        <f t="shared" si="23"/>
        <v>20.843008232103678</v>
      </c>
      <c r="N20">
        <f t="shared" si="24"/>
        <v>0</v>
      </c>
      <c r="O20" s="1">
        <f t="shared" si="25"/>
        <v>17.789161764705881</v>
      </c>
      <c r="P20">
        <v>1.9201E-4</v>
      </c>
      <c r="Q20" s="1">
        <f t="shared" si="29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6"/>
        <v>516.91276575633913</v>
      </c>
      <c r="X20" s="14">
        <f t="shared" si="34"/>
        <v>5169.127657563391</v>
      </c>
      <c r="AA20" s="74">
        <f t="shared" si="27"/>
        <v>0</v>
      </c>
      <c r="AC20" s="14">
        <f t="shared" si="30"/>
        <v>75</v>
      </c>
      <c r="AD20" s="14">
        <f t="shared" si="31"/>
        <v>6.689085819105817E-3</v>
      </c>
      <c r="AE20" s="57">
        <f t="shared" si="32"/>
        <v>39.719565437732463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6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6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6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97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SUM(AK5:AK12,J15:J20)/K27</f>
        <v>0.59356706071351761</v>
      </c>
      <c r="O28" s="14">
        <v>0.8</v>
      </c>
      <c r="P28" s="14">
        <v>0.1</v>
      </c>
      <c r="Q28" s="14">
        <v>1.2</v>
      </c>
      <c r="R28" s="97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7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54">
        <f>K27+SUM(J15:J20)+SUM(AK5:AK12)</f>
        <v>5.3967520737202901E-2</v>
      </c>
      <c r="R30" s="97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7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7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SUM(J15:J20,AK5:AK12)+SUM(AF5:AF12*F31,L15:L20*F31)+SUM(AH5:AH12*J31,M15:M20*J31)+SUM(AE5:AE12*E31,O15:O20*E31)+SUM(N15:N20*E31,AG5:AG12*E31)</f>
        <v>3.1685114136390059E-2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3.9606392670487579E-2</v>
      </c>
    </row>
    <row r="35" spans="1:24" ht="15" customHeight="1" x14ac:dyDescent="0.25">
      <c r="A35" s="98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25">
      <c r="A36" s="98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1-SUM($AK$5:$AK$12,$J$15:$J$20)/$P$33</f>
        <v>0.36558033065004591</v>
      </c>
    </row>
    <row r="38" spans="1:24" x14ac:dyDescent="0.25">
      <c r="O38" s="28" t="s">
        <v>115</v>
      </c>
      <c r="P38" s="32">
        <f>1-$K$27/$P$34</f>
        <v>0.14493952061648685</v>
      </c>
    </row>
    <row r="39" spans="1:24" x14ac:dyDescent="0.25">
      <c r="O39" s="28" t="s">
        <v>94</v>
      </c>
      <c r="P39" s="32">
        <f>1-SUM($AK$5:$AK$12,$J$15:$J$20)/($P$33+N28/(1+N28)*P32)</f>
        <v>0.36558033065004591</v>
      </c>
    </row>
    <row r="40" spans="1:24" x14ac:dyDescent="0.25">
      <c r="O40" s="28" t="s">
        <v>95</v>
      </c>
      <c r="P40" s="32">
        <f>1-$K$27/($P$34+1/(1+N28)*P32)</f>
        <v>0.14493952061648685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8" workbookViewId="0">
      <selection activeCell="G27" sqref="G27"/>
    </sheetView>
  </sheetViews>
  <sheetFormatPr baseColWidth="10" defaultRowHeight="15" x14ac:dyDescent="0.25"/>
  <sheetData>
    <row r="1" spans="1:4" x14ac:dyDescent="0.25">
      <c r="A1" s="93" t="s">
        <v>153</v>
      </c>
    </row>
    <row r="2" spans="1:4" x14ac:dyDescent="0.25">
      <c r="A2" s="94" t="s">
        <v>154</v>
      </c>
    </row>
    <row r="4" spans="1:4" x14ac:dyDescent="0.25">
      <c r="B4" s="92" t="s">
        <v>152</v>
      </c>
    </row>
    <row r="6" spans="1:4" x14ac:dyDescent="0.25">
      <c r="A6" s="92" t="s">
        <v>155</v>
      </c>
      <c r="B6">
        <v>-2.0999999999999999E-3</v>
      </c>
      <c r="C6">
        <v>0</v>
      </c>
      <c r="D6">
        <v>0</v>
      </c>
    </row>
    <row r="7" spans="1:4" x14ac:dyDescent="0.25">
      <c r="A7" s="95" t="s">
        <v>156</v>
      </c>
      <c r="B7">
        <v>3.6999999999999998E-2</v>
      </c>
      <c r="C7">
        <v>0</v>
      </c>
      <c r="D7">
        <v>0</v>
      </c>
    </row>
    <row r="8" spans="1:4" x14ac:dyDescent="0.25">
      <c r="A8" s="95" t="s">
        <v>157</v>
      </c>
      <c r="B8">
        <v>-0.1527</v>
      </c>
      <c r="C8">
        <v>1.763E-2</v>
      </c>
      <c r="D8">
        <v>1.2E-2</v>
      </c>
    </row>
    <row r="9" spans="1:4" x14ac:dyDescent="0.25">
      <c r="A9" s="95" t="s">
        <v>158</v>
      </c>
      <c r="B9">
        <v>0.49619999999999997</v>
      </c>
      <c r="C9">
        <v>0.25</v>
      </c>
      <c r="D9">
        <v>0.3</v>
      </c>
    </row>
    <row r="12" spans="1:4" x14ac:dyDescent="0.25">
      <c r="A12" t="s">
        <v>2</v>
      </c>
      <c r="B12" s="95" t="s">
        <v>159</v>
      </c>
      <c r="C12" t="s">
        <v>160</v>
      </c>
      <c r="D12" t="s">
        <v>161</v>
      </c>
    </row>
    <row r="13" spans="1:4" x14ac:dyDescent="0.25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25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25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25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25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25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25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25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25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25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25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25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25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25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INPUTS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2020-03-11T14:10:12Z</dcterms:modified>
</cp:coreProperties>
</file>