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IGERA~1\AppData\Local\Temp\scp23939\home\torisuten\package\Wheat-BRIDGES\Root_BRIDGES\root_cynaps\simulations\scene\inputs\"/>
    </mc:Choice>
  </mc:AlternateContent>
  <xr:revisionPtr revIDLastSave="0" documentId="13_ncr:1_{F3B82CE0-981E-4BAE-BBBC-CC80964E1D39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2" l="1"/>
  <c r="T27" i="2"/>
  <c r="T25" i="2"/>
  <c r="T22" i="2"/>
  <c r="T21" i="2"/>
  <c r="T20" i="2"/>
  <c r="T19" i="2"/>
  <c r="T18" i="2"/>
  <c r="T16" i="2"/>
  <c r="T15" i="2"/>
  <c r="T14" i="2"/>
  <c r="S28" i="2"/>
  <c r="S27" i="2"/>
  <c r="S25" i="2"/>
  <c r="S22" i="2"/>
  <c r="S21" i="2"/>
  <c r="S20" i="2"/>
  <c r="S19" i="2"/>
  <c r="S18" i="2"/>
  <c r="S16" i="2"/>
  <c r="S15" i="2"/>
  <c r="S14" i="2"/>
  <c r="Q28" i="2"/>
  <c r="Q27" i="2"/>
  <c r="Q25" i="2"/>
  <c r="Q22" i="2"/>
  <c r="Q21" i="2"/>
  <c r="Q20" i="2"/>
  <c r="Q19" i="2"/>
  <c r="Q18" i="2"/>
  <c r="Q16" i="2"/>
  <c r="Q15" i="2"/>
  <c r="Q14" i="2"/>
  <c r="P28" i="2"/>
  <c r="P27" i="2"/>
  <c r="P25" i="2"/>
  <c r="P22" i="2"/>
  <c r="P21" i="2"/>
  <c r="P20" i="2"/>
  <c r="P19" i="2"/>
  <c r="P18" i="2"/>
  <c r="P16" i="2"/>
  <c r="P15" i="2"/>
  <c r="P14" i="2"/>
  <c r="O28" i="2"/>
  <c r="O27" i="2"/>
  <c r="O25" i="2"/>
  <c r="O22" i="2"/>
  <c r="O21" i="2"/>
  <c r="O20" i="2"/>
  <c r="O19" i="2"/>
  <c r="O18" i="2"/>
  <c r="O16" i="2"/>
  <c r="O15" i="2"/>
  <c r="O14" i="2"/>
  <c r="N28" i="2"/>
  <c r="N27" i="2"/>
  <c r="N25" i="2"/>
  <c r="N22" i="2"/>
  <c r="N21" i="2"/>
  <c r="N20" i="2"/>
  <c r="N19" i="2"/>
  <c r="N18" i="2"/>
  <c r="N16" i="2"/>
  <c r="N15" i="2"/>
  <c r="N14" i="2"/>
  <c r="M28" i="2"/>
  <c r="M27" i="2"/>
  <c r="M25" i="2"/>
  <c r="M22" i="2"/>
  <c r="M21" i="2"/>
  <c r="M20" i="2"/>
  <c r="M19" i="2"/>
  <c r="M18" i="2"/>
  <c r="M16" i="2"/>
  <c r="M15" i="2"/>
  <c r="M14" i="2"/>
  <c r="L28" i="2"/>
  <c r="L27" i="2"/>
  <c r="L25" i="2"/>
  <c r="L22" i="2"/>
  <c r="L21" i="2"/>
  <c r="L20" i="2"/>
  <c r="L19" i="2"/>
  <c r="L18" i="2"/>
  <c r="L16" i="2"/>
  <c r="L15" i="2"/>
  <c r="L14" i="2"/>
  <c r="K28" i="2"/>
  <c r="K27" i="2"/>
  <c r="K25" i="2"/>
  <c r="K22" i="2"/>
  <c r="K21" i="2"/>
  <c r="K20" i="2"/>
  <c r="K19" i="2"/>
  <c r="K18" i="2"/>
  <c r="K16" i="2"/>
  <c r="K15" i="2"/>
  <c r="K14" i="2"/>
  <c r="J28" i="2"/>
  <c r="J27" i="2"/>
  <c r="J25" i="2"/>
  <c r="J22" i="2"/>
  <c r="J21" i="2"/>
  <c r="J20" i="2"/>
  <c r="J19" i="2"/>
  <c r="J18" i="2"/>
  <c r="J16" i="2"/>
  <c r="J15" i="2"/>
  <c r="J14" i="2"/>
  <c r="I28" i="2"/>
  <c r="I27" i="2"/>
  <c r="I25" i="2"/>
  <c r="I22" i="2"/>
  <c r="I21" i="2"/>
  <c r="I20" i="2"/>
  <c r="I19" i="2"/>
  <c r="I18" i="2"/>
  <c r="I16" i="2"/>
  <c r="I15" i="2"/>
  <c r="I14" i="2"/>
  <c r="H28" i="2"/>
  <c r="H27" i="2"/>
  <c r="H25" i="2"/>
  <c r="H22" i="2"/>
  <c r="H21" i="2"/>
  <c r="H20" i="2"/>
  <c r="H19" i="2"/>
  <c r="H18" i="2"/>
  <c r="H16" i="2"/>
  <c r="H15" i="2"/>
  <c r="H14" i="2"/>
  <c r="R16" i="2"/>
  <c r="R15" i="2"/>
  <c r="T3" i="2" l="1"/>
  <c r="S3" i="2"/>
  <c r="R3" i="2"/>
  <c r="Q3" i="2"/>
  <c r="P3" i="2"/>
  <c r="O3" i="2"/>
  <c r="N3" i="2"/>
  <c r="M3" i="2"/>
  <c r="L3" i="2"/>
  <c r="K3" i="2"/>
  <c r="J3" i="2"/>
  <c r="I3" i="2"/>
  <c r="T12" i="2"/>
  <c r="T8" i="2"/>
  <c r="T6" i="2"/>
  <c r="S12" i="2"/>
  <c r="S8" i="2"/>
  <c r="S6" i="2"/>
  <c r="R28" i="2"/>
  <c r="R27" i="2"/>
  <c r="R25" i="2"/>
  <c r="R22" i="2"/>
  <c r="R21" i="2"/>
  <c r="R20" i="2"/>
  <c r="R19" i="2"/>
  <c r="R18" i="2"/>
  <c r="R14" i="2"/>
  <c r="R12" i="2"/>
  <c r="R8" i="2"/>
  <c r="R6" i="2"/>
  <c r="Q12" i="2"/>
  <c r="Q8" i="2"/>
  <c r="Q6" i="2"/>
  <c r="P12" i="2"/>
  <c r="P8" i="2"/>
  <c r="P6" i="2"/>
  <c r="O12" i="2"/>
  <c r="O8" i="2"/>
  <c r="O6" i="2"/>
  <c r="N12" i="2"/>
  <c r="N8" i="2"/>
  <c r="N6" i="2"/>
  <c r="M12" i="2"/>
  <c r="M8" i="2"/>
  <c r="M6" i="2"/>
  <c r="L12" i="2"/>
  <c r="L8" i="2"/>
  <c r="L6" i="2"/>
  <c r="K12" i="2"/>
  <c r="K8" i="2"/>
  <c r="K6" i="2"/>
  <c r="J12" i="2"/>
  <c r="J8" i="2"/>
  <c r="J6" i="2"/>
  <c r="I12" i="2"/>
  <c r="I8" i="2"/>
  <c r="I6" i="2"/>
  <c r="G20" i="2" l="1"/>
  <c r="H6" i="2" l="1"/>
  <c r="H8" i="2" l="1"/>
  <c r="G12" i="2"/>
  <c r="H12" i="2"/>
  <c r="G19" i="2"/>
  <c r="G22" i="2"/>
  <c r="G25" i="2"/>
  <c r="G29" i="2"/>
  <c r="G3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<sst xmlns="http://schemas.openxmlformats.org/spreadsheetml/2006/main" count="566" uniqueCount="283">
  <si>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</si>
  <si>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</si>
  <si>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</si>
  <si>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</si>
  <si>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</si>
  <si>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</si>
  <si>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</si>
  <si>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</si>
  <si>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</si>
  <si>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</si>
  <si>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</si>
  <si>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</si>
  <si>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</si>
  <si>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</si>
  <si>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</si>
  <si>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</si>
  <si>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</si>
  <si>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</si>
  <si>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</si>
  <si>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</si>
  <si>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</si>
  <si>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</si>
  <si>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</si>
  <si>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</si>
  <si>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</si>
  <si>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</si>
  <si>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</si>
  <si>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</si>
  <si>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</si>
  <si>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</si>
  <si>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</si>
  <si>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</si>
  <si>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</si>
  <si>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</si>
  <si>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</si>
  <si>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</si>
  <si>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</si>
  <si>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</si>
  <si>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</si>
  <si>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</si>
  <si>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</si>
  <si>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</si>
  <si>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</si>
  <si>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</si>
  <si>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</si>
  <si>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</si>
  <si>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</si>
  <si>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</si>
  <si>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</si>
  <si>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</si>
  <si>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</si>
  <si>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</si>
  <si>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</si>
  <si>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</si>
  <si>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</si>
  <si>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</si>
  <si>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</si>
  <si>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</si>
  <si>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</si>
  <si>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</si>
  <si>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</si>
  <si>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</si>
  <si>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</si>
  <si>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</si>
  <si>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</si>
  <si>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</si>
  <si>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</si>
  <si>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</si>
  <si>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</si>
  <si>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</si>
  <si>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</si>
  <si>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</si>
  <si>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</si>
  <si>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</si>
  <si>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</si>
  <si>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</si>
  <si>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</si>
  <si>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</si>
  <si>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</si>
  <si>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</si>
  <si>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</si>
  <si>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</si>
  <si>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</si>
  <si>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</si>
  <si>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</si>
  <si>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</si>
  <si>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</si>
  <si>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n_seminal_roots</t>
  </si>
  <si>
    <t>Type/ Unit</t>
  </si>
  <si>
    <t>Explanation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</si>
  <si>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</si>
  <si>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</si>
  <si>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</si>
  <si>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</si>
  <si>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</si>
  <si>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</si>
  <si>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</si>
  <si>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</si>
  <si>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</si>
  <si>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</si>
  <si>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</si>
  <si>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</si>
  <si>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</si>
  <si>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</si>
  <si>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</si>
  <si>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</si>
  <si>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</si>
  <si>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</si>
  <si>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</si>
  <si>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</si>
  <si>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</si>
  <si>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</si>
  <si>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</si>
  <si>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</si>
  <si>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</si>
  <si>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</si>
  <si>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</si>
  <si>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</si>
  <si>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</si>
  <si>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</si>
  <si>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</si>
  <si>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</si>
  <si>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</si>
  <si>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</si>
  <si>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</si>
  <si>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</si>
  <si>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</si>
  <si>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</si>
  <si>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</si>
  <si>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</si>
  <si>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</si>
  <si>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</si>
  <si>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</si>
  <si>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</si>
  <si>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</si>
  <si>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</si>
  <si>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</si>
  <si>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</si>
  <si>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</si>
  <si>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</si>
  <si>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</si>
  <si>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</si>
  <si>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</si>
  <si>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</si>
  <si>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</si>
  <si>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</si>
  <si>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</si>
  <si>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</si>
  <si>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</si>
  <si>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</si>
  <si>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</si>
  <si>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</si>
  <si>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</si>
  <si>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</si>
  <si>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</si>
  <si>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</si>
  <si>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</si>
  <si>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</si>
  <si>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</si>
  <si>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</si>
  <si>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</si>
  <si>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</si>
  <si>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</si>
  <si>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</si>
  <si>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</si>
  <si>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</si>
  <si>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</si>
  <si>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</si>
  <si>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</si>
  <si>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</si>
  <si>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</si>
  <si>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</si>
  <si>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</si>
  <si>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Plant_genotype</t>
  </si>
  <si>
    <t>Reference_value</t>
  </si>
  <si>
    <t>Input</t>
  </si>
  <si>
    <t>Input_type</t>
  </si>
  <si>
    <t>parameter</t>
  </si>
  <si>
    <t>sucrose_input_rate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</si>
  <si>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</si>
  <si>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</si>
  <si>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</si>
  <si>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</si>
  <si>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</si>
  <si>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inputs_CN_Wheat_Ljutovac_2003.csv</t>
  </si>
  <si>
    <t>cytokinins_root_shoot_xylem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</si>
  <si>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</si>
  <si>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</si>
  <si>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</si>
  <si>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</si>
  <si>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</si>
  <si>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</si>
  <si>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mol.m-3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</si>
  <si>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</si>
  <si>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</si>
  <si>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</si>
  <si>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</si>
  <si>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</si>
  <si>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</si>
  <si>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</si>
  <si>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</si>
  <si>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</si>
  <si>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</si>
  <si>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</si>
  <si>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</si>
  <si>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</si>
  <si>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</si>
  <si>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</si>
  <si>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</si>
  <si>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</si>
  <si>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</si>
  <si>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</si>
  <si>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</si>
  <si>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roots</t>
  </si>
  <si>
    <t>diffusion_soil</t>
  </si>
  <si>
    <t>diffusion_phloem</t>
  </si>
  <si>
    <t>diffusion_xylem</t>
  </si>
  <si>
    <t>vmax_Nm_xylem</t>
  </si>
  <si>
    <t>xylem_cross_area_ratio</t>
  </si>
  <si>
    <t>water_moisture_patch</t>
  </si>
  <si>
    <t>patch_depth_water_moisture</t>
  </si>
  <si>
    <t>patch_uniform_width_water_moisture</t>
  </si>
  <si>
    <t>patch_transition_water_moisture</t>
  </si>
  <si>
    <t>smax_AA</t>
  </si>
  <si>
    <t>Diffusion paramenter for exchanges between cortex symplasm and soil solution</t>
  </si>
  <si>
    <t>g.s-1.m-2</t>
  </si>
  <si>
    <t>Diffusion paramenter for exchanges between phloem symplasm and cortex symplasm</t>
  </si>
  <si>
    <t>Diffusion paramenter for exchanges between xylem apoplasm and cortex symplasm</t>
  </si>
  <si>
    <t>g.s-1.m-3</t>
  </si>
  <si>
    <t>Vmax parameter for mineral nitrogen xylem loading</t>
  </si>
  <si>
    <t>mol.s-1.m-2</t>
  </si>
  <si>
    <t>ratio of water volume relative to segment volume. In principle &lt;1, but can be increased to prevent too harsh pressure and water content drop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</si>
  <si>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</si>
  <si>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</si>
  <si>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</si>
  <si>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</si>
  <si>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Maximal rate of amino acid synthesis in the root segment</t>
  </si>
  <si>
    <t>dissolved_mineral_N</t>
  </si>
  <si>
    <t>Intitialization soil nitrate content</t>
  </si>
  <si>
    <t>g.g-1</t>
  </si>
  <si>
    <t>soil_moisture</t>
  </si>
  <si>
    <t>initialization soil water content</t>
  </si>
  <si>
    <t>m3.m-3</t>
  </si>
  <si>
    <t>dissolved_mineral_N_patch</t>
  </si>
  <si>
    <t>DOC</t>
  </si>
  <si>
    <t>DON</t>
  </si>
  <si>
    <t>RC_ref</t>
  </si>
  <si>
    <t>vmax_unloading_AA_phloem</t>
  </si>
  <si>
    <t>km_unloading_AA_phloem</t>
  </si>
  <si>
    <t>Affinity parameter for amino acid loading into symplasm from phloem</t>
  </si>
  <si>
    <t>Km_Nm_xylem</t>
  </si>
  <si>
    <t>Km parameter for mineral nitrogen xylem loading</t>
  </si>
  <si>
    <t>vmax_AA_xylem</t>
  </si>
  <si>
    <t>Vmax parameter for amino acids xylem loading</t>
  </si>
  <si>
    <t>cmax_AA</t>
  </si>
  <si>
    <t>Maximal rate of amino acid catabolism in the root segment</t>
  </si>
  <si>
    <t>RC_ref_5</t>
  </si>
  <si>
    <t>RC_ref_50</t>
  </si>
  <si>
    <t>root00322.pckl</t>
  </si>
  <si>
    <t>root_cynaps</t>
  </si>
  <si>
    <t>soil_model</t>
  </si>
  <si>
    <t>soil</t>
  </si>
  <si>
    <t>RC_ref_10</t>
  </si>
  <si>
    <t>RC_ref_15</t>
  </si>
  <si>
    <t>RC_ref_20</t>
  </si>
  <si>
    <t>RC_ref_25</t>
  </si>
  <si>
    <t>RC_ref_30</t>
  </si>
  <si>
    <t>RC_ref_35</t>
  </si>
  <si>
    <t>RC_ref_40</t>
  </si>
  <si>
    <t>RC_ref_45</t>
  </si>
  <si>
    <t>RC_ref_55</t>
  </si>
  <si>
    <t>RC_ref_60</t>
  </si>
  <si>
    <t>root00604.pckl</t>
  </si>
  <si>
    <t>root00897.pckl</t>
  </si>
  <si>
    <t>root01178.pckl</t>
  </si>
  <si>
    <t>root01394.pckl</t>
  </si>
  <si>
    <t>root01550.pckl</t>
  </si>
  <si>
    <t>root01707.pckl</t>
  </si>
  <si>
    <t>root01875.pckl</t>
  </si>
  <si>
    <t>root02037.pckl</t>
  </si>
  <si>
    <t>root02188.pckl</t>
  </si>
  <si>
    <t>root02340.pckl</t>
  </si>
  <si>
    <t>root02494.pckl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</si>
</sst>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3" borderId="10" xfId="0" applyFill="1" applyBorder="1"/>
    <xf numFmtId="0" fontId="0" fillId="35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/>
    </xf>
    <xf numFmtId="11" fontId="16" fillId="36" borderId="10" xfId="0" applyNumberFormat="1" applyFont="1" applyFill="1" applyBorder="1" applyAlignment="1">
      <alignment horizontal="left" vertical="center"/>
    </xf>
    <xf numFmtId="0" fontId="18" fillId="34" borderId="11" xfId="0" applyFont="1" applyFill="1" applyBorder="1"/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0" fontId="16" fillId="0" borderId="12" xfId="0" applyFont="1" applyBorder="1"/>
    <xf numFmtId="0" fontId="18" fillId="34" borderId="12" xfId="0" applyFont="1" applyFill="1" applyBorder="1"/>
    <xf numFmtId="0" fontId="0" fillId="0" borderId="12" xfId="0" applyBorder="1"/>
    <xf numFmtId="11" fontId="16" fillId="0" borderId="12" xfId="0" applyNumberFormat="1" applyFont="1" applyBorder="1"/>
    <xf numFmtId="11" fontId="16" fillId="0" borderId="10" xfId="0" applyNumberFormat="1" applyFont="1" applyBorder="1" applyAlignment="1">
      <alignment horizontal="left" vertical="center" wrapText="1"/>
    </xf>
    <xf numFmtId="11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"/>
  <sheetViews>
    <sheetView tabSelected="1" zoomScale="89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36" sqref="S36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23.28515625" customWidth="1"/>
    <col min="6" max="6" width="22.7109375" customWidth="1"/>
    <col min="7" max="7" width="19.5703125" style="8" customWidth="1"/>
    <col min="8" max="20" width="39.85546875" style="1" customWidth="1"/>
  </cols>
  <sheetData>
    <row r="1" spans="1:20" s="1" customFormat="1" x14ac:dyDescent="0.25">
      <c r="A1" s="2" t="s">
        <v>175</v>
      </c>
      <c r="B1" s="2" t="s">
        <v>176</v>
      </c>
      <c r="C1" s="2" t="s">
        <v>186</v>
      </c>
      <c r="D1" s="2" t="s">
        <v>187</v>
      </c>
      <c r="E1" s="2" t="s">
        <v>89</v>
      </c>
      <c r="F1" s="2" t="s">
        <v>88</v>
      </c>
      <c r="G1" s="6" t="s">
        <v>174</v>
      </c>
      <c r="H1" s="13" t="s">
        <v>246</v>
      </c>
      <c r="I1" s="13" t="s">
        <v>256</v>
      </c>
      <c r="J1" s="13" t="s">
        <v>262</v>
      </c>
      <c r="K1" s="13" t="s">
        <v>263</v>
      </c>
      <c r="L1" s="13" t="s">
        <v>264</v>
      </c>
      <c r="M1" s="13" t="s">
        <v>265</v>
      </c>
      <c r="N1" s="13" t="s">
        <v>266</v>
      </c>
      <c r="O1" s="13" t="s">
        <v>267</v>
      </c>
      <c r="P1" s="13" t="s">
        <v>268</v>
      </c>
      <c r="Q1" s="13" t="s">
        <v>269</v>
      </c>
      <c r="R1" s="13" t="s">
        <v>257</v>
      </c>
      <c r="S1" s="13" t="s">
        <v>270</v>
      </c>
      <c r="T1" s="13" t="s">
        <v>271</v>
      </c>
    </row>
    <row r="2" spans="1:20" s="1" customFormat="1" x14ac:dyDescent="0.25">
      <c r="A2" s="2" t="s">
        <v>208</v>
      </c>
      <c r="B2" s="2" t="s">
        <v>209</v>
      </c>
      <c r="C2" s="2" t="s">
        <v>259</v>
      </c>
      <c r="D2" s="2" t="s">
        <v>213</v>
      </c>
      <c r="E2" s="12" t="s">
        <v>210</v>
      </c>
      <c r="F2" s="12" t="s">
        <v>211</v>
      </c>
      <c r="G2" s="6" t="s">
        <v>212</v>
      </c>
      <c r="H2" s="7" t="s">
        <v>181</v>
      </c>
      <c r="I2" s="7" t="s">
        <v>258</v>
      </c>
      <c r="J2" s="7" t="s">
        <v>272</v>
      </c>
      <c r="K2" s="7" t="s">
        <v>273</v>
      </c>
      <c r="L2" s="7" t="s">
        <v>274</v>
      </c>
      <c r="M2" s="7" t="s">
        <v>275</v>
      </c>
      <c r="N2" s="7" t="s">
        <v>276</v>
      </c>
      <c r="O2" s="7" t="s">
        <v>277</v>
      </c>
      <c r="P2" s="7" t="s">
        <v>278</v>
      </c>
      <c r="Q2" s="7" t="s">
        <v>279</v>
      </c>
      <c r="R2" s="7" t="s">
        <v>280</v>
      </c>
      <c r="S2" s="7" t="s">
        <v>281</v>
      </c>
      <c r="T2" s="7" t="s">
        <v>282</v>
      </c>
    </row>
    <row r="3" spans="1:20" s="1" customFormat="1" ht="38.450000000000003" customHeight="1" x14ac:dyDescent="0.25">
      <c r="A3" s="2" t="s">
        <v>178</v>
      </c>
      <c r="B3" s="11" t="s">
        <v>177</v>
      </c>
      <c r="C3" s="2" t="s">
        <v>259</v>
      </c>
      <c r="D3" s="2" t="s">
        <v>213</v>
      </c>
      <c r="E3" s="4" t="s">
        <v>182</v>
      </c>
      <c r="F3" s="4" t="s">
        <v>180</v>
      </c>
      <c r="G3" s="9" t="s">
        <v>86</v>
      </c>
      <c r="H3" s="21">
        <v>1.0000000000000001E-9</v>
      </c>
      <c r="I3" s="22">
        <f>6.417000259344E-08/3600</f>
        <v>1.78250007204E-11</v>
      </c>
      <c r="J3" s="22">
        <f>4.504500274824E-08/3600</f>
        <v>1.2512500763399999E-11</v>
      </c>
      <c r="K3" s="22">
        <f>6.26400201772801E-08/3600</f>
        <v>1.7400005604800025E-11</v>
      </c>
      <c r="L3" s="22">
        <f>0.0000001715700135192/3600</f>
        <v>4.7658337088666669E-11</v>
      </c>
      <c r="M3" s="22">
        <f>0.0000005947500532344/3600</f>
        <v>1.6520834812066667E-10</v>
      </c>
      <c r="N3" s="22">
        <f>0.0000014904001011456/3600</f>
        <v>4.1400002809600001E-10</v>
      </c>
      <c r="O3" s="22">
        <f>0.000002756700138744/3600</f>
        <v>7.6575003854E-10</v>
      </c>
      <c r="P3" s="22">
        <f>0.00000411600012288/3600</f>
        <v>1.1433333674666667E-9</v>
      </c>
      <c r="Q3" s="22">
        <f>0.000004950000112896/3600</f>
        <v>1.3750000313600002E-9</v>
      </c>
      <c r="R3" s="22">
        <f>5.14350001490399E-06/3600</f>
        <v>1.4287500041399972E-9</v>
      </c>
      <c r="S3" s="22">
        <f>4.82699998247999E-06/3600</f>
        <v>1.3408333284666637E-9</v>
      </c>
      <c r="T3" s="22">
        <f>4.18949994376799E-06/3600</f>
        <v>1.1637499843799972E-9</v>
      </c>
    </row>
    <row r="4" spans="1:20" s="1" customFormat="1" ht="15" customHeight="1" x14ac:dyDescent="0.25">
      <c r="A4" s="2" t="s">
        <v>185</v>
      </c>
      <c r="B4" s="11" t="s">
        <v>177</v>
      </c>
      <c r="C4" s="2" t="s">
        <v>259</v>
      </c>
      <c r="D4" s="2" t="s">
        <v>213</v>
      </c>
      <c r="E4" s="4" t="s">
        <v>179</v>
      </c>
      <c r="F4" s="4" t="s">
        <v>183</v>
      </c>
      <c r="G4" s="9" t="s">
        <v>184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s="1" customFormat="1" ht="39.6" customHeight="1" x14ac:dyDescent="0.25">
      <c r="A5" s="2" t="s">
        <v>188</v>
      </c>
      <c r="B5" s="11" t="s">
        <v>177</v>
      </c>
      <c r="C5" s="2" t="s">
        <v>260</v>
      </c>
      <c r="D5" s="3" t="s">
        <v>261</v>
      </c>
      <c r="E5" s="4" t="s">
        <v>189</v>
      </c>
      <c r="F5" s="4" t="s">
        <v>190</v>
      </c>
      <c r="G5" s="9" t="s">
        <v>191</v>
      </c>
      <c r="H5" s="7">
        <v>20</v>
      </c>
      <c r="I5" s="7">
        <v>20</v>
      </c>
      <c r="J5" s="7">
        <v>20</v>
      </c>
      <c r="K5" s="7">
        <v>20</v>
      </c>
      <c r="L5" s="7">
        <v>20</v>
      </c>
      <c r="M5" s="7">
        <v>20</v>
      </c>
      <c r="N5" s="7">
        <v>20</v>
      </c>
      <c r="O5" s="7">
        <v>20</v>
      </c>
      <c r="P5" s="7">
        <v>20</v>
      </c>
      <c r="Q5" s="7">
        <v>20</v>
      </c>
      <c r="R5" s="7">
        <v>20</v>
      </c>
      <c r="S5" s="7">
        <v>20</v>
      </c>
      <c r="T5" s="7">
        <v>20</v>
      </c>
    </row>
    <row r="6" spans="1:20" x14ac:dyDescent="0.25">
      <c r="A6" s="2" t="s">
        <v>237</v>
      </c>
      <c r="B6" s="3" t="s">
        <v>177</v>
      </c>
      <c r="C6" s="2" t="s">
        <v>260</v>
      </c>
      <c r="D6" s="3" t="s">
        <v>261</v>
      </c>
      <c r="E6" s="5" t="s">
        <v>238</v>
      </c>
      <c r="F6" s="5" t="s">
        <v>239</v>
      </c>
      <c r="G6" s="2">
        <v>0.5</v>
      </c>
      <c r="H6" s="10">
        <f t="shared" ref="H6:T6" si="0">0.00005 / 100</f>
        <v>4.9999999999999998E-7</v>
      </c>
      <c r="I6" s="10">
        <f t="shared" si="0"/>
        <v>4.9999999999999998E-7</v>
      </c>
      <c r="J6" s="10">
        <f t="shared" si="0"/>
        <v>4.9999999999999998E-7</v>
      </c>
      <c r="K6" s="10">
        <f t="shared" si="0"/>
        <v>4.9999999999999998E-7</v>
      </c>
      <c r="L6" s="10">
        <f t="shared" si="0"/>
        <v>4.9999999999999998E-7</v>
      </c>
      <c r="M6" s="10">
        <f t="shared" si="0"/>
        <v>4.9999999999999998E-7</v>
      </c>
      <c r="N6" s="10">
        <f t="shared" si="0"/>
        <v>4.9999999999999998E-7</v>
      </c>
      <c r="O6" s="10">
        <f t="shared" si="0"/>
        <v>4.9999999999999998E-7</v>
      </c>
      <c r="P6" s="10">
        <f t="shared" si="0"/>
        <v>4.9999999999999998E-7</v>
      </c>
      <c r="Q6" s="10">
        <f t="shared" si="0"/>
        <v>4.9999999999999998E-7</v>
      </c>
      <c r="R6" s="10">
        <f t="shared" si="0"/>
        <v>4.9999999999999998E-7</v>
      </c>
      <c r="S6" s="10">
        <f t="shared" si="0"/>
        <v>4.9999999999999998E-7</v>
      </c>
      <c r="T6" s="10">
        <f t="shared" si="0"/>
        <v>4.9999999999999998E-7</v>
      </c>
    </row>
    <row r="7" spans="1:20" x14ac:dyDescent="0.25">
      <c r="A7" s="2" t="s">
        <v>240</v>
      </c>
      <c r="B7" s="3" t="s">
        <v>177</v>
      </c>
      <c r="C7" s="2" t="s">
        <v>260</v>
      </c>
      <c r="D7" s="3" t="s">
        <v>261</v>
      </c>
      <c r="E7" s="5" t="s">
        <v>241</v>
      </c>
      <c r="F7" s="5" t="s">
        <v>242</v>
      </c>
      <c r="G7" s="14">
        <v>-100000</v>
      </c>
      <c r="H7" s="10">
        <v>0.3</v>
      </c>
      <c r="I7" s="10">
        <v>0.3</v>
      </c>
      <c r="J7" s="10">
        <v>0.3</v>
      </c>
      <c r="K7" s="10">
        <v>0.3</v>
      </c>
      <c r="L7" s="10">
        <v>0.3</v>
      </c>
      <c r="M7" s="10">
        <v>0.3</v>
      </c>
      <c r="N7" s="10">
        <v>0.3</v>
      </c>
      <c r="O7" s="10">
        <v>0.3</v>
      </c>
      <c r="P7" s="10">
        <v>0.3</v>
      </c>
      <c r="Q7" s="10">
        <v>0.3</v>
      </c>
      <c r="R7" s="10">
        <v>0.3</v>
      </c>
      <c r="S7" s="10">
        <v>0.3</v>
      </c>
      <c r="T7" s="10">
        <v>0.3</v>
      </c>
    </row>
    <row r="8" spans="1:20" x14ac:dyDescent="0.25">
      <c r="A8" s="2" t="s">
        <v>243</v>
      </c>
      <c r="B8" s="3" t="s">
        <v>177</v>
      </c>
      <c r="C8" s="2" t="s">
        <v>260</v>
      </c>
      <c r="D8" s="3" t="s">
        <v>261</v>
      </c>
      <c r="E8" s="12" t="s">
        <v>198</v>
      </c>
      <c r="F8" s="12" t="s">
        <v>192</v>
      </c>
      <c r="G8" s="16">
        <v>0.5</v>
      </c>
      <c r="H8" s="10">
        <f t="shared" ref="H8:T8" si="1">0.00002 / 14</f>
        <v>1.4285714285714286E-6</v>
      </c>
      <c r="I8" s="10">
        <f t="shared" si="1"/>
        <v>1.4285714285714286E-6</v>
      </c>
      <c r="J8" s="10">
        <f t="shared" si="1"/>
        <v>1.4285714285714286E-6</v>
      </c>
      <c r="K8" s="10">
        <f t="shared" si="1"/>
        <v>1.4285714285714286E-6</v>
      </c>
      <c r="L8" s="10">
        <f t="shared" si="1"/>
        <v>1.4285714285714286E-6</v>
      </c>
      <c r="M8" s="10">
        <f t="shared" si="1"/>
        <v>1.4285714285714286E-6</v>
      </c>
      <c r="N8" s="10">
        <f t="shared" si="1"/>
        <v>1.4285714285714286E-6</v>
      </c>
      <c r="O8" s="10">
        <f t="shared" si="1"/>
        <v>1.4285714285714286E-6</v>
      </c>
      <c r="P8" s="10">
        <f t="shared" si="1"/>
        <v>1.4285714285714286E-6</v>
      </c>
      <c r="Q8" s="10">
        <f t="shared" si="1"/>
        <v>1.4285714285714286E-6</v>
      </c>
      <c r="R8" s="10">
        <f t="shared" si="1"/>
        <v>1.4285714285714286E-6</v>
      </c>
      <c r="S8" s="10">
        <f t="shared" si="1"/>
        <v>1.4285714285714286E-6</v>
      </c>
      <c r="T8" s="10">
        <f t="shared" si="1"/>
        <v>1.4285714285714286E-6</v>
      </c>
    </row>
    <row r="9" spans="1:20" x14ac:dyDescent="0.25">
      <c r="A9" s="2" t="s">
        <v>194</v>
      </c>
      <c r="B9" s="3" t="s">
        <v>177</v>
      </c>
      <c r="C9" s="2" t="s">
        <v>260</v>
      </c>
      <c r="D9" s="3" t="s">
        <v>261</v>
      </c>
      <c r="E9" s="12" t="s">
        <v>199</v>
      </c>
      <c r="F9" s="12" t="s">
        <v>197</v>
      </c>
      <c r="G9" s="16" t="s">
        <v>181</v>
      </c>
      <c r="H9" s="10" t="s">
        <v>181</v>
      </c>
      <c r="I9" s="10" t="s">
        <v>181</v>
      </c>
      <c r="J9" s="10" t="s">
        <v>181</v>
      </c>
      <c r="K9" s="10" t="s">
        <v>181</v>
      </c>
      <c r="L9" s="10" t="s">
        <v>181</v>
      </c>
      <c r="M9" s="10" t="s">
        <v>181</v>
      </c>
      <c r="N9" s="10" t="s">
        <v>181</v>
      </c>
      <c r="O9" s="10" t="s">
        <v>181</v>
      </c>
      <c r="P9" s="10" t="s">
        <v>181</v>
      </c>
      <c r="Q9" s="10" t="s">
        <v>181</v>
      </c>
      <c r="R9" s="10" t="s">
        <v>181</v>
      </c>
      <c r="S9" s="10" t="s">
        <v>181</v>
      </c>
      <c r="T9" s="10" t="s">
        <v>181</v>
      </c>
    </row>
    <row r="10" spans="1:20" x14ac:dyDescent="0.25">
      <c r="A10" s="2" t="s">
        <v>195</v>
      </c>
      <c r="B10" s="3" t="s">
        <v>177</v>
      </c>
      <c r="C10" s="2" t="s">
        <v>260</v>
      </c>
      <c r="D10" s="3" t="s">
        <v>261</v>
      </c>
      <c r="E10" s="12" t="s">
        <v>200</v>
      </c>
      <c r="F10" s="12" t="s">
        <v>197</v>
      </c>
      <c r="G10" s="16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5">
      <c r="A11" s="2" t="s">
        <v>196</v>
      </c>
      <c r="B11" s="3" t="s">
        <v>177</v>
      </c>
      <c r="C11" s="2" t="s">
        <v>260</v>
      </c>
      <c r="D11" s="3" t="s">
        <v>261</v>
      </c>
      <c r="E11" s="12" t="s">
        <v>201</v>
      </c>
      <c r="F11" s="12" t="s">
        <v>197</v>
      </c>
      <c r="G11" s="16">
        <v>1E-3</v>
      </c>
      <c r="H11" s="10">
        <v>1E-3</v>
      </c>
      <c r="I11" s="10">
        <v>1E-3</v>
      </c>
      <c r="J11" s="10">
        <v>1E-3</v>
      </c>
      <c r="K11" s="10">
        <v>1E-3</v>
      </c>
      <c r="L11" s="10">
        <v>1E-3</v>
      </c>
      <c r="M11" s="10">
        <v>1E-3</v>
      </c>
      <c r="N11" s="10">
        <v>1E-3</v>
      </c>
      <c r="O11" s="10">
        <v>1E-3</v>
      </c>
      <c r="P11" s="10">
        <v>1E-3</v>
      </c>
      <c r="Q11" s="10">
        <v>1E-3</v>
      </c>
      <c r="R11" s="10">
        <v>1E-3</v>
      </c>
      <c r="S11" s="10">
        <v>1E-3</v>
      </c>
      <c r="T11" s="10">
        <v>1E-3</v>
      </c>
    </row>
    <row r="12" spans="1:20" x14ac:dyDescent="0.25">
      <c r="A12" s="17" t="s">
        <v>202</v>
      </c>
      <c r="B12" s="18" t="s">
        <v>177</v>
      </c>
      <c r="C12" s="2" t="s">
        <v>259</v>
      </c>
      <c r="D12" s="17" t="s">
        <v>213</v>
      </c>
      <c r="E12" s="19" t="s">
        <v>203</v>
      </c>
      <c r="F12" s="19" t="s">
        <v>204</v>
      </c>
      <c r="G12" s="20">
        <f>1.25*0.000001</f>
        <v>1.2499999999999999E-6</v>
      </c>
      <c r="H12" s="20">
        <f t="shared" ref="H12:T12" si="2">1250*0.000001/5</f>
        <v>2.5000000000000001E-4</v>
      </c>
      <c r="I12" s="20">
        <f t="shared" si="2"/>
        <v>2.5000000000000001E-4</v>
      </c>
      <c r="J12" s="20">
        <f t="shared" si="2"/>
        <v>2.5000000000000001E-4</v>
      </c>
      <c r="K12" s="20">
        <f t="shared" si="2"/>
        <v>2.5000000000000001E-4</v>
      </c>
      <c r="L12" s="20">
        <f t="shared" si="2"/>
        <v>2.5000000000000001E-4</v>
      </c>
      <c r="M12" s="20">
        <f t="shared" si="2"/>
        <v>2.5000000000000001E-4</v>
      </c>
      <c r="N12" s="20">
        <f t="shared" si="2"/>
        <v>2.5000000000000001E-4</v>
      </c>
      <c r="O12" s="20">
        <f t="shared" si="2"/>
        <v>2.5000000000000001E-4</v>
      </c>
      <c r="P12" s="20">
        <f t="shared" si="2"/>
        <v>2.5000000000000001E-4</v>
      </c>
      <c r="Q12" s="20">
        <f t="shared" si="2"/>
        <v>2.5000000000000001E-4</v>
      </c>
      <c r="R12" s="20">
        <f t="shared" si="2"/>
        <v>2.5000000000000001E-4</v>
      </c>
      <c r="S12" s="20">
        <f t="shared" si="2"/>
        <v>2.5000000000000001E-4</v>
      </c>
      <c r="T12" s="20">
        <f t="shared" si="2"/>
        <v>2.5000000000000001E-4</v>
      </c>
    </row>
    <row r="13" spans="1:20" x14ac:dyDescent="0.25">
      <c r="A13" s="2" t="s">
        <v>205</v>
      </c>
      <c r="B13" s="3" t="s">
        <v>177</v>
      </c>
      <c r="C13" s="2" t="s">
        <v>259</v>
      </c>
      <c r="D13" s="2" t="s">
        <v>213</v>
      </c>
      <c r="E13" s="12" t="s">
        <v>206</v>
      </c>
      <c r="F13" s="12" t="s">
        <v>207</v>
      </c>
      <c r="G13" s="15">
        <v>2.0000000000000001E-4</v>
      </c>
      <c r="H13" s="15">
        <v>2.0000000000000001E-4</v>
      </c>
      <c r="I13" s="15">
        <v>2.0000000000000001E-4</v>
      </c>
      <c r="J13" s="15">
        <v>2.0000000000000001E-4</v>
      </c>
      <c r="K13" s="15">
        <v>2.0000000000000001E-4</v>
      </c>
      <c r="L13" s="15">
        <v>2.0000000000000001E-4</v>
      </c>
      <c r="M13" s="15">
        <v>2.0000000000000001E-4</v>
      </c>
      <c r="N13" s="15">
        <v>2.0000000000000001E-4</v>
      </c>
      <c r="O13" s="15">
        <v>2.0000000000000001E-4</v>
      </c>
      <c r="P13" s="15">
        <v>2.0000000000000001E-4</v>
      </c>
      <c r="Q13" s="15">
        <v>2.0000000000000001E-4</v>
      </c>
      <c r="R13" s="15">
        <v>2.0000000000000001E-4</v>
      </c>
      <c r="S13" s="15">
        <v>2.0000000000000001E-4</v>
      </c>
      <c r="T13" s="15">
        <v>2.0000000000000001E-4</v>
      </c>
    </row>
    <row r="14" spans="1:20" x14ac:dyDescent="0.25">
      <c r="A14" s="2" t="s">
        <v>214</v>
      </c>
      <c r="B14" s="3" t="s">
        <v>177</v>
      </c>
      <c r="C14" s="2" t="s">
        <v>259</v>
      </c>
      <c r="D14" s="2" t="s">
        <v>213</v>
      </c>
      <c r="E14" s="12" t="s">
        <v>224</v>
      </c>
      <c r="F14" s="12" t="s">
        <v>225</v>
      </c>
      <c r="G14" s="15">
        <v>2.4999999999999998E-12</v>
      </c>
      <c r="H14" s="10">
        <f t="shared" ref="H14:T14" si="3" xml:space="preserve"> 0.0000000000025*10</f>
        <v>2.4999999999999998E-11</v>
      </c>
      <c r="I14" s="10">
        <f t="shared" si="3"/>
        <v>2.4999999999999998E-11</v>
      </c>
      <c r="J14" s="10">
        <f t="shared" si="3"/>
        <v>2.4999999999999998E-11</v>
      </c>
      <c r="K14" s="10">
        <f t="shared" si="3"/>
        <v>2.4999999999999998E-11</v>
      </c>
      <c r="L14" s="10">
        <f t="shared" si="3"/>
        <v>2.4999999999999998E-11</v>
      </c>
      <c r="M14" s="10">
        <f t="shared" si="3"/>
        <v>2.4999999999999998E-11</v>
      </c>
      <c r="N14" s="10">
        <f t="shared" si="3"/>
        <v>2.4999999999999998E-11</v>
      </c>
      <c r="O14" s="10">
        <f t="shared" si="3"/>
        <v>2.4999999999999998E-11</v>
      </c>
      <c r="P14" s="10">
        <f t="shared" si="3"/>
        <v>2.4999999999999998E-11</v>
      </c>
      <c r="Q14" s="10">
        <f t="shared" si="3"/>
        <v>2.4999999999999998E-11</v>
      </c>
      <c r="R14" s="10">
        <f t="shared" si="3"/>
        <v>2.4999999999999998E-11</v>
      </c>
      <c r="S14" s="10">
        <f t="shared" si="3"/>
        <v>2.4999999999999998E-11</v>
      </c>
      <c r="T14" s="10">
        <f t="shared" si="3"/>
        <v>2.4999999999999998E-11</v>
      </c>
    </row>
    <row r="15" spans="1:20" x14ac:dyDescent="0.25">
      <c r="A15" s="2" t="s">
        <v>215</v>
      </c>
      <c r="B15" s="3" t="s">
        <v>177</v>
      </c>
      <c r="C15" s="2" t="s">
        <v>259</v>
      </c>
      <c r="D15" s="2" t="s">
        <v>213</v>
      </c>
      <c r="E15" s="12" t="s">
        <v>226</v>
      </c>
      <c r="F15" s="12" t="s">
        <v>225</v>
      </c>
      <c r="G15" s="15">
        <v>1.2E-8</v>
      </c>
      <c r="H15" s="10">
        <f>0.00000000005 *2 / 100</f>
        <v>9.9999999999999998E-13</v>
      </c>
      <c r="I15" s="10">
        <f>0.00000000005 *2 / 100</f>
        <v>9.9999999999999998E-13</v>
      </c>
      <c r="J15" s="10">
        <f>0.00000000005 *2 / 100</f>
        <v>9.9999999999999998E-13</v>
      </c>
      <c r="K15" s="10">
        <f>0.00000000005 *2 / 100</f>
        <v>9.9999999999999998E-13</v>
      </c>
      <c r="L15" s="10">
        <f>0.00000000005 *2 / 100</f>
        <v>9.9999999999999998E-13</v>
      </c>
      <c r="M15" s="10">
        <f>0.00000000005 *2 / 100</f>
        <v>9.9999999999999998E-13</v>
      </c>
      <c r="N15" s="10">
        <f>0.00000000005 *2 / 100</f>
        <v>9.9999999999999998E-13</v>
      </c>
      <c r="O15" s="10">
        <f>0.00000000005 *2 / 100</f>
        <v>9.9999999999999998E-13</v>
      </c>
      <c r="P15" s="10">
        <f>0.00000000005 *2 / 100</f>
        <v>9.9999999999999998E-13</v>
      </c>
      <c r="Q15" s="10">
        <f>0.00000000005 *2 / 100</f>
        <v>9.9999999999999998E-13</v>
      </c>
      <c r="R15" s="10">
        <f>0.00000000005 *2 / 100</f>
        <v>9.9999999999999998E-13</v>
      </c>
      <c r="S15" s="10">
        <f>0.00000000005 *2 / 100</f>
        <v>9.9999999999999998E-13</v>
      </c>
      <c r="T15" s="10">
        <f>0.00000000005 *2 / 100</f>
        <v>9.9999999999999998E-13</v>
      </c>
    </row>
    <row r="16" spans="1:20" x14ac:dyDescent="0.25">
      <c r="A16" s="2" t="s">
        <v>247</v>
      </c>
      <c r="B16" s="3" t="s">
        <v>177</v>
      </c>
      <c r="C16" s="2" t="s">
        <v>259</v>
      </c>
      <c r="D16" s="2" t="s">
        <v>213</v>
      </c>
      <c r="E16" s="12" t="s">
        <v>226</v>
      </c>
      <c r="F16" s="12" t="s">
        <v>230</v>
      </c>
      <c r="G16" s="15">
        <v>9.9999999999999995E-8</v>
      </c>
      <c r="H16" s="10">
        <f>0.0000001 * 10 /2 / 100 /2</f>
        <v>2.5000000000000001E-9</v>
      </c>
      <c r="I16" s="10">
        <f>0.0000001 * 10 /2 / 100 /2</f>
        <v>2.5000000000000001E-9</v>
      </c>
      <c r="J16" s="10">
        <f>0.0000001 * 10 /2 / 100 /2</f>
        <v>2.5000000000000001E-9</v>
      </c>
      <c r="K16" s="10">
        <f>0.0000001 * 10 /2 / 100 /2</f>
        <v>2.5000000000000001E-9</v>
      </c>
      <c r="L16" s="10">
        <f>0.0000001 * 10 /2 / 100 /2</f>
        <v>2.5000000000000001E-9</v>
      </c>
      <c r="M16" s="10">
        <f>0.0000001 * 10 /2 / 100 /2</f>
        <v>2.5000000000000001E-9</v>
      </c>
      <c r="N16" s="10">
        <f>0.0000001 * 10 /2 / 100 /2</f>
        <v>2.5000000000000001E-9</v>
      </c>
      <c r="O16" s="10">
        <f>0.0000001 * 10 /2 / 100 /2</f>
        <v>2.5000000000000001E-9</v>
      </c>
      <c r="P16" s="10">
        <f>0.0000001 * 10 /2 / 100 /2</f>
        <v>2.5000000000000001E-9</v>
      </c>
      <c r="Q16" s="10">
        <f>0.0000001 * 10 /2 / 100 /2</f>
        <v>2.5000000000000001E-9</v>
      </c>
      <c r="R16" s="10">
        <f>0.0000001 * 10 /2 / 100 /2</f>
        <v>2.5000000000000001E-9</v>
      </c>
      <c r="S16" s="10">
        <f>0.0000001 * 10 /2 / 100 /2</f>
        <v>2.5000000000000001E-9</v>
      </c>
      <c r="T16" s="10">
        <f>0.0000001 * 10 /2 / 100 /2</f>
        <v>2.5000000000000001E-9</v>
      </c>
    </row>
    <row r="17" spans="1:20" x14ac:dyDescent="0.25">
      <c r="A17" s="2" t="s">
        <v>248</v>
      </c>
      <c r="B17" s="3" t="s">
        <v>177</v>
      </c>
      <c r="C17" s="2" t="s">
        <v>259</v>
      </c>
      <c r="D17" s="2" t="s">
        <v>213</v>
      </c>
      <c r="E17" s="12" t="s">
        <v>249</v>
      </c>
      <c r="F17" s="12" t="s">
        <v>192</v>
      </c>
      <c r="G17" s="15">
        <v>100</v>
      </c>
      <c r="H17" s="10">
        <v>1000</v>
      </c>
      <c r="I17" s="10">
        <v>1000</v>
      </c>
      <c r="J17" s="10">
        <v>1000</v>
      </c>
      <c r="K17" s="10">
        <v>1000</v>
      </c>
      <c r="L17" s="10">
        <v>1000</v>
      </c>
      <c r="M17" s="10">
        <v>1000</v>
      </c>
      <c r="N17" s="10">
        <v>1000</v>
      </c>
      <c r="O17" s="10">
        <v>1000</v>
      </c>
      <c r="P17" s="10">
        <v>1000</v>
      </c>
      <c r="Q17" s="10">
        <v>1000</v>
      </c>
      <c r="R17" s="10">
        <v>1000</v>
      </c>
      <c r="S17" s="10">
        <v>1000</v>
      </c>
      <c r="T17" s="10">
        <v>1000</v>
      </c>
    </row>
    <row r="18" spans="1:20" x14ac:dyDescent="0.25">
      <c r="A18" s="2" t="s">
        <v>216</v>
      </c>
      <c r="B18" s="3" t="s">
        <v>177</v>
      </c>
      <c r="C18" s="2" t="s">
        <v>259</v>
      </c>
      <c r="D18" s="2" t="s">
        <v>213</v>
      </c>
      <c r="E18" s="12" t="s">
        <v>227</v>
      </c>
      <c r="F18" s="12" t="s">
        <v>228</v>
      </c>
      <c r="G18" s="15">
        <v>9.9999999999999995E-8</v>
      </c>
      <c r="H18" s="10">
        <f t="shared" ref="H18:T18" si="4">0.000001 / 10000 / 4 / 10</f>
        <v>2.4999999999999998E-12</v>
      </c>
      <c r="I18" s="10">
        <f t="shared" si="4"/>
        <v>2.4999999999999998E-12</v>
      </c>
      <c r="J18" s="10">
        <f t="shared" si="4"/>
        <v>2.4999999999999998E-12</v>
      </c>
      <c r="K18" s="10">
        <f t="shared" si="4"/>
        <v>2.4999999999999998E-12</v>
      </c>
      <c r="L18" s="10">
        <f t="shared" si="4"/>
        <v>2.4999999999999998E-12</v>
      </c>
      <c r="M18" s="10">
        <f t="shared" si="4"/>
        <v>2.4999999999999998E-12</v>
      </c>
      <c r="N18" s="10">
        <f t="shared" si="4"/>
        <v>2.4999999999999998E-12</v>
      </c>
      <c r="O18" s="10">
        <f t="shared" si="4"/>
        <v>2.4999999999999998E-12</v>
      </c>
      <c r="P18" s="10">
        <f t="shared" si="4"/>
        <v>2.4999999999999998E-12</v>
      </c>
      <c r="Q18" s="10">
        <f t="shared" si="4"/>
        <v>2.4999999999999998E-12</v>
      </c>
      <c r="R18" s="10">
        <f t="shared" si="4"/>
        <v>2.4999999999999998E-12</v>
      </c>
      <c r="S18" s="10">
        <f t="shared" si="4"/>
        <v>2.4999999999999998E-12</v>
      </c>
      <c r="T18" s="10">
        <f t="shared" si="4"/>
        <v>2.4999999999999998E-12</v>
      </c>
    </row>
    <row r="19" spans="1:20" x14ac:dyDescent="0.25">
      <c r="A19" s="2" t="s">
        <v>217</v>
      </c>
      <c r="B19" s="3" t="s">
        <v>177</v>
      </c>
      <c r="C19" s="2" t="s">
        <v>259</v>
      </c>
      <c r="D19" s="2" t="s">
        <v>213</v>
      </c>
      <c r="E19" s="12" t="s">
        <v>229</v>
      </c>
      <c r="F19" s="12" t="s">
        <v>230</v>
      </c>
      <c r="G19" s="15">
        <f>2*0.00001</f>
        <v>2.0000000000000002E-5</v>
      </c>
      <c r="H19" s="10">
        <f t="shared" ref="H19:T19" si="5">0.00001</f>
        <v>1.0000000000000001E-5</v>
      </c>
      <c r="I19" s="10">
        <f t="shared" si="5"/>
        <v>1.0000000000000001E-5</v>
      </c>
      <c r="J19" s="10">
        <f t="shared" si="5"/>
        <v>1.0000000000000001E-5</v>
      </c>
      <c r="K19" s="10">
        <f t="shared" si="5"/>
        <v>1.0000000000000001E-5</v>
      </c>
      <c r="L19" s="10">
        <f t="shared" si="5"/>
        <v>1.0000000000000001E-5</v>
      </c>
      <c r="M19" s="10">
        <f t="shared" si="5"/>
        <v>1.0000000000000001E-5</v>
      </c>
      <c r="N19" s="10">
        <f t="shared" si="5"/>
        <v>1.0000000000000001E-5</v>
      </c>
      <c r="O19" s="10">
        <f t="shared" si="5"/>
        <v>1.0000000000000001E-5</v>
      </c>
      <c r="P19" s="10">
        <f t="shared" si="5"/>
        <v>1.0000000000000001E-5</v>
      </c>
      <c r="Q19" s="10">
        <f t="shared" si="5"/>
        <v>1.0000000000000001E-5</v>
      </c>
      <c r="R19" s="10">
        <f t="shared" si="5"/>
        <v>1.0000000000000001E-5</v>
      </c>
      <c r="S19" s="10">
        <f t="shared" si="5"/>
        <v>1.0000000000000001E-5</v>
      </c>
      <c r="T19" s="10">
        <f t="shared" si="5"/>
        <v>1.0000000000000001E-5</v>
      </c>
    </row>
    <row r="20" spans="1:20" x14ac:dyDescent="0.25">
      <c r="A20" s="2" t="s">
        <v>250</v>
      </c>
      <c r="B20" s="3" t="s">
        <v>177</v>
      </c>
      <c r="C20" s="2" t="s">
        <v>259</v>
      </c>
      <c r="D20" s="2" t="s">
        <v>213</v>
      </c>
      <c r="E20" s="12" t="s">
        <v>251</v>
      </c>
      <c r="F20" s="12" t="s">
        <v>230</v>
      </c>
      <c r="G20" s="15">
        <f>2*0.00001</f>
        <v>2.0000000000000002E-5</v>
      </c>
      <c r="H20" s="10">
        <f t="shared" ref="H20:T20" si="6" xml:space="preserve"> 0.001 * 10</f>
        <v>0.01</v>
      </c>
      <c r="I20" s="10">
        <f t="shared" si="6"/>
        <v>0.01</v>
      </c>
      <c r="J20" s="10">
        <f t="shared" si="6"/>
        <v>0.01</v>
      </c>
      <c r="K20" s="10">
        <f t="shared" si="6"/>
        <v>0.01</v>
      </c>
      <c r="L20" s="10">
        <f t="shared" si="6"/>
        <v>0.01</v>
      </c>
      <c r="M20" s="10">
        <f t="shared" si="6"/>
        <v>0.01</v>
      </c>
      <c r="N20" s="10">
        <f t="shared" si="6"/>
        <v>0.01</v>
      </c>
      <c r="O20" s="10">
        <f t="shared" si="6"/>
        <v>0.01</v>
      </c>
      <c r="P20" s="10">
        <f t="shared" si="6"/>
        <v>0.01</v>
      </c>
      <c r="Q20" s="10">
        <f t="shared" si="6"/>
        <v>0.01</v>
      </c>
      <c r="R20" s="10">
        <f t="shared" si="6"/>
        <v>0.01</v>
      </c>
      <c r="S20" s="10">
        <f t="shared" si="6"/>
        <v>0.01</v>
      </c>
      <c r="T20" s="10">
        <f t="shared" si="6"/>
        <v>0.01</v>
      </c>
    </row>
    <row r="21" spans="1:20" x14ac:dyDescent="0.25">
      <c r="A21" s="2" t="s">
        <v>252</v>
      </c>
      <c r="B21" s="3" t="s">
        <v>177</v>
      </c>
      <c r="C21" s="2" t="s">
        <v>259</v>
      </c>
      <c r="D21" s="2" t="s">
        <v>213</v>
      </c>
      <c r="E21" s="12" t="s">
        <v>253</v>
      </c>
      <c r="F21" s="12" t="s">
        <v>230</v>
      </c>
      <c r="G21" s="15">
        <v>1.0000000000000001E-5</v>
      </c>
      <c r="H21" s="10">
        <f t="shared" ref="H21:T21" si="7">0.00001 / 10 / 2 / 4</f>
        <v>1.2500000000000002E-7</v>
      </c>
      <c r="I21" s="10">
        <f t="shared" si="7"/>
        <v>1.2500000000000002E-7</v>
      </c>
      <c r="J21" s="10">
        <f t="shared" si="7"/>
        <v>1.2500000000000002E-7</v>
      </c>
      <c r="K21" s="10">
        <f t="shared" si="7"/>
        <v>1.2500000000000002E-7</v>
      </c>
      <c r="L21" s="10">
        <f t="shared" si="7"/>
        <v>1.2500000000000002E-7</v>
      </c>
      <c r="M21" s="10">
        <f t="shared" si="7"/>
        <v>1.2500000000000002E-7</v>
      </c>
      <c r="N21" s="10">
        <f t="shared" si="7"/>
        <v>1.2500000000000002E-7</v>
      </c>
      <c r="O21" s="10">
        <f t="shared" si="7"/>
        <v>1.2500000000000002E-7</v>
      </c>
      <c r="P21" s="10">
        <f t="shared" si="7"/>
        <v>1.2500000000000002E-7</v>
      </c>
      <c r="Q21" s="10">
        <f t="shared" si="7"/>
        <v>1.2500000000000002E-7</v>
      </c>
      <c r="R21" s="10">
        <f t="shared" si="7"/>
        <v>1.2500000000000002E-7</v>
      </c>
      <c r="S21" s="10">
        <f t="shared" si="7"/>
        <v>1.2500000000000002E-7</v>
      </c>
      <c r="T21" s="10">
        <f t="shared" si="7"/>
        <v>1.2500000000000002E-7</v>
      </c>
    </row>
    <row r="22" spans="1:20" x14ac:dyDescent="0.25">
      <c r="A22" s="2" t="s">
        <v>218</v>
      </c>
      <c r="B22" s="3" t="s">
        <v>177</v>
      </c>
      <c r="C22" s="2" t="s">
        <v>259</v>
      </c>
      <c r="D22" s="2" t="s">
        <v>213</v>
      </c>
      <c r="E22" s="12" t="s">
        <v>231</v>
      </c>
      <c r="F22" s="12" t="s">
        <v>193</v>
      </c>
      <c r="G22" s="15">
        <f>0.84*(0.36^2)</f>
        <v>0.10886399999999999</v>
      </c>
      <c r="H22" s="10">
        <f t="shared" ref="H22:T22" si="8">0.84*(0.36^2)</f>
        <v>0.10886399999999999</v>
      </c>
      <c r="I22" s="10">
        <f t="shared" si="8"/>
        <v>0.10886399999999999</v>
      </c>
      <c r="J22" s="10">
        <f t="shared" si="8"/>
        <v>0.10886399999999999</v>
      </c>
      <c r="K22" s="10">
        <f t="shared" si="8"/>
        <v>0.10886399999999999</v>
      </c>
      <c r="L22" s="10">
        <f t="shared" si="8"/>
        <v>0.10886399999999999</v>
      </c>
      <c r="M22" s="10">
        <f t="shared" si="8"/>
        <v>0.10886399999999999</v>
      </c>
      <c r="N22" s="10">
        <f t="shared" si="8"/>
        <v>0.10886399999999999</v>
      </c>
      <c r="O22" s="10">
        <f t="shared" si="8"/>
        <v>0.10886399999999999</v>
      </c>
      <c r="P22" s="10">
        <f t="shared" si="8"/>
        <v>0.10886399999999999</v>
      </c>
      <c r="Q22" s="10">
        <f t="shared" si="8"/>
        <v>0.10886399999999999</v>
      </c>
      <c r="R22" s="10">
        <f t="shared" si="8"/>
        <v>0.10886399999999999</v>
      </c>
      <c r="S22" s="10">
        <f t="shared" si="8"/>
        <v>0.10886399999999999</v>
      </c>
      <c r="T22" s="10">
        <f t="shared" si="8"/>
        <v>0.10886399999999999</v>
      </c>
    </row>
    <row r="23" spans="1:20" x14ac:dyDescent="0.25">
      <c r="A23" s="2" t="s">
        <v>219</v>
      </c>
      <c r="B23" s="3" t="s">
        <v>177</v>
      </c>
      <c r="C23" s="2" t="s">
        <v>260</v>
      </c>
      <c r="D23" s="2" t="s">
        <v>261</v>
      </c>
      <c r="E23" s="12" t="s">
        <v>232</v>
      </c>
      <c r="F23" s="12" t="s">
        <v>192</v>
      </c>
      <c r="G23" s="16">
        <v>0.2</v>
      </c>
      <c r="H23" s="10">
        <v>0.2</v>
      </c>
      <c r="I23" s="10">
        <v>0.2</v>
      </c>
      <c r="J23" s="10">
        <v>0.2</v>
      </c>
      <c r="K23" s="10">
        <v>0.2</v>
      </c>
      <c r="L23" s="10">
        <v>0.2</v>
      </c>
      <c r="M23" s="10">
        <v>0.2</v>
      </c>
      <c r="N23" s="10">
        <v>0.2</v>
      </c>
      <c r="O23" s="10">
        <v>0.2</v>
      </c>
      <c r="P23" s="10">
        <v>0.2</v>
      </c>
      <c r="Q23" s="10">
        <v>0.2</v>
      </c>
      <c r="R23" s="10">
        <v>0.2</v>
      </c>
      <c r="S23" s="10">
        <v>0.2</v>
      </c>
      <c r="T23" s="10">
        <v>0.2</v>
      </c>
    </row>
    <row r="24" spans="1:20" x14ac:dyDescent="0.25">
      <c r="A24" s="2" t="s">
        <v>220</v>
      </c>
      <c r="B24" s="3" t="s">
        <v>177</v>
      </c>
      <c r="C24" s="2" t="s">
        <v>260</v>
      </c>
      <c r="D24" s="2" t="s">
        <v>261</v>
      </c>
      <c r="E24" s="12" t="s">
        <v>233</v>
      </c>
      <c r="F24" s="12" t="s">
        <v>197</v>
      </c>
      <c r="G24" s="16" t="s">
        <v>181</v>
      </c>
      <c r="H24" s="10" t="s">
        <v>181</v>
      </c>
      <c r="I24" s="10" t="s">
        <v>181</v>
      </c>
      <c r="J24" s="10" t="s">
        <v>181</v>
      </c>
      <c r="K24" s="10" t="s">
        <v>181</v>
      </c>
      <c r="L24" s="10" t="s">
        <v>181</v>
      </c>
      <c r="M24" s="10" t="s">
        <v>181</v>
      </c>
      <c r="N24" s="10" t="s">
        <v>181</v>
      </c>
      <c r="O24" s="10" t="s">
        <v>181</v>
      </c>
      <c r="P24" s="10" t="s">
        <v>181</v>
      </c>
      <c r="Q24" s="10" t="s">
        <v>181</v>
      </c>
      <c r="R24" s="10" t="s">
        <v>181</v>
      </c>
      <c r="S24" s="10" t="s">
        <v>181</v>
      </c>
      <c r="T24" s="10" t="s">
        <v>181</v>
      </c>
    </row>
    <row r="25" spans="1:20" x14ac:dyDescent="0.25">
      <c r="A25" s="2" t="s">
        <v>221</v>
      </c>
      <c r="B25" s="3" t="s">
        <v>177</v>
      </c>
      <c r="C25" s="2" t="s">
        <v>260</v>
      </c>
      <c r="D25" s="2" t="s">
        <v>261</v>
      </c>
      <c r="E25" s="12" t="s">
        <v>234</v>
      </c>
      <c r="F25" s="12" t="s">
        <v>197</v>
      </c>
      <c r="G25" s="16">
        <f>2*0.1</f>
        <v>0.2</v>
      </c>
      <c r="H25" s="10">
        <f t="shared" ref="H25:T25" si="9">2*0.1</f>
        <v>0.2</v>
      </c>
      <c r="I25" s="10">
        <f t="shared" si="9"/>
        <v>0.2</v>
      </c>
      <c r="J25" s="10">
        <f t="shared" si="9"/>
        <v>0.2</v>
      </c>
      <c r="K25" s="10">
        <f t="shared" si="9"/>
        <v>0.2</v>
      </c>
      <c r="L25" s="10">
        <f t="shared" si="9"/>
        <v>0.2</v>
      </c>
      <c r="M25" s="10">
        <f t="shared" si="9"/>
        <v>0.2</v>
      </c>
      <c r="N25" s="10">
        <f t="shared" si="9"/>
        <v>0.2</v>
      </c>
      <c r="O25" s="10">
        <f t="shared" si="9"/>
        <v>0.2</v>
      </c>
      <c r="P25" s="10">
        <f t="shared" si="9"/>
        <v>0.2</v>
      </c>
      <c r="Q25" s="10">
        <f t="shared" si="9"/>
        <v>0.2</v>
      </c>
      <c r="R25" s="10">
        <f t="shared" si="9"/>
        <v>0.2</v>
      </c>
      <c r="S25" s="10">
        <f t="shared" si="9"/>
        <v>0.2</v>
      </c>
      <c r="T25" s="10">
        <f t="shared" si="9"/>
        <v>0.2</v>
      </c>
    </row>
    <row r="26" spans="1:20" x14ac:dyDescent="0.25">
      <c r="A26" s="2" t="s">
        <v>222</v>
      </c>
      <c r="B26" s="3" t="s">
        <v>177</v>
      </c>
      <c r="C26" s="2" t="s">
        <v>260</v>
      </c>
      <c r="D26" s="2" t="s">
        <v>261</v>
      </c>
      <c r="E26" s="12" t="s">
        <v>235</v>
      </c>
      <c r="F26" s="12" t="s">
        <v>197</v>
      </c>
      <c r="G26" s="16">
        <v>1E-3</v>
      </c>
      <c r="H26" s="10">
        <v>1E-3</v>
      </c>
      <c r="I26" s="10">
        <v>1E-3</v>
      </c>
      <c r="J26" s="10">
        <v>1E-3</v>
      </c>
      <c r="K26" s="10">
        <v>1E-3</v>
      </c>
      <c r="L26" s="10">
        <v>1E-3</v>
      </c>
      <c r="M26" s="10">
        <v>1E-3</v>
      </c>
      <c r="N26" s="10">
        <v>1E-3</v>
      </c>
      <c r="O26" s="10">
        <v>1E-3</v>
      </c>
      <c r="P26" s="10">
        <v>1E-3</v>
      </c>
      <c r="Q26" s="10">
        <v>1E-3</v>
      </c>
      <c r="R26" s="10">
        <v>1E-3</v>
      </c>
      <c r="S26" s="10">
        <v>1E-3</v>
      </c>
      <c r="T26" s="10">
        <v>1E-3</v>
      </c>
    </row>
    <row r="27" spans="1:20" x14ac:dyDescent="0.25">
      <c r="A27" s="2" t="s">
        <v>223</v>
      </c>
      <c r="B27" s="3" t="s">
        <v>177</v>
      </c>
      <c r="C27" s="2" t="s">
        <v>259</v>
      </c>
      <c r="D27" s="2" t="s">
        <v>213</v>
      </c>
      <c r="E27" s="12" t="s">
        <v>236</v>
      </c>
      <c r="F27" s="12" t="s">
        <v>197</v>
      </c>
      <c r="G27" s="14">
        <v>1.0000000000000001E-5</v>
      </c>
      <c r="H27" s="10">
        <f t="shared" ref="H27:T27" si="10">0.00001 /2</f>
        <v>5.0000000000000004E-6</v>
      </c>
      <c r="I27" s="10">
        <f t="shared" si="10"/>
        <v>5.0000000000000004E-6</v>
      </c>
      <c r="J27" s="10">
        <f t="shared" si="10"/>
        <v>5.0000000000000004E-6</v>
      </c>
      <c r="K27" s="10">
        <f t="shared" si="10"/>
        <v>5.0000000000000004E-6</v>
      </c>
      <c r="L27" s="10">
        <f t="shared" si="10"/>
        <v>5.0000000000000004E-6</v>
      </c>
      <c r="M27" s="10">
        <f t="shared" si="10"/>
        <v>5.0000000000000004E-6</v>
      </c>
      <c r="N27" s="10">
        <f t="shared" si="10"/>
        <v>5.0000000000000004E-6</v>
      </c>
      <c r="O27" s="10">
        <f t="shared" si="10"/>
        <v>5.0000000000000004E-6</v>
      </c>
      <c r="P27" s="10">
        <f t="shared" si="10"/>
        <v>5.0000000000000004E-6</v>
      </c>
      <c r="Q27" s="10">
        <f t="shared" si="10"/>
        <v>5.0000000000000004E-6</v>
      </c>
      <c r="R27" s="10">
        <f t="shared" si="10"/>
        <v>5.0000000000000004E-6</v>
      </c>
      <c r="S27" s="10">
        <f t="shared" si="10"/>
        <v>5.0000000000000004E-6</v>
      </c>
      <c r="T27" s="10">
        <f t="shared" si="10"/>
        <v>5.0000000000000004E-6</v>
      </c>
    </row>
    <row r="28" spans="1:20" x14ac:dyDescent="0.25">
      <c r="A28" s="2" t="s">
        <v>254</v>
      </c>
      <c r="B28" s="3" t="s">
        <v>177</v>
      </c>
      <c r="C28" s="2" t="s">
        <v>259</v>
      </c>
      <c r="D28" s="2" t="s">
        <v>213</v>
      </c>
      <c r="E28" s="12" t="s">
        <v>255</v>
      </c>
      <c r="F28" s="12" t="s">
        <v>197</v>
      </c>
      <c r="G28" s="14">
        <v>1.0000000000000001E-5</v>
      </c>
      <c r="H28" s="10">
        <f t="shared" ref="H28:T28" si="11">0.000000005 / 5</f>
        <v>1.0000000000000001E-9</v>
      </c>
      <c r="I28" s="10">
        <f t="shared" si="11"/>
        <v>1.0000000000000001E-9</v>
      </c>
      <c r="J28" s="10">
        <f t="shared" si="11"/>
        <v>1.0000000000000001E-9</v>
      </c>
      <c r="K28" s="10">
        <f t="shared" si="11"/>
        <v>1.0000000000000001E-9</v>
      </c>
      <c r="L28" s="10">
        <f t="shared" si="11"/>
        <v>1.0000000000000001E-9</v>
      </c>
      <c r="M28" s="10">
        <f t="shared" si="11"/>
        <v>1.0000000000000001E-9</v>
      </c>
      <c r="N28" s="10">
        <f t="shared" si="11"/>
        <v>1.0000000000000001E-9</v>
      </c>
      <c r="O28" s="10">
        <f t="shared" si="11"/>
        <v>1.0000000000000001E-9</v>
      </c>
      <c r="P28" s="10">
        <f t="shared" si="11"/>
        <v>1.0000000000000001E-9</v>
      </c>
      <c r="Q28" s="10">
        <f t="shared" si="11"/>
        <v>1.0000000000000001E-9</v>
      </c>
      <c r="R28" s="10">
        <f t="shared" si="11"/>
        <v>1.0000000000000001E-9</v>
      </c>
      <c r="S28" s="10">
        <f t="shared" si="11"/>
        <v>1.0000000000000001E-9</v>
      </c>
      <c r="T28" s="10">
        <f t="shared" si="11"/>
        <v>1.0000000000000001E-9</v>
      </c>
    </row>
    <row r="29" spans="1:20" x14ac:dyDescent="0.25">
      <c r="A29" s="2" t="s">
        <v>244</v>
      </c>
      <c r="B29" s="3" t="s">
        <v>177</v>
      </c>
      <c r="C29" s="2" t="s">
        <v>260</v>
      </c>
      <c r="D29" s="3" t="s">
        <v>261</v>
      </c>
      <c r="E29" s="5" t="s">
        <v>238</v>
      </c>
      <c r="F29" s="5" t="s">
        <v>239</v>
      </c>
      <c r="G29" s="10">
        <f t="shared" ref="G29" si="12">0.00002 / 14 / 5</f>
        <v>2.8571428571428575E-7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x14ac:dyDescent="0.25">
      <c r="A30" s="2" t="s">
        <v>245</v>
      </c>
      <c r="B30" s="3" t="s">
        <v>177</v>
      </c>
      <c r="C30" s="2" t="s">
        <v>260</v>
      </c>
      <c r="D30" s="3" t="s">
        <v>261</v>
      </c>
      <c r="E30" s="5" t="s">
        <v>238</v>
      </c>
      <c r="F30" s="5" t="s">
        <v>239</v>
      </c>
      <c r="G30" s="10">
        <f t="shared" ref="G30" si="13">0.00002 / 14 / 5 /10</f>
        <v>2.8571428571428575E-8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</sheetData>
  <conditionalFormatting sqref="G29:G30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T30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T6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T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T8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T9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T10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T1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T14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T18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T20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T21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T22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T28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T30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:R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N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:O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P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:S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:T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170</v>
      </c>
      <c r="B1" s="1" t="s">
        <v>171</v>
      </c>
      <c r="C1" s="1" t="s">
        <v>172</v>
      </c>
    </row>
    <row r="2" spans="1:3" x14ac:dyDescent="0.25">
      <c r="A2" t="s">
        <v>91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92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87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93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90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94</v>
      </c>
      <c r="B26" t="s">
        <v>24</v>
      </c>
      <c r="C26" t="str">
        <f t="shared" si="0"/>
        <v/>
      </c>
    </row>
    <row r="27" spans="1:3" x14ac:dyDescent="0.25">
      <c r="A27" t="s">
        <v>95</v>
      </c>
      <c r="B27" t="s">
        <v>25</v>
      </c>
      <c r="C27" t="str">
        <f t="shared" si="0"/>
        <v>root_growth_T_ref</v>
      </c>
    </row>
    <row r="28" spans="1:3" x14ac:dyDescent="0.25">
      <c r="A28" t="s">
        <v>96</v>
      </c>
      <c r="B28" t="s">
        <v>26</v>
      </c>
      <c r="C28" t="str">
        <f t="shared" si="0"/>
        <v>root_growth_A</v>
      </c>
    </row>
    <row r="29" spans="1:3" x14ac:dyDescent="0.25">
      <c r="A29" t="s">
        <v>97</v>
      </c>
      <c r="B29" t="s">
        <v>27</v>
      </c>
      <c r="C29" t="str">
        <f t="shared" si="0"/>
        <v>root_growth_B</v>
      </c>
    </row>
    <row r="30" spans="1:3" x14ac:dyDescent="0.25">
      <c r="A30" t="s">
        <v>98</v>
      </c>
      <c r="B30" t="s">
        <v>28</v>
      </c>
      <c r="C30" t="str">
        <f t="shared" si="0"/>
        <v>root_growth_C</v>
      </c>
    </row>
    <row r="31" spans="1:3" x14ac:dyDescent="0.25">
      <c r="A31" t="s">
        <v>99</v>
      </c>
      <c r="B31" t="s">
        <v>29</v>
      </c>
      <c r="C31" t="str">
        <f t="shared" si="0"/>
        <v/>
      </c>
    </row>
    <row r="32" spans="1:3" x14ac:dyDescent="0.25">
      <c r="A32" t="s">
        <v>100</v>
      </c>
      <c r="B32" t="s">
        <v>30</v>
      </c>
      <c r="C32" t="str">
        <f t="shared" si="0"/>
        <v/>
      </c>
    </row>
    <row r="33" spans="1:3" x14ac:dyDescent="0.25">
      <c r="A33" t="s">
        <v>101</v>
      </c>
      <c r="B33" t="s">
        <v>31</v>
      </c>
      <c r="C33" t="str">
        <f t="shared" si="0"/>
        <v/>
      </c>
    </row>
    <row r="34" spans="1:3" x14ac:dyDescent="0.25">
      <c r="A34" t="s">
        <v>102</v>
      </c>
      <c r="B34" t="s">
        <v>32</v>
      </c>
      <c r="C34" t="str">
        <f t="shared" si="0"/>
        <v/>
      </c>
    </row>
    <row r="35" spans="1:3" x14ac:dyDescent="0.25">
      <c r="A35" t="s">
        <v>103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104</v>
      </c>
      <c r="B38" t="s">
        <v>36</v>
      </c>
      <c r="C38" t="str">
        <f t="shared" si="0"/>
        <v/>
      </c>
    </row>
    <row r="39" spans="1:3" x14ac:dyDescent="0.25">
      <c r="A39" t="s">
        <v>105</v>
      </c>
      <c r="B39" t="s">
        <v>37</v>
      </c>
      <c r="C39" t="str">
        <f t="shared" si="0"/>
        <v/>
      </c>
    </row>
    <row r="40" spans="1:3" x14ac:dyDescent="0.25">
      <c r="A40" t="s">
        <v>106</v>
      </c>
      <c r="B40" t="s">
        <v>38</v>
      </c>
      <c r="C40" t="str">
        <f t="shared" si="0"/>
        <v/>
      </c>
    </row>
    <row r="41" spans="1:3" x14ac:dyDescent="0.25">
      <c r="A41" t="s">
        <v>107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108</v>
      </c>
      <c r="B43" t="s">
        <v>92</v>
      </c>
      <c r="C43" t="str">
        <f t="shared" si="0"/>
        <v>expected_C_sucrose_root</v>
      </c>
    </row>
    <row r="44" spans="1:3" x14ac:dyDescent="0.25">
      <c r="A44" t="s">
        <v>109</v>
      </c>
      <c r="B44" t="s">
        <v>41</v>
      </c>
      <c r="C44" t="str">
        <f t="shared" si="0"/>
        <v>expected_C_hexose_root</v>
      </c>
    </row>
    <row r="45" spans="1:3" x14ac:dyDescent="0.25">
      <c r="A45" t="s">
        <v>110</v>
      </c>
      <c r="B45" t="s">
        <v>87</v>
      </c>
      <c r="C45" t="str">
        <f t="shared" si="0"/>
        <v>expected_C_hexose_soil</v>
      </c>
    </row>
    <row r="46" spans="1:3" x14ac:dyDescent="0.25">
      <c r="A46" t="s">
        <v>111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112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113</v>
      </c>
      <c r="B50" t="s">
        <v>93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114</v>
      </c>
      <c r="B52" t="s">
        <v>47</v>
      </c>
      <c r="C52" t="str">
        <f t="shared" si="0"/>
        <v/>
      </c>
    </row>
    <row r="53" spans="1:3" x14ac:dyDescent="0.25">
      <c r="A53" t="s">
        <v>115</v>
      </c>
      <c r="B53" t="s">
        <v>48</v>
      </c>
      <c r="C53" t="str">
        <f t="shared" si="0"/>
        <v/>
      </c>
    </row>
    <row r="54" spans="1:3" x14ac:dyDescent="0.25">
      <c r="A54" t="s">
        <v>116</v>
      </c>
      <c r="B54" t="s">
        <v>49</v>
      </c>
      <c r="C54" t="str">
        <f t="shared" si="0"/>
        <v/>
      </c>
    </row>
    <row r="55" spans="1:3" x14ac:dyDescent="0.25">
      <c r="A55" t="s">
        <v>117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90</v>
      </c>
      <c r="C56" t="str">
        <f t="shared" si="0"/>
        <v/>
      </c>
    </row>
    <row r="57" spans="1:3" x14ac:dyDescent="0.25">
      <c r="A57" t="s">
        <v>118</v>
      </c>
      <c r="B57" t="s">
        <v>51</v>
      </c>
      <c r="C57" t="str">
        <f t="shared" si="0"/>
        <v/>
      </c>
    </row>
    <row r="58" spans="1:3" x14ac:dyDescent="0.25">
      <c r="A58" t="s">
        <v>119</v>
      </c>
      <c r="B58" t="s">
        <v>52</v>
      </c>
      <c r="C58" t="str">
        <f t="shared" si="0"/>
        <v/>
      </c>
    </row>
    <row r="59" spans="1:3" x14ac:dyDescent="0.25">
      <c r="A59" t="s">
        <v>120</v>
      </c>
      <c r="B59" t="s">
        <v>53</v>
      </c>
      <c r="C59" t="str">
        <f t="shared" si="0"/>
        <v/>
      </c>
    </row>
    <row r="60" spans="1:3" x14ac:dyDescent="0.25">
      <c r="A60" t="s">
        <v>121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99</v>
      </c>
      <c r="C62" t="str">
        <f t="shared" si="0"/>
        <v/>
      </c>
    </row>
    <row r="63" spans="1:3" x14ac:dyDescent="0.25">
      <c r="A63" t="s">
        <v>69</v>
      </c>
      <c r="B63" t="s">
        <v>100</v>
      </c>
      <c r="C63" t="str">
        <f t="shared" si="0"/>
        <v/>
      </c>
    </row>
    <row r="64" spans="1:3" x14ac:dyDescent="0.25">
      <c r="A64" t="s">
        <v>57</v>
      </c>
      <c r="B64" t="s">
        <v>101</v>
      </c>
      <c r="C64" t="str">
        <f t="shared" si="0"/>
        <v/>
      </c>
    </row>
    <row r="65" spans="1:3" x14ac:dyDescent="0.25">
      <c r="A65" t="s">
        <v>56</v>
      </c>
      <c r="B65" t="s">
        <v>102</v>
      </c>
      <c r="C65" t="str">
        <f t="shared" si="0"/>
        <v/>
      </c>
    </row>
    <row r="66" spans="1:3" x14ac:dyDescent="0.25">
      <c r="A66" t="s">
        <v>58</v>
      </c>
      <c r="B66" t="s">
        <v>103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122</v>
      </c>
      <c r="B68" t="s">
        <v>83</v>
      </c>
      <c r="C68" t="str">
        <f t="shared" si="1"/>
        <v/>
      </c>
    </row>
    <row r="69" spans="1:3" x14ac:dyDescent="0.25">
      <c r="A69" t="s">
        <v>123</v>
      </c>
      <c r="B69" t="s">
        <v>84</v>
      </c>
      <c r="C69" t="str">
        <f t="shared" si="1"/>
        <v/>
      </c>
    </row>
    <row r="70" spans="1:3" x14ac:dyDescent="0.25">
      <c r="A70" t="s">
        <v>124</v>
      </c>
      <c r="B70" t="s">
        <v>85</v>
      </c>
      <c r="C70" t="str">
        <f t="shared" si="1"/>
        <v/>
      </c>
    </row>
    <row r="71" spans="1:3" x14ac:dyDescent="0.25">
      <c r="A71" t="s">
        <v>125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94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126</v>
      </c>
      <c r="B74" t="s">
        <v>61</v>
      </c>
      <c r="C74" t="str">
        <f t="shared" si="1"/>
        <v/>
      </c>
    </row>
    <row r="75" spans="1:3" x14ac:dyDescent="0.25">
      <c r="A75" t="s">
        <v>127</v>
      </c>
      <c r="B75" t="s">
        <v>62</v>
      </c>
      <c r="C75" t="str">
        <f t="shared" si="1"/>
        <v/>
      </c>
    </row>
    <row r="76" spans="1:3" x14ac:dyDescent="0.25">
      <c r="A76" t="s">
        <v>128</v>
      </c>
      <c r="B76" t="s">
        <v>63</v>
      </c>
      <c r="C76" t="str">
        <f t="shared" si="1"/>
        <v/>
      </c>
    </row>
    <row r="77" spans="1:3" x14ac:dyDescent="0.25">
      <c r="A77" t="s">
        <v>129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130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114</v>
      </c>
      <c r="C80" t="str">
        <f t="shared" si="1"/>
        <v/>
      </c>
    </row>
    <row r="81" spans="1:3" x14ac:dyDescent="0.25">
      <c r="A81" t="s">
        <v>131</v>
      </c>
      <c r="B81" t="s">
        <v>115</v>
      </c>
      <c r="C81" t="str">
        <f t="shared" si="1"/>
        <v/>
      </c>
    </row>
    <row r="82" spans="1:3" x14ac:dyDescent="0.25">
      <c r="A82" t="s">
        <v>132</v>
      </c>
      <c r="B82" t="s">
        <v>116</v>
      </c>
      <c r="C82" t="str">
        <f t="shared" si="1"/>
        <v/>
      </c>
    </row>
    <row r="83" spans="1:3" x14ac:dyDescent="0.25">
      <c r="A83" t="s">
        <v>133</v>
      </c>
      <c r="B83" t="s">
        <v>117</v>
      </c>
      <c r="C83" t="str">
        <f t="shared" si="1"/>
        <v/>
      </c>
    </row>
    <row r="84" spans="1:3" x14ac:dyDescent="0.25">
      <c r="A84" t="s">
        <v>134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118</v>
      </c>
      <c r="C86" t="str">
        <f t="shared" si="1"/>
        <v/>
      </c>
    </row>
    <row r="87" spans="1:3" x14ac:dyDescent="0.25">
      <c r="A87" t="s">
        <v>135</v>
      </c>
      <c r="B87" t="s">
        <v>119</v>
      </c>
      <c r="C87" t="str">
        <f t="shared" si="1"/>
        <v/>
      </c>
    </row>
    <row r="88" spans="1:3" x14ac:dyDescent="0.25">
      <c r="A88" t="s">
        <v>136</v>
      </c>
      <c r="B88" t="s">
        <v>120</v>
      </c>
      <c r="C88" t="str">
        <f t="shared" si="1"/>
        <v/>
      </c>
    </row>
    <row r="89" spans="1:3" x14ac:dyDescent="0.25">
      <c r="A89" t="s">
        <v>137</v>
      </c>
      <c r="B89" t="s">
        <v>121</v>
      </c>
      <c r="C89" t="str">
        <f t="shared" si="1"/>
        <v/>
      </c>
    </row>
    <row r="90" spans="1:3" x14ac:dyDescent="0.25">
      <c r="A90" t="s">
        <v>138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139</v>
      </c>
      <c r="B92" t="s">
        <v>56</v>
      </c>
      <c r="C92" t="str">
        <f t="shared" si="1"/>
        <v/>
      </c>
    </row>
    <row r="93" spans="1:3" x14ac:dyDescent="0.25">
      <c r="A93" t="s">
        <v>140</v>
      </c>
      <c r="B93" t="s">
        <v>57</v>
      </c>
      <c r="C93" t="str">
        <f t="shared" si="1"/>
        <v/>
      </c>
    </row>
    <row r="94" spans="1:3" x14ac:dyDescent="0.25">
      <c r="A94" t="s">
        <v>141</v>
      </c>
      <c r="B94" t="s">
        <v>58</v>
      </c>
      <c r="C94" t="str">
        <f t="shared" si="1"/>
        <v/>
      </c>
    </row>
    <row r="95" spans="1:3" x14ac:dyDescent="0.25">
      <c r="A95" t="s">
        <v>142</v>
      </c>
      <c r="B95" t="s">
        <v>71</v>
      </c>
      <c r="C95" t="str">
        <f t="shared" si="1"/>
        <v/>
      </c>
    </row>
    <row r="96" spans="1:3" x14ac:dyDescent="0.25">
      <c r="A96" t="s">
        <v>143</v>
      </c>
      <c r="B96" t="s">
        <v>122</v>
      </c>
      <c r="C96" t="str">
        <f t="shared" si="1"/>
        <v/>
      </c>
    </row>
    <row r="97" spans="1:3" x14ac:dyDescent="0.25">
      <c r="A97" t="s">
        <v>144</v>
      </c>
      <c r="B97" t="s">
        <v>123</v>
      </c>
      <c r="C97" t="str">
        <f t="shared" si="1"/>
        <v/>
      </c>
    </row>
    <row r="98" spans="1:3" x14ac:dyDescent="0.25">
      <c r="A98" t="s">
        <v>145</v>
      </c>
      <c r="B98" t="s">
        <v>124</v>
      </c>
      <c r="C98" t="str">
        <f t="shared" si="1"/>
        <v/>
      </c>
    </row>
    <row r="99" spans="1:3" x14ac:dyDescent="0.25">
      <c r="A99" t="s">
        <v>146</v>
      </c>
      <c r="B99" t="s">
        <v>125</v>
      </c>
      <c r="C99" t="str">
        <f t="shared" si="1"/>
        <v/>
      </c>
    </row>
    <row r="100" spans="1:3" x14ac:dyDescent="0.25">
      <c r="A100" t="s">
        <v>147</v>
      </c>
      <c r="B100" t="s">
        <v>72</v>
      </c>
      <c r="C100" t="str">
        <f t="shared" si="1"/>
        <v/>
      </c>
    </row>
    <row r="101" spans="1:3" x14ac:dyDescent="0.25">
      <c r="A101" t="s">
        <v>148</v>
      </c>
      <c r="B101" t="s">
        <v>73</v>
      </c>
      <c r="C101" t="str">
        <f t="shared" si="1"/>
        <v/>
      </c>
    </row>
    <row r="102" spans="1:3" x14ac:dyDescent="0.25">
      <c r="A102" t="s">
        <v>149</v>
      </c>
      <c r="B102" t="s">
        <v>126</v>
      </c>
      <c r="C102" t="str">
        <f t="shared" si="1"/>
        <v/>
      </c>
    </row>
    <row r="103" spans="1:3" x14ac:dyDescent="0.25">
      <c r="A103" t="s">
        <v>150</v>
      </c>
      <c r="B103" t="s">
        <v>127</v>
      </c>
      <c r="C103" t="str">
        <f t="shared" si="1"/>
        <v/>
      </c>
    </row>
    <row r="104" spans="1:3" x14ac:dyDescent="0.25">
      <c r="A104" t="s">
        <v>151</v>
      </c>
      <c r="B104" t="s">
        <v>128</v>
      </c>
      <c r="C104" t="str">
        <f t="shared" si="1"/>
        <v/>
      </c>
    </row>
    <row r="105" spans="1:3" x14ac:dyDescent="0.25">
      <c r="A105" t="s">
        <v>152</v>
      </c>
      <c r="B105" t="s">
        <v>129</v>
      </c>
      <c r="C105" t="str">
        <f t="shared" si="1"/>
        <v/>
      </c>
    </row>
    <row r="106" spans="1:3" x14ac:dyDescent="0.25">
      <c r="A106" t="s">
        <v>153</v>
      </c>
      <c r="B106" t="s">
        <v>74</v>
      </c>
      <c r="C106" t="str">
        <f t="shared" si="1"/>
        <v/>
      </c>
    </row>
    <row r="107" spans="1:3" x14ac:dyDescent="0.25">
      <c r="A107" t="s">
        <v>154</v>
      </c>
      <c r="B107" t="s">
        <v>75</v>
      </c>
      <c r="C107" t="str">
        <f t="shared" si="1"/>
        <v/>
      </c>
    </row>
    <row r="108" spans="1:3" x14ac:dyDescent="0.25">
      <c r="A108" t="s">
        <v>155</v>
      </c>
      <c r="B108" t="s">
        <v>104</v>
      </c>
      <c r="C108" t="str">
        <f t="shared" si="1"/>
        <v/>
      </c>
    </row>
    <row r="109" spans="1:3" x14ac:dyDescent="0.25">
      <c r="A109" t="s">
        <v>156</v>
      </c>
      <c r="B109" t="s">
        <v>105</v>
      </c>
      <c r="C109" t="str">
        <f t="shared" si="1"/>
        <v/>
      </c>
    </row>
    <row r="110" spans="1:3" x14ac:dyDescent="0.25">
      <c r="A110" t="s">
        <v>157</v>
      </c>
      <c r="B110" t="s">
        <v>106</v>
      </c>
      <c r="C110" t="str">
        <f t="shared" si="1"/>
        <v/>
      </c>
    </row>
    <row r="111" spans="1:3" x14ac:dyDescent="0.25">
      <c r="A111" t="s">
        <v>158</v>
      </c>
      <c r="B111" t="s">
        <v>107</v>
      </c>
      <c r="C111" t="str">
        <f t="shared" si="1"/>
        <v/>
      </c>
    </row>
    <row r="112" spans="1:3" x14ac:dyDescent="0.25">
      <c r="A112" t="s">
        <v>159</v>
      </c>
      <c r="B112" t="s">
        <v>76</v>
      </c>
      <c r="C112" t="str">
        <f t="shared" si="1"/>
        <v/>
      </c>
    </row>
    <row r="113" spans="1:3" x14ac:dyDescent="0.25">
      <c r="A113" t="s">
        <v>160</v>
      </c>
      <c r="B113" t="s">
        <v>77</v>
      </c>
      <c r="C113" t="str">
        <f t="shared" si="1"/>
        <v/>
      </c>
    </row>
    <row r="114" spans="1:3" x14ac:dyDescent="0.25">
      <c r="A114" t="s">
        <v>161</v>
      </c>
      <c r="B114" t="s">
        <v>78</v>
      </c>
      <c r="C114" t="str">
        <f t="shared" si="1"/>
        <v/>
      </c>
    </row>
    <row r="115" spans="1:3" x14ac:dyDescent="0.25">
      <c r="A115" t="s">
        <v>162</v>
      </c>
      <c r="B115" t="s">
        <v>131</v>
      </c>
      <c r="C115" t="str">
        <f t="shared" si="1"/>
        <v/>
      </c>
    </row>
    <row r="116" spans="1:3" x14ac:dyDescent="0.25">
      <c r="A116" t="s">
        <v>163</v>
      </c>
      <c r="B116" t="s">
        <v>132</v>
      </c>
      <c r="C116" t="str">
        <f t="shared" si="1"/>
        <v/>
      </c>
    </row>
    <row r="117" spans="1:3" x14ac:dyDescent="0.25">
      <c r="A117" t="s">
        <v>164</v>
      </c>
      <c r="B117" t="s">
        <v>133</v>
      </c>
      <c r="C117" t="str">
        <f t="shared" si="1"/>
        <v/>
      </c>
    </row>
    <row r="118" spans="1:3" x14ac:dyDescent="0.25">
      <c r="A118" t="s">
        <v>165</v>
      </c>
      <c r="B118" t="s">
        <v>134</v>
      </c>
      <c r="C118" t="str">
        <f t="shared" si="1"/>
        <v/>
      </c>
    </row>
    <row r="119" spans="1:3" x14ac:dyDescent="0.25">
      <c r="A119" t="s">
        <v>166</v>
      </c>
      <c r="B119" t="s">
        <v>79</v>
      </c>
      <c r="C119" t="str">
        <f t="shared" si="1"/>
        <v/>
      </c>
    </row>
    <row r="120" spans="1:3" x14ac:dyDescent="0.25">
      <c r="A120" t="s">
        <v>167</v>
      </c>
      <c r="B120" t="s">
        <v>80</v>
      </c>
      <c r="C120" t="str">
        <f t="shared" si="1"/>
        <v/>
      </c>
    </row>
    <row r="121" spans="1:3" x14ac:dyDescent="0.25">
      <c r="A121" t="s">
        <v>168</v>
      </c>
      <c r="B121" t="s">
        <v>135</v>
      </c>
      <c r="C121" t="str">
        <f t="shared" si="1"/>
        <v/>
      </c>
    </row>
    <row r="122" spans="1:3" x14ac:dyDescent="0.25">
      <c r="A122" t="s">
        <v>169</v>
      </c>
      <c r="B122" t="s">
        <v>136</v>
      </c>
      <c r="C122" t="str">
        <f t="shared" si="1"/>
        <v/>
      </c>
    </row>
    <row r="123" spans="1:3" x14ac:dyDescent="0.25">
      <c r="A123" t="s">
        <v>59</v>
      </c>
      <c r="B123" t="s">
        <v>137</v>
      </c>
      <c r="C123" t="str">
        <f t="shared" si="1"/>
        <v/>
      </c>
    </row>
    <row r="124" spans="1:3" x14ac:dyDescent="0.25">
      <c r="A124" t="s">
        <v>62</v>
      </c>
      <c r="B124" t="s">
        <v>138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139</v>
      </c>
      <c r="C126" t="str">
        <f t="shared" si="1"/>
        <v/>
      </c>
    </row>
    <row r="127" spans="1:3" x14ac:dyDescent="0.25">
      <c r="A127" t="s">
        <v>82</v>
      </c>
      <c r="B127" t="s">
        <v>140</v>
      </c>
      <c r="C127" t="str">
        <f t="shared" si="1"/>
        <v/>
      </c>
    </row>
    <row r="128" spans="1:3" x14ac:dyDescent="0.25">
      <c r="A128" t="s">
        <v>83</v>
      </c>
      <c r="B128" t="s">
        <v>141</v>
      </c>
      <c r="C128" t="str">
        <f t="shared" si="1"/>
        <v/>
      </c>
    </row>
    <row r="129" spans="1:3" x14ac:dyDescent="0.25">
      <c r="A129" t="s">
        <v>85</v>
      </c>
      <c r="B129" t="s">
        <v>142</v>
      </c>
      <c r="C129" t="str">
        <f t="shared" si="1"/>
        <v/>
      </c>
    </row>
    <row r="130" spans="1:3" x14ac:dyDescent="0.25">
      <c r="A130" t="s">
        <v>84</v>
      </c>
      <c r="B130" t="s">
        <v>143</v>
      </c>
      <c r="C130" t="str">
        <f t="shared" si="1"/>
        <v/>
      </c>
    </row>
    <row r="131" spans="1:3" x14ac:dyDescent="0.25">
      <c r="A131" t="s">
        <v>2</v>
      </c>
      <c r="B131" t="s">
        <v>144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145</v>
      </c>
      <c r="C132" t="str">
        <f t="shared" si="2"/>
        <v/>
      </c>
    </row>
    <row r="133" spans="1:3" x14ac:dyDescent="0.25">
      <c r="A133" t="s">
        <v>5</v>
      </c>
      <c r="B133" t="s">
        <v>146</v>
      </c>
      <c r="C133" t="str">
        <f t="shared" si="2"/>
        <v/>
      </c>
    </row>
    <row r="134" spans="1:3" x14ac:dyDescent="0.25">
      <c r="A134" t="s">
        <v>20</v>
      </c>
      <c r="B134" t="s">
        <v>147</v>
      </c>
      <c r="C134" t="str">
        <f t="shared" si="2"/>
        <v/>
      </c>
    </row>
    <row r="135" spans="1:3" x14ac:dyDescent="0.25">
      <c r="A135" t="s">
        <v>0</v>
      </c>
      <c r="B135" t="s">
        <v>148</v>
      </c>
      <c r="C135" t="str">
        <f t="shared" si="2"/>
        <v/>
      </c>
    </row>
    <row r="136" spans="1:3" x14ac:dyDescent="0.25">
      <c r="A136" t="s">
        <v>1</v>
      </c>
      <c r="B136" t="s">
        <v>149</v>
      </c>
      <c r="C136" t="str">
        <f t="shared" si="2"/>
        <v/>
      </c>
    </row>
    <row r="137" spans="1:3" x14ac:dyDescent="0.25">
      <c r="A137" t="s">
        <v>6</v>
      </c>
      <c r="B137" t="s">
        <v>150</v>
      </c>
      <c r="C137" t="str">
        <f t="shared" si="2"/>
        <v/>
      </c>
    </row>
    <row r="138" spans="1:3" x14ac:dyDescent="0.25">
      <c r="A138" t="s">
        <v>7</v>
      </c>
      <c r="B138" t="s">
        <v>151</v>
      </c>
      <c r="C138" t="str">
        <f t="shared" si="2"/>
        <v/>
      </c>
    </row>
    <row r="139" spans="1:3" x14ac:dyDescent="0.25">
      <c r="A139" t="s">
        <v>8</v>
      </c>
      <c r="B139" t="s">
        <v>152</v>
      </c>
      <c r="C139" t="str">
        <f t="shared" si="2"/>
        <v/>
      </c>
    </row>
    <row r="140" spans="1:3" x14ac:dyDescent="0.25">
      <c r="A140" t="s">
        <v>9</v>
      </c>
      <c r="B140" t="s">
        <v>153</v>
      </c>
      <c r="C140" t="str">
        <f t="shared" si="2"/>
        <v/>
      </c>
    </row>
    <row r="141" spans="1:3" x14ac:dyDescent="0.25">
      <c r="A141" t="s">
        <v>10</v>
      </c>
      <c r="B141" t="s">
        <v>154</v>
      </c>
      <c r="C141" t="str">
        <f t="shared" si="2"/>
        <v/>
      </c>
    </row>
    <row r="142" spans="1:3" x14ac:dyDescent="0.25">
      <c r="A142" t="s">
        <v>11</v>
      </c>
      <c r="B142" t="s">
        <v>155</v>
      </c>
      <c r="C142" t="str">
        <f t="shared" si="2"/>
        <v/>
      </c>
    </row>
    <row r="143" spans="1:3" x14ac:dyDescent="0.25">
      <c r="A143" t="s">
        <v>12</v>
      </c>
      <c r="B143" t="s">
        <v>156</v>
      </c>
      <c r="C143" t="str">
        <f t="shared" si="2"/>
        <v/>
      </c>
    </row>
    <row r="144" spans="1:3" x14ac:dyDescent="0.25">
      <c r="A144" t="s">
        <v>13</v>
      </c>
      <c r="B144" t="s">
        <v>157</v>
      </c>
      <c r="C144" t="str">
        <f t="shared" si="2"/>
        <v/>
      </c>
    </row>
    <row r="145" spans="1:3" x14ac:dyDescent="0.25">
      <c r="A145" t="s">
        <v>14</v>
      </c>
      <c r="B145" t="s">
        <v>158</v>
      </c>
      <c r="C145" t="str">
        <f t="shared" si="2"/>
        <v/>
      </c>
    </row>
    <row r="146" spans="1:3" x14ac:dyDescent="0.25">
      <c r="A146" t="s">
        <v>15</v>
      </c>
      <c r="B146" t="s">
        <v>159</v>
      </c>
      <c r="C146" t="str">
        <f t="shared" si="2"/>
        <v/>
      </c>
    </row>
    <row r="147" spans="1:3" x14ac:dyDescent="0.25">
      <c r="A147" t="s">
        <v>16</v>
      </c>
      <c r="B147" t="s">
        <v>160</v>
      </c>
      <c r="C147" t="str">
        <f t="shared" si="2"/>
        <v/>
      </c>
    </row>
    <row r="148" spans="1:3" x14ac:dyDescent="0.25">
      <c r="A148" t="s">
        <v>17</v>
      </c>
      <c r="B148" t="s">
        <v>161</v>
      </c>
      <c r="C148" t="str">
        <f t="shared" si="2"/>
        <v/>
      </c>
    </row>
    <row r="149" spans="1:3" x14ac:dyDescent="0.25">
      <c r="A149" t="s">
        <v>18</v>
      </c>
      <c r="B149" t="s">
        <v>162</v>
      </c>
      <c r="C149" t="str">
        <f t="shared" si="2"/>
        <v/>
      </c>
    </row>
    <row r="150" spans="1:3" x14ac:dyDescent="0.25">
      <c r="A150" t="s">
        <v>19</v>
      </c>
      <c r="B150" t="s">
        <v>163</v>
      </c>
      <c r="C150" t="str">
        <f t="shared" si="2"/>
        <v/>
      </c>
    </row>
    <row r="151" spans="1:3" x14ac:dyDescent="0.25">
      <c r="A151" t="s">
        <v>21</v>
      </c>
      <c r="B151" t="s">
        <v>164</v>
      </c>
      <c r="C151" t="str">
        <f t="shared" si="2"/>
        <v/>
      </c>
    </row>
    <row r="152" spans="1:3" x14ac:dyDescent="0.25">
      <c r="A152" t="s">
        <v>22</v>
      </c>
      <c r="B152" t="s">
        <v>165</v>
      </c>
      <c r="C152" t="str">
        <f t="shared" si="2"/>
        <v/>
      </c>
    </row>
    <row r="153" spans="1:3" x14ac:dyDescent="0.25">
      <c r="A153" t="s">
        <v>23</v>
      </c>
      <c r="B153" t="s">
        <v>166</v>
      </c>
      <c r="C153" t="str">
        <f t="shared" si="2"/>
        <v/>
      </c>
    </row>
    <row r="154" spans="1:3" x14ac:dyDescent="0.25">
      <c r="A154" t="s">
        <v>24</v>
      </c>
      <c r="B154" t="s">
        <v>167</v>
      </c>
      <c r="C154" t="str">
        <f t="shared" si="2"/>
        <v/>
      </c>
    </row>
    <row r="155" spans="1:3" x14ac:dyDescent="0.25">
      <c r="A155" t="s">
        <v>25</v>
      </c>
      <c r="B155" t="s">
        <v>168</v>
      </c>
      <c r="C155" t="str">
        <f t="shared" si="2"/>
        <v/>
      </c>
    </row>
    <row r="156" spans="1:3" x14ac:dyDescent="0.25">
      <c r="A156" t="s">
        <v>26</v>
      </c>
      <c r="B156" t="s">
        <v>169</v>
      </c>
      <c r="C156" t="str">
        <f t="shared" si="2"/>
        <v/>
      </c>
    </row>
    <row r="157" spans="1:3" x14ac:dyDescent="0.25">
      <c r="A157" t="s">
        <v>27</v>
      </c>
      <c r="B157" t="s">
        <v>173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173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2025-07-05T21:27:00Z</dcterms:modified>
</cp:coreProperties>
</file>