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ko/Downloads/"/>
    </mc:Choice>
  </mc:AlternateContent>
  <bookViews>
    <workbookView xWindow="0" yWindow="460" windowWidth="28800" windowHeight="16140" tabRatio="500"/>
  </bookViews>
  <sheets>
    <sheet name="Uporedni pregled za 2013. godin" sheetId="1" r:id="rId1"/>
    <sheet name="Bar" sheetId="2" r:id="rId2"/>
    <sheet name="Herceg Novi" sheetId="3" r:id="rId3"/>
    <sheet name="Budva" sheetId="4" r:id="rId4"/>
    <sheet name="Šavnik" sheetId="5" r:id="rId5"/>
    <sheet name="Rožaje" sheetId="6" r:id="rId6"/>
    <sheet name="Mojkovac" sheetId="7" r:id="rId7"/>
    <sheet name="Berane" sheetId="8" r:id="rId8"/>
    <sheet name="Plav" sheetId="9" r:id="rId9"/>
    <sheet name="Danilovgrad" sheetId="10" r:id="rId10"/>
    <sheet name="Pljevlja" sheetId="11" r:id="rId11"/>
    <sheet name="Plužine" sheetId="12" r:id="rId12"/>
    <sheet name="Podgorica" sheetId="13" r:id="rId13"/>
    <sheet name="Cetinje" sheetId="14" r:id="rId14"/>
    <sheet name="Tivat" sheetId="15" r:id="rId15"/>
    <sheet name="Ulcinj" sheetId="16" r:id="rId16"/>
    <sheet name="Kolašin" sheetId="17" r:id="rId17"/>
    <sheet name="Žabljak" sheetId="18" r:id="rId18"/>
    <sheet name="Nikšić" sheetId="19" r:id="rId19"/>
    <sheet name="Kotor" sheetId="20" r:id="rId20"/>
    <sheet name="Bijelo Polje" sheetId="21" r:id="rId21"/>
    <sheet name="Andrijevica" sheetId="22" r:id="rId2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22" l="1"/>
  <c r="C48" i="22"/>
  <c r="C44" i="22"/>
  <c r="C43" i="22"/>
  <c r="C40" i="22"/>
  <c r="C37" i="22"/>
  <c r="C36" i="22"/>
  <c r="D27" i="22"/>
  <c r="C26" i="22"/>
  <c r="C20" i="22"/>
  <c r="D17" i="22"/>
  <c r="C16" i="22"/>
  <c r="D8" i="22"/>
  <c r="C5" i="22"/>
  <c r="C87" i="21"/>
  <c r="C51" i="21"/>
  <c r="C44" i="21"/>
  <c r="C40" i="21"/>
  <c r="C27" i="21"/>
  <c r="C17" i="21"/>
  <c r="D9" i="21"/>
  <c r="C5" i="21"/>
  <c r="C43" i="20"/>
  <c r="C44" i="20"/>
  <c r="C40" i="20"/>
  <c r="C47" i="20"/>
  <c r="D53" i="20"/>
  <c r="H45" i="20"/>
  <c r="C5" i="20"/>
  <c r="C36" i="20"/>
  <c r="C37" i="20"/>
  <c r="D38" i="20"/>
  <c r="C33" i="20"/>
  <c r="C32" i="20"/>
  <c r="C27" i="20"/>
  <c r="C26" i="20"/>
  <c r="C25" i="20"/>
  <c r="C22" i="20"/>
  <c r="C20" i="20"/>
  <c r="C17" i="20"/>
  <c r="D16" i="20"/>
  <c r="C91" i="19"/>
  <c r="C43" i="19"/>
  <c r="C44" i="19"/>
  <c r="C40" i="19"/>
  <c r="D53" i="19"/>
  <c r="C51" i="19"/>
  <c r="C5" i="19"/>
  <c r="D38" i="19"/>
  <c r="C27" i="19"/>
  <c r="C17" i="19"/>
  <c r="D16" i="19"/>
  <c r="C75" i="18"/>
  <c r="C62" i="18"/>
  <c r="C43" i="18"/>
  <c r="C44" i="18"/>
  <c r="C40" i="18"/>
  <c r="D53" i="18"/>
  <c r="C51" i="18"/>
  <c r="C5" i="18"/>
  <c r="D38" i="18"/>
  <c r="C27" i="18"/>
  <c r="C26" i="18"/>
  <c r="C20" i="18"/>
  <c r="C17" i="18"/>
  <c r="D16" i="18"/>
  <c r="D9" i="18"/>
  <c r="C62" i="17"/>
  <c r="C77" i="17"/>
  <c r="C43" i="17"/>
  <c r="C44" i="17"/>
  <c r="C40" i="17"/>
  <c r="D53" i="17"/>
  <c r="C51" i="17"/>
  <c r="C5" i="17"/>
  <c r="D38" i="17"/>
  <c r="C27" i="17"/>
  <c r="C17" i="17"/>
  <c r="D16" i="17"/>
  <c r="D9" i="17"/>
  <c r="E6" i="17"/>
  <c r="C64" i="16"/>
  <c r="C29" i="16"/>
  <c r="C30" i="16"/>
  <c r="C26" i="16"/>
  <c r="C34" i="16"/>
  <c r="D39" i="16"/>
  <c r="C37" i="16"/>
  <c r="C6" i="16"/>
  <c r="C7" i="16"/>
  <c r="C8" i="16"/>
  <c r="C9" i="16"/>
  <c r="C5" i="16"/>
  <c r="C14" i="16"/>
  <c r="C16" i="16"/>
  <c r="C17" i="16"/>
  <c r="C18" i="16"/>
  <c r="C19" i="16"/>
  <c r="C15" i="16"/>
  <c r="C20" i="16"/>
  <c r="C22" i="16"/>
  <c r="D24" i="16"/>
  <c r="C78" i="15"/>
  <c r="C43" i="15"/>
  <c r="C44" i="15"/>
  <c r="C40" i="15"/>
  <c r="C47" i="15"/>
  <c r="D53" i="15"/>
  <c r="C5" i="15"/>
  <c r="D38" i="15"/>
  <c r="C33" i="15"/>
  <c r="C27" i="15"/>
  <c r="C26" i="15"/>
  <c r="C22" i="15"/>
  <c r="C17" i="15"/>
  <c r="D16" i="15"/>
  <c r="D9" i="15"/>
  <c r="C82" i="14"/>
  <c r="C43" i="14"/>
  <c r="C44" i="14"/>
  <c r="C40" i="14"/>
  <c r="D53" i="14"/>
  <c r="C51" i="14"/>
  <c r="C5" i="14"/>
  <c r="C36" i="14"/>
  <c r="D38" i="14"/>
  <c r="C33" i="14"/>
  <c r="C27" i="14"/>
  <c r="C26" i="14"/>
  <c r="C17" i="14"/>
  <c r="D16" i="14"/>
  <c r="D9" i="14"/>
  <c r="C90" i="13"/>
  <c r="C43" i="13"/>
  <c r="C44" i="13"/>
  <c r="C40" i="13"/>
  <c r="C48" i="13"/>
  <c r="D53" i="13"/>
  <c r="C5" i="13"/>
  <c r="D38" i="13"/>
  <c r="C27" i="13"/>
  <c r="C17" i="13"/>
  <c r="D16" i="13"/>
  <c r="D9" i="13"/>
  <c r="C43" i="12"/>
  <c r="C44" i="12"/>
  <c r="C40" i="12"/>
  <c r="C47" i="12"/>
  <c r="D53" i="12"/>
  <c r="C5" i="12"/>
  <c r="C36" i="12"/>
  <c r="C37" i="12"/>
  <c r="D38" i="12"/>
  <c r="C33" i="12"/>
  <c r="C27" i="12"/>
  <c r="C23" i="12"/>
  <c r="C17" i="12"/>
  <c r="D16" i="12"/>
  <c r="D9" i="12"/>
  <c r="C62" i="11"/>
  <c r="C87" i="11"/>
  <c r="C43" i="11"/>
  <c r="C44" i="11"/>
  <c r="C40" i="11"/>
  <c r="D53" i="11"/>
  <c r="C51" i="11"/>
  <c r="C27" i="11"/>
  <c r="C17" i="11"/>
  <c r="D16" i="11"/>
  <c r="D9" i="11"/>
  <c r="C5" i="11"/>
  <c r="D83" i="10"/>
  <c r="C43" i="10"/>
  <c r="C44" i="10"/>
  <c r="C40" i="10"/>
  <c r="D53" i="10"/>
  <c r="C5" i="10"/>
  <c r="D38" i="10"/>
  <c r="C33" i="10"/>
  <c r="C27" i="10"/>
  <c r="C17" i="10"/>
  <c r="D16" i="10"/>
  <c r="D9" i="10"/>
  <c r="C73" i="9"/>
  <c r="C43" i="9"/>
  <c r="C44" i="9"/>
  <c r="C40" i="9"/>
  <c r="C48" i="9"/>
  <c r="D53" i="9"/>
  <c r="C51" i="9"/>
  <c r="C5" i="9"/>
  <c r="D38" i="9"/>
  <c r="C27" i="9"/>
  <c r="C17" i="9"/>
  <c r="D16" i="9"/>
  <c r="D9" i="9"/>
  <c r="C40" i="8"/>
  <c r="C16" i="8"/>
  <c r="C5" i="8"/>
  <c r="C81" i="7"/>
  <c r="C48" i="7"/>
  <c r="C51" i="7"/>
  <c r="C43" i="7"/>
  <c r="C44" i="7"/>
  <c r="C40" i="7"/>
  <c r="C5" i="7"/>
  <c r="C52" i="6"/>
  <c r="C70" i="6"/>
  <c r="C33" i="6"/>
  <c r="C29" i="6"/>
  <c r="C37" i="6"/>
  <c r="D43" i="6"/>
  <c r="C5" i="6"/>
  <c r="C19" i="6"/>
  <c r="C15" i="6"/>
  <c r="C24" i="6"/>
  <c r="C23" i="6"/>
  <c r="D26" i="6"/>
  <c r="C48" i="5"/>
  <c r="C51" i="5"/>
  <c r="C44" i="5"/>
  <c r="C40" i="5"/>
  <c r="C5" i="5"/>
  <c r="C36" i="5"/>
  <c r="D38" i="5"/>
  <c r="C33" i="5"/>
  <c r="C27" i="5"/>
  <c r="C17" i="5"/>
  <c r="D16" i="5"/>
  <c r="D9" i="5"/>
  <c r="C89" i="4"/>
  <c r="C44" i="4"/>
  <c r="C40" i="4"/>
  <c r="D53" i="4"/>
  <c r="C5" i="4"/>
  <c r="C15" i="4"/>
  <c r="C36" i="4"/>
  <c r="C38" i="4"/>
  <c r="C27" i="4"/>
  <c r="C17" i="4"/>
  <c r="D16" i="4"/>
  <c r="D9" i="4"/>
  <c r="C48" i="3"/>
  <c r="C73" i="3"/>
  <c r="C30" i="3"/>
  <c r="C26" i="3"/>
  <c r="D39" i="3"/>
  <c r="C5" i="3"/>
  <c r="C16" i="3"/>
  <c r="C17" i="3"/>
  <c r="C18" i="3"/>
  <c r="C15" i="3"/>
  <c r="C23" i="3"/>
  <c r="D24" i="3"/>
  <c r="D18" i="3"/>
  <c r="E75" i="2"/>
  <c r="E63" i="2"/>
  <c r="C43" i="2"/>
  <c r="C44" i="2"/>
  <c r="C40" i="2"/>
  <c r="D53" i="2"/>
  <c r="E43" i="2"/>
  <c r="C5" i="2"/>
  <c r="C36" i="2"/>
  <c r="D38" i="2"/>
  <c r="C27" i="2"/>
  <c r="C17" i="2"/>
  <c r="D16" i="2"/>
  <c r="D8" i="2"/>
  <c r="D2" i="1"/>
</calcChain>
</file>

<file path=xl/comments1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  <comment ref="D67" authorId="0">
      <text>
        <r>
          <rPr>
            <sz val="10"/>
            <color rgb="FF000000"/>
            <rFont val="Arial"/>
          </rPr>
          <t>PC:
Agencija za izgradnju i razvoj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29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0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7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9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31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32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39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sharedStrings.xml><?xml version="1.0" encoding="utf-8"?>
<sst xmlns="http://schemas.openxmlformats.org/spreadsheetml/2006/main" count="1877" uniqueCount="331">
  <si>
    <t>Tekući izdaci</t>
  </si>
  <si>
    <t>Bruto zarade i doprinosi na teret zaposlenih</t>
  </si>
  <si>
    <t>Izdaci za materijal i usluge</t>
  </si>
  <si>
    <t>Tekuće održavanje</t>
  </si>
  <si>
    <t>Kamate</t>
  </si>
  <si>
    <t>Renta</t>
  </si>
  <si>
    <t>Subvencije</t>
  </si>
  <si>
    <t>Transferi za socijalnu zaštitu</t>
  </si>
  <si>
    <t>Transferi institucijama, pojedincima, nevladinom i javnom sektoru</t>
  </si>
  <si>
    <t>Ostali transferi</t>
  </si>
  <si>
    <t>Lokalna samouprava: Plužine</t>
  </si>
  <si>
    <t>Lokalna samouprava: Bar</t>
  </si>
  <si>
    <t>Lokalna samouprava: Tivat</t>
  </si>
  <si>
    <t>Lokalna samouprava: Ulcinj</t>
  </si>
  <si>
    <t>Lokalna samouprava: Kolašin</t>
  </si>
  <si>
    <t>Lokalna samouprava: Žabljak</t>
  </si>
  <si>
    <t>Lokalna samouprava: Nikšić</t>
  </si>
  <si>
    <t>Lokalna samouprava: Kotor</t>
  </si>
  <si>
    <t>Izdaci</t>
  </si>
  <si>
    <t>Lokalna samouprava: Mojkovac</t>
  </si>
  <si>
    <t>Lokalna samouprava: Rožaje</t>
  </si>
  <si>
    <t>Lokalna samouprava: Herceg Novi</t>
  </si>
  <si>
    <t>Bruto zarade i doprinosi na teret poslodavaca</t>
  </si>
  <si>
    <t>Ostala lična primanja zaposlenih</t>
  </si>
  <si>
    <t>Rashodi za materijal</t>
  </si>
  <si>
    <t>Lokalna samouprava: Andrijevica</t>
  </si>
  <si>
    <t>Lokalna samouprava: Bijelo Polje</t>
  </si>
  <si>
    <t>Lokalna samouprava: Cetinje</t>
  </si>
  <si>
    <t>Lokalna samouprava: Podgorica</t>
  </si>
  <si>
    <t>Lokalna samouprava: Danilovgrad</t>
  </si>
  <si>
    <t>Kapitalni izdaci</t>
  </si>
  <si>
    <t>Pozjamice i dugovi</t>
  </si>
  <si>
    <t>Otplata dugova</t>
  </si>
  <si>
    <t>Rezerve</t>
  </si>
  <si>
    <t>Ukupni izdaci</t>
  </si>
  <si>
    <t>Tekući prihodi</t>
  </si>
  <si>
    <t>Rashodi za usluge</t>
  </si>
  <si>
    <t>Porezi</t>
  </si>
  <si>
    <t>Takse</t>
  </si>
  <si>
    <t>Koncesione naknade</t>
  </si>
  <si>
    <t>Primici od prodaje imovine</t>
  </si>
  <si>
    <t>Donacije i transferi</t>
  </si>
  <si>
    <t>Transferi od budžeta države</t>
  </si>
  <si>
    <t>Transferi od Egalizacionog fonda</t>
  </si>
  <si>
    <t>Pozjamice i krediti</t>
  </si>
  <si>
    <t>Ukupni prihodi</t>
  </si>
  <si>
    <t>Andrijevica</t>
  </si>
  <si>
    <t>Ostali izdaci</t>
  </si>
  <si>
    <t>Lokalna samouprava: Pljevlja</t>
  </si>
  <si>
    <t>Lokalna samouprava: Šavnik</t>
  </si>
  <si>
    <t>Lokalna samouprava: Berane</t>
  </si>
  <si>
    <t>Lokalna samouprava: Budva</t>
  </si>
  <si>
    <t>Lokalna samouprava: Plav</t>
  </si>
  <si>
    <t>431-1</t>
  </si>
  <si>
    <t>Transferi za zdravstvenu zaštitu</t>
  </si>
  <si>
    <t>431-2</t>
  </si>
  <si>
    <t>Transferi obrazovanju</t>
  </si>
  <si>
    <t>431-3</t>
  </si>
  <si>
    <t>Transferi institucijama kulture i sporta</t>
  </si>
  <si>
    <t>431-4</t>
  </si>
  <si>
    <t>Transferi nevladinim organizacijama</t>
  </si>
  <si>
    <t>431-5</t>
  </si>
  <si>
    <t>Transferi političkim partijama, strankama i udruženjima</t>
  </si>
  <si>
    <t>431-6</t>
  </si>
  <si>
    <t>Transferi za jednokratne socijalne pomoći</t>
  </si>
  <si>
    <t>431-7</t>
  </si>
  <si>
    <t>Transferi za lična primanja pripravnika</t>
  </si>
  <si>
    <t>431-8</t>
  </si>
  <si>
    <t>Ostali transferi pojedincima</t>
  </si>
  <si>
    <t>431-9</t>
  </si>
  <si>
    <t>Ostali transferi institucijama</t>
  </si>
  <si>
    <t>432-1</t>
  </si>
  <si>
    <t>Transferi Fondu PIO</t>
  </si>
  <si>
    <t>432-2</t>
  </si>
  <si>
    <t>Transferi Fondu za zdravstveno osiguranje</t>
  </si>
  <si>
    <t>432-3</t>
  </si>
  <si>
    <t>Transferi Zavodu za zapošljavanje</t>
  </si>
  <si>
    <t>432-4</t>
  </si>
  <si>
    <t>Transferi opštinama</t>
  </si>
  <si>
    <t>432-5</t>
  </si>
  <si>
    <t>Transferi budžetu države</t>
  </si>
  <si>
    <t>432-6</t>
  </si>
  <si>
    <t>Transferi javnim preduzećima</t>
  </si>
  <si>
    <t>Pozajmice i krediti</t>
  </si>
  <si>
    <t>Prihodi</t>
  </si>
  <si>
    <t>Ostale naknade</t>
  </si>
  <si>
    <t>Ostali prihodi</t>
  </si>
  <si>
    <t>Primici od otplate kredita i sredstva prenesena iz prethodne godine</t>
  </si>
  <si>
    <t>Ostali transferi i donacije</t>
  </si>
  <si>
    <t>Ukupni primici</t>
  </si>
  <si>
    <t>Ostalo</t>
  </si>
  <si>
    <t>Dug (Neizmirene obaveze)</t>
  </si>
  <si>
    <t>Broj stanovnika</t>
  </si>
  <si>
    <t>Broj lokalnih službenika i namještenika</t>
  </si>
  <si>
    <t>Rata nezaposlenosti / Broj nezaposlenih</t>
  </si>
  <si>
    <t>Rashodi za materijal i usluge</t>
  </si>
  <si>
    <t>Transferi javnim institucijama</t>
  </si>
  <si>
    <t>Transferi nevladinim organizacijama, političkim partijama, strankama i udruženjima</t>
  </si>
  <si>
    <t>Transferi pojedincima</t>
  </si>
  <si>
    <t>431 - ?</t>
  </si>
  <si>
    <t>Posebni podaci za svaki grad</t>
  </si>
  <si>
    <t>Operativni izdaci</t>
  </si>
  <si>
    <t>Bar</t>
  </si>
  <si>
    <t>Berane</t>
  </si>
  <si>
    <t>Bijelo Polje</t>
  </si>
  <si>
    <t>Služba Predsjednika opštine</t>
  </si>
  <si>
    <t>Služba Skupštine</t>
  </si>
  <si>
    <t>Služba Protokolarnih poslova</t>
  </si>
  <si>
    <t>Služba Glavnog Administratora</t>
  </si>
  <si>
    <t>Služba Menadžera</t>
  </si>
  <si>
    <t>Služba gradonačelnika</t>
  </si>
  <si>
    <t>742-1</t>
  </si>
  <si>
    <t>742-2</t>
  </si>
  <si>
    <t>izdaci za materijal i usluge</t>
  </si>
  <si>
    <t>Transferi od budžeta države (uslovne dotacije)</t>
  </si>
  <si>
    <t>Služba predsjednika Opštine</t>
  </si>
  <si>
    <t>Predsjednik Skupštine i služba Skupštine</t>
  </si>
  <si>
    <t>Sekretarijat za finansije i ekonomski razvoj</t>
  </si>
  <si>
    <t>Služba za skupštinske poslove</t>
  </si>
  <si>
    <t>Sekretarijat za uređenje prostora, zaštitu životne sredine i komunalno stambene poslove</t>
  </si>
  <si>
    <t>Sekretarijat za upravu i društvene djelatnosti</t>
  </si>
  <si>
    <t>Služba glavnog administratora</t>
  </si>
  <si>
    <t>Služba Glavnog administratora</t>
  </si>
  <si>
    <t>Služba menadžera</t>
  </si>
  <si>
    <t>Služba zaštite</t>
  </si>
  <si>
    <t>Sekretarijat za lokalnu samoupravu</t>
  </si>
  <si>
    <t>Agro biznis info centar</t>
  </si>
  <si>
    <t>Kapitalni budžet</t>
  </si>
  <si>
    <t>Ukupno</t>
  </si>
  <si>
    <t>UKUPNI PRIMICI</t>
  </si>
  <si>
    <t>Tekuća i stalna budžetska rezerva</t>
  </si>
  <si>
    <t>Skupština opštine Kotor</t>
  </si>
  <si>
    <t>Stručna služba predsjednika opštine</t>
  </si>
  <si>
    <t>Stručna služba glavnog administratora</t>
  </si>
  <si>
    <t>Sekretarijat za opštu upravu</t>
  </si>
  <si>
    <t>Sekretarijat za urbanizam, građevinarstvo i komunalno-stambene poslove</t>
  </si>
  <si>
    <t>Sekretarijat za lokalne prihode, budžet i finansije</t>
  </si>
  <si>
    <t>Sekretarijat za zaštitu prirodne i kulturne baštine</t>
  </si>
  <si>
    <t>Sekretarijat za imovinsko pravne poslove</t>
  </si>
  <si>
    <t>Sekretarijat za kulturu i društvene djelatnosti</t>
  </si>
  <si>
    <t>Služba za zajedničke poslove</t>
  </si>
  <si>
    <t>Stručna služba skupštine opštine</t>
  </si>
  <si>
    <t>Komunalna policija</t>
  </si>
  <si>
    <t>Informacioni centar</t>
  </si>
  <si>
    <t>Sekretarijat za razvoj preduzetništva, komunalne poslove i saobraćaj</t>
  </si>
  <si>
    <t>OU Direkcija za uređenje i izgradnju - Kotor</t>
  </si>
  <si>
    <t>Predsjednik</t>
  </si>
  <si>
    <t>Glavni administrator</t>
  </si>
  <si>
    <t>Služba skupštine opštine</t>
  </si>
  <si>
    <t>Sekretarijat za uređenje prostora i zaštitu životne sredine</t>
  </si>
  <si>
    <t>Direkcija za imovinu</t>
  </si>
  <si>
    <t xml:space="preserve">Služba zaštite </t>
  </si>
  <si>
    <t>Sekretarijat za stambeno komunalne poslove i saobraćaj</t>
  </si>
  <si>
    <t>Direkcija za investicije i razvoj</t>
  </si>
  <si>
    <t>Sekretarijat za finansije, razvoj i preduzetništvo</t>
  </si>
  <si>
    <t>JP Sportski centar</t>
  </si>
  <si>
    <t>Turistička organizacija</t>
  </si>
  <si>
    <t>JP lovačko društvo za uzgoj, zaštitu i lov divljači</t>
  </si>
  <si>
    <t>Služba predsjednika opštine</t>
  </si>
  <si>
    <t>Služba predsjednika skupštine</t>
  </si>
  <si>
    <t>Glavni administrator i menadžer</t>
  </si>
  <si>
    <t>Služba za finansije i lokalne prihode</t>
  </si>
  <si>
    <t>Služba za opštu upravu i društvene djelatnosti</t>
  </si>
  <si>
    <t>Služba zaštite i spasavanja</t>
  </si>
  <si>
    <t>Sindikalna organizacija SO-e</t>
  </si>
  <si>
    <t>Mjesne zajednice</t>
  </si>
  <si>
    <t>JU Centar za kulturu i sport</t>
  </si>
  <si>
    <t>Izdavačka kuća "Komovi" Andrijevica</t>
  </si>
  <si>
    <t>Sportski klubovi i društva</t>
  </si>
  <si>
    <t>Studentske stipendije</t>
  </si>
  <si>
    <t>Turistička organizacija Andrijevica</t>
  </si>
  <si>
    <t>Srpska pravoslavna crkva</t>
  </si>
  <si>
    <t>Opštinska organizacija crveni krst Andrijevica</t>
  </si>
  <si>
    <t>Javni servis Radio Andrijevica</t>
  </si>
  <si>
    <t>NVO i humanitarne organizacije</t>
  </si>
  <si>
    <t>Političke partije u lokalnoj skupštini</t>
  </si>
  <si>
    <t>Budžetski rashodi - tekuća i stalna rezerva</t>
  </si>
  <si>
    <t>Služba predsjednika</t>
  </si>
  <si>
    <t>Služba skupštine</t>
  </si>
  <si>
    <t>Sekretarijat za finansije</t>
  </si>
  <si>
    <t>Uprava lokalnih javnih prihoda</t>
  </si>
  <si>
    <t>Sekretarijat za razvoj preduzetništva</t>
  </si>
  <si>
    <t>Sekretarijat za socijalno staranje</t>
  </si>
  <si>
    <t>JU za brigu o djeci "Dječji savez"</t>
  </si>
  <si>
    <t>JU za smještaj, rehabilitaciju i resocijalizaciju korisnika psihoaktivnih supstanci</t>
  </si>
  <si>
    <t>Sekretarijat za kulturu i sport</t>
  </si>
  <si>
    <t>JU "Muzeji i galerije"</t>
  </si>
  <si>
    <t>JU NB "Radosav Ljumović"</t>
  </si>
  <si>
    <t>JU "Gradsko pozorište"</t>
  </si>
  <si>
    <t>JU KIC "Budo Tomović"</t>
  </si>
  <si>
    <t>Menadžer</t>
  </si>
  <si>
    <t>JU KIC "Zeta"</t>
  </si>
  <si>
    <t>Sekretarijat za opštu upravu i društvene djelatnosti</t>
  </si>
  <si>
    <t>JU KIC "Malesija"</t>
  </si>
  <si>
    <t>Sekretarijat za privredu i finansije</t>
  </si>
  <si>
    <t>Sekretarijat za urbanizam, komunalno stambene poslove i zaštitu životne sredine</t>
  </si>
  <si>
    <t>Sekretarijat za planiranje i uređenje prostora i zaštitu životne sredine</t>
  </si>
  <si>
    <t>Sekretarijat za imovinu</t>
  </si>
  <si>
    <t>Sekretarijat za komunalne poslove i saobraćaj</t>
  </si>
  <si>
    <t>Služba za unutrašnju reviziju</t>
  </si>
  <si>
    <t>Centar za informacioni sistem</t>
  </si>
  <si>
    <t>JU Centar za kulturu</t>
  </si>
  <si>
    <t>JU Umjetnička kolonija</t>
  </si>
  <si>
    <t>Opštinska organizacija Crvenog krsta</t>
  </si>
  <si>
    <t>LJRDS "Radio Danilovgrad"</t>
  </si>
  <si>
    <t>Turistička organizacija Opštine Danilovgrad</t>
  </si>
  <si>
    <t>Javno preduzeće za uzgoj, zaštitu i lov divljači i riba</t>
  </si>
  <si>
    <t>Direkcija za saobraćaj, održavannje i izgradnju puteva</t>
  </si>
  <si>
    <t>Sekretarijat za uređenje prostora i održivi razvoj</t>
  </si>
  <si>
    <t>Sekretarijat za opšte upravne poslove i društvene djelatnosti</t>
  </si>
  <si>
    <t>JU Centar za djelatnost Kulture</t>
  </si>
  <si>
    <t>JU Centar za sport i rekreaciju</t>
  </si>
  <si>
    <t>NVO</t>
  </si>
  <si>
    <t>OO Subnor</t>
  </si>
  <si>
    <t>OO Crveni Krst</t>
  </si>
  <si>
    <t>Sekretarijat za preduzetništvo i ekonomski razvoj</t>
  </si>
  <si>
    <t>Direkcija za izgradnju i investicije</t>
  </si>
  <si>
    <t>Direkcija za imovinu i zaštitu prava Opštine</t>
  </si>
  <si>
    <t>Uprava javnih prihoda</t>
  </si>
  <si>
    <t>Sekretarijat za finansije, ekonomski razvoj, opštu upravu i društvene djelatnosti</t>
  </si>
  <si>
    <t>Sekretarijat za uređenje prostora, stambeno komunalne poslove, održivi razvoj, saobraćaj i imovinu</t>
  </si>
  <si>
    <t>Služba za poljoprivredu i ruralni razvoj</t>
  </si>
  <si>
    <t>Služba zaštite i spašavanja</t>
  </si>
  <si>
    <t>Budva</t>
  </si>
  <si>
    <t>Cetinje</t>
  </si>
  <si>
    <t>Danilovgrad</t>
  </si>
  <si>
    <t>Herceg Novi</t>
  </si>
  <si>
    <t>Kolašin</t>
  </si>
  <si>
    <t>Kotor</t>
  </si>
  <si>
    <t>Mojkovac</t>
  </si>
  <si>
    <t>Niksic</t>
  </si>
  <si>
    <t>Plav</t>
  </si>
  <si>
    <t>Pljevlja</t>
  </si>
  <si>
    <t>Plužine</t>
  </si>
  <si>
    <t>Podgorica</t>
  </si>
  <si>
    <t>Rožaje</t>
  </si>
  <si>
    <t>Šavnik</t>
  </si>
  <si>
    <t>Tivat</t>
  </si>
  <si>
    <t>Ulcinj</t>
  </si>
  <si>
    <t>Žabljak</t>
  </si>
  <si>
    <t>Služba Predsjednika</t>
  </si>
  <si>
    <t>JU Polimski muzej</t>
  </si>
  <si>
    <t>Sekretarijat za inspekcijske poslove</t>
  </si>
  <si>
    <t>Sekretarijat za stambenokomunalne poslove i saobraćaj</t>
  </si>
  <si>
    <t>Agencija za izgradnju i razvoj Berana</t>
  </si>
  <si>
    <t>Kapitalni izdaci</t>
  </si>
  <si>
    <t>Služba komunalne policije</t>
  </si>
  <si>
    <t>Skupština Opštine</t>
  </si>
  <si>
    <t>Predsjednik Opštine</t>
  </si>
  <si>
    <t>Služba za evropske integracije i razvoj</t>
  </si>
  <si>
    <t>Sekretarijat za privredu</t>
  </si>
  <si>
    <t>Sekretarijat za uređenje prostora</t>
  </si>
  <si>
    <t>Sekretarijat za stambeno-komunalne poslove, saobraćaj i vode</t>
  </si>
  <si>
    <t>Sekretarijat za društvene djelatnosti</t>
  </si>
  <si>
    <t>Građanski biro</t>
  </si>
  <si>
    <t>JU Dnevni centar</t>
  </si>
  <si>
    <t>Institucije iz oblasti kulture</t>
  </si>
  <si>
    <t>Centar za sport i rekreaciju</t>
  </si>
  <si>
    <t>Kabinet predsjednika</t>
  </si>
  <si>
    <t>Sekretarijat za privredu, razvoj i finansije</t>
  </si>
  <si>
    <t>Direkcija za uređenje prostora i investicije</t>
  </si>
  <si>
    <t>Kabinet Predsjednika</t>
  </si>
  <si>
    <t>Predsjednik Skupštine</t>
  </si>
  <si>
    <t>Sekretar Skupštine</t>
  </si>
  <si>
    <t>Služba Gradonačelnika</t>
  </si>
  <si>
    <t>Sekretarijat za finansije, ekonomiju i lokalne javne prihode</t>
  </si>
  <si>
    <t>Sekretarijat za uređenje prostora i održivi razvoj</t>
  </si>
  <si>
    <t>Direkcija za imovinu i zaštitu prava opštine</t>
  </si>
  <si>
    <t>CIS</t>
  </si>
  <si>
    <t>Sport</t>
  </si>
  <si>
    <t>Javna preduzeća, ustanove i institucije čiji je osnivač SO-e</t>
  </si>
  <si>
    <t>Otplata dugova i sredstva rezervi</t>
  </si>
  <si>
    <t>Skupština Prijestonice</t>
  </si>
  <si>
    <t>Sekretarijat za finansije i razvoj preduzetništva</t>
  </si>
  <si>
    <t>Sekretarijat za socijalnu politiku i mlade</t>
  </si>
  <si>
    <t>Sekretarijat za kulturu, sport i medije</t>
  </si>
  <si>
    <t>Kancelarija biznis centra</t>
  </si>
  <si>
    <t>Sekretarijat za kulturu, sport, mlade i socijalno staranje</t>
  </si>
  <si>
    <t>JU Nikšićko pozorište</t>
  </si>
  <si>
    <t>JU Zahumlje</t>
  </si>
  <si>
    <t>JU Stari grad Anderva</t>
  </si>
  <si>
    <t>JU Dnevni centar za djecu sa smetnjama u razvoju</t>
  </si>
  <si>
    <t>Agencija za projektovanje i planiranje</t>
  </si>
  <si>
    <t>Investicioni izdaci</t>
  </si>
  <si>
    <t>Sekretarijat za ekonomiju, finansije i imovinu</t>
  </si>
  <si>
    <t>JU Sportska dvorana</t>
  </si>
  <si>
    <t>Sekretarijat za informacione sisteme i zajedničke poslove</t>
  </si>
  <si>
    <t>Prenos iz prethodne godine</t>
  </si>
  <si>
    <t>Služba skupštine Opštine</t>
  </si>
  <si>
    <t>Sekretar za upravu, propise, kadrove i društvene djelatnosti</t>
  </si>
  <si>
    <t>Sekretarijat za finansije i budžet</t>
  </si>
  <si>
    <t>Sekretarijat za urbanizam i uređenje prostora</t>
  </si>
  <si>
    <t>Sekretarijat za komunalne djelatnosti i zaštitu životne sredine</t>
  </si>
  <si>
    <t>Sekretarijat za privredu i ekonomski razvoj</t>
  </si>
  <si>
    <t>Sekretarijat za zaštitu imovine</t>
  </si>
  <si>
    <t>Sekretarijat za stambene djelatnosti</t>
  </si>
  <si>
    <t>Služba Glanog administratora</t>
  </si>
  <si>
    <t>Sekretarijat za ekonomiju i finansije</t>
  </si>
  <si>
    <t>Sekretarijat za uređenje prostora, komunalno-stambene poslove i zaštitu životne sredine</t>
  </si>
  <si>
    <t>Agencija za investicije i imovinu - izdaci iz tekućeg budžeta</t>
  </si>
  <si>
    <t>UKUPNO TEKUĆI BUDŽET</t>
  </si>
  <si>
    <t>UKUPNO KAPITALNI BUDŽET</t>
  </si>
  <si>
    <t>Donacije od EU</t>
  </si>
  <si>
    <t>Predsjednik i kabinet</t>
  </si>
  <si>
    <t>Služba za javne nabavke</t>
  </si>
  <si>
    <t>JP Mediteranski sportski centar</t>
  </si>
  <si>
    <t>JP Sportsko rekreativni centar "Budva"</t>
  </si>
  <si>
    <t>JU Grad teatar</t>
  </si>
  <si>
    <t>JU Crvena komuna</t>
  </si>
  <si>
    <t>JU Muzeji, galerija i biblioteka</t>
  </si>
  <si>
    <t>JU Spomen dom Reževići</t>
  </si>
  <si>
    <t>JP JRDS Radio Budva</t>
  </si>
  <si>
    <t>RTV BUDVA</t>
  </si>
  <si>
    <t>Sekretarijat za investicije</t>
  </si>
  <si>
    <t>Sekretarijat za gradsku infrastrukturu i ambijent</t>
  </si>
  <si>
    <t>Služba za naplatu naknade za komunalno opremanje građevinskog zemljišta</t>
  </si>
  <si>
    <t>Sekretarijat za prostorno planiranje i održivi razvoj</t>
  </si>
  <si>
    <t>Sekretarijat za uređenje prostora, komunalno stambene poslove i zaštitu životne sredine</t>
  </si>
  <si>
    <t>Uprava lokalnih prihoda</t>
  </si>
  <si>
    <t>Agencija za investicije</t>
  </si>
  <si>
    <t>Kabinet predsjednika opštine</t>
  </si>
  <si>
    <t>Sekretarijat za finansije, turizam i ekonomski razvoj</t>
  </si>
  <si>
    <t>Sekretarijat za prostorno planiranje i izgradnju</t>
  </si>
  <si>
    <t>Sekretarijat za komunalno-stambene poslove i zaštitu životne sredine</t>
  </si>
  <si>
    <t>Služba za zastupanje</t>
  </si>
  <si>
    <t>Agencija za zaštitu i razvoj Orjena</t>
  </si>
  <si>
    <t>Agencija za izgradnju i razvoj Herceg Novog</t>
  </si>
  <si>
    <t>Javni servis Radio Herceg Novi informativni centar</t>
  </si>
  <si>
    <t>JU Zavičajni muzej i umjetnička galerija "Josip-Bepo Benković" Herceg Novi</t>
  </si>
  <si>
    <t>JU Gradska biblioteka i čitaonica Herceg Novi</t>
  </si>
  <si>
    <t>JUK "Herceg-fest"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</si>
</sst>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B7B7B7"/>
      <name val="Arial"/>
    </font>
    <font>
      <sz val="10"/>
      <name val="Arial"/>
    </font>
    <font>
      <b/>
      <sz val="10"/>
      <color rgb="FF0070C0"/>
      <name val="Arial"/>
    </font>
    <font>
      <i/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rgb="FFB7B7B7"/>
      <name val="Arial"/>
    </font>
    <font>
      <b/>
      <sz val="10"/>
      <name val="Arial"/>
    </font>
    <font>
      <sz val="10"/>
      <name val="Arial"/>
    </font>
    <font>
      <b/>
      <sz val="10"/>
      <color rgb="FF20124D"/>
      <name val="Arial"/>
    </font>
    <font>
      <b/>
      <sz val="10"/>
      <color rgb="FF002060"/>
      <name val="Arial"/>
    </font>
    <font>
      <b/>
      <sz val="10"/>
      <color rgb="FF558ED5"/>
      <name val="Arial"/>
    </font>
    <font>
      <b/>
      <sz val="10"/>
      <color rgb="FF376092"/>
      <name val="Arial"/>
    </font>
    <font>
      <sz val="10"/>
      <color rgb="FFB7B7B7"/>
      <name val="Arial"/>
    </font>
    <font>
      <b/>
      <sz val="10"/>
      <color rgb="FF4F81BD"/>
      <name val="Verdana"/>
    </font>
    <font>
      <b/>
      <sz val="10"/>
      <color rgb="FF000000"/>
      <name val="Verdana"/>
    </font>
    <font>
      <sz val="11"/>
      <color rgb="FF000000"/>
      <name val="Arial"/>
    </font>
    <font>
      <b/>
      <sz val="10"/>
      <color rgb="FF0070C0"/>
      <name val="Verdana"/>
    </font>
    <font>
      <sz val="10"/>
      <color rgb="FF000000"/>
      <name val="Verdana"/>
    </font>
    <font>
      <sz val="10"/>
      <color rgb="FF1155CC"/>
      <name val="Arial"/>
    </font>
    <font>
      <b/>
      <sz val="10"/>
      <color rgb="FF17375E"/>
      <name val="Arial"/>
    </font>
    <font>
      <b/>
      <sz val="10"/>
      <color rgb="FF1F497D"/>
      <name val="Verdana"/>
    </font>
    <font>
      <sz val="10"/>
      <color rgb="FF1F497D"/>
      <name val="Arial"/>
    </font>
    <font>
      <sz val="11"/>
      <color rgb="FF1F497D"/>
      <name val="Arial"/>
    </font>
    <font>
      <b/>
      <sz val="10"/>
      <color rgb="FF20124D"/>
      <name val="Verdana"/>
    </font>
    <font>
      <b/>
      <sz val="10"/>
      <color rgb="FF4F81BD"/>
      <name val="Arial"/>
    </font>
    <font>
      <b/>
      <sz val="11"/>
      <color rgb="FF000000"/>
      <name val="Arial"/>
    </font>
    <font>
      <sz val="9"/>
      <color rgb="FF000000"/>
      <name val="Arial"/>
    </font>
    <font>
      <sz val="10"/>
      <color rgb="FFFF0000"/>
      <name val="Arial"/>
    </font>
    <font>
      <b/>
      <sz val="10"/>
      <color rgb="FF1155CC"/>
      <name val="Arial"/>
    </font>
    <font>
      <sz val="10"/>
      <color rgb="FF604A7B"/>
      <name val="Arial"/>
    </font>
    <font>
      <b/>
      <sz val="10"/>
      <color rgb="FF073763"/>
      <name val="Verdana"/>
    </font>
    <font>
      <b/>
      <sz val="10"/>
      <color rgb="FF1C4587"/>
      <name val="Verdana"/>
    </font>
    <font>
      <sz val="10"/>
      <color rgb="FFB7B7B7"/>
      <name val="Verdana"/>
    </font>
    <font>
      <b/>
      <sz val="10"/>
      <color rgb="FF0B5394"/>
      <name val="Arial"/>
    </font>
    <font>
      <b/>
      <sz val="10"/>
      <color rgb="FF073763"/>
      <name val="Arial"/>
    </font>
  </fonts>
  <fills count="2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0C0C0"/>
        <bgColor rgb="FFC0C0C0"/>
      </patternFill>
    </fill>
    <fill>
      <patternFill patternType="solid">
        <fgColor rgb="FFFAFFBD"/>
        <bgColor rgb="FFFAFFB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3B3B3"/>
        <bgColor rgb="FFB3B3B3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6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1" fillId="6" borderId="2" xfId="0" applyFont="1" applyFill="1" applyBorder="1" applyAlignment="1">
      <alignment horizontal="center" vertical="top" wrapText="1"/>
    </xf>
    <xf numFmtId="4" fontId="0" fillId="6" borderId="5" xfId="0" applyNumberFormat="1" applyFont="1" applyFill="1" applyBorder="1" applyAlignment="1">
      <alignment horizontal="right" vertical="top"/>
    </xf>
    <xf numFmtId="0" fontId="0" fillId="6" borderId="6" xfId="0" applyFont="1" applyFill="1" applyBorder="1" applyAlignment="1">
      <alignment vertical="top"/>
    </xf>
    <xf numFmtId="0" fontId="0" fillId="6" borderId="7" xfId="0" applyFont="1" applyFill="1" applyBorder="1" applyAlignment="1">
      <alignment vertical="top"/>
    </xf>
    <xf numFmtId="1" fontId="1" fillId="6" borderId="2" xfId="0" applyNumberFormat="1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vertical="top"/>
    </xf>
    <xf numFmtId="4" fontId="1" fillId="4" borderId="2" xfId="0" applyNumberFormat="1" applyFont="1" applyFill="1" applyBorder="1" applyAlignment="1">
      <alignment horizontal="right" vertical="top"/>
    </xf>
    <xf numFmtId="4" fontId="1" fillId="4" borderId="2" xfId="0" applyNumberFormat="1" applyFont="1" applyFill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center" wrapText="1"/>
    </xf>
    <xf numFmtId="4" fontId="0" fillId="6" borderId="5" xfId="0" applyNumberFormat="1" applyFont="1" applyFill="1" applyBorder="1" applyAlignment="1">
      <alignment horizontal="right" vertical="center"/>
    </xf>
    <xf numFmtId="4" fontId="1" fillId="8" borderId="2" xfId="0" applyNumberFormat="1" applyFont="1" applyFill="1" applyBorder="1" applyAlignment="1">
      <alignment horizontal="right" vertical="top"/>
    </xf>
    <xf numFmtId="4" fontId="4" fillId="4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0" fillId="4" borderId="2" xfId="0" applyFont="1" applyFill="1" applyBorder="1" applyAlignment="1">
      <alignment horizontal="left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4" fontId="1" fillId="8" borderId="2" xfId="0" applyNumberFormat="1" applyFont="1" applyFill="1" applyBorder="1" applyAlignment="1">
      <alignment horizontal="right" vertical="top"/>
    </xf>
    <xf numFmtId="4" fontId="1" fillId="4" borderId="2" xfId="0" applyNumberFormat="1" applyFont="1" applyFill="1" applyBorder="1" applyAlignment="1">
      <alignment vertical="top"/>
    </xf>
    <xf numFmtId="4" fontId="0" fillId="4" borderId="2" xfId="0" applyNumberFormat="1" applyFont="1" applyFill="1" applyBorder="1" applyAlignment="1">
      <alignment horizontal="right" vertical="top"/>
    </xf>
    <xf numFmtId="4" fontId="5" fillId="4" borderId="2" xfId="0" applyNumberFormat="1" applyFont="1" applyFill="1" applyBorder="1" applyAlignment="1">
      <alignment vertical="top"/>
    </xf>
    <xf numFmtId="4" fontId="6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horizontal="left" vertical="top"/>
    </xf>
    <xf numFmtId="0" fontId="0" fillId="4" borderId="0" xfId="0" applyFont="1" applyFill="1" applyBorder="1" applyAlignment="1">
      <alignment wrapText="1"/>
    </xf>
    <xf numFmtId="1" fontId="1" fillId="3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 vertical="top"/>
    </xf>
    <xf numFmtId="0" fontId="5" fillId="4" borderId="2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4" fontId="0" fillId="10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horizontal="left" vertical="center" wrapText="1"/>
    </xf>
    <xf numFmtId="4" fontId="0" fillId="0" borderId="2" xfId="0" applyNumberFormat="1" applyFont="1" applyBorder="1" applyAlignment="1">
      <alignment horizontal="center" vertical="center"/>
    </xf>
    <xf numFmtId="4" fontId="0" fillId="4" borderId="2" xfId="0" applyNumberFormat="1" applyFont="1" applyFill="1" applyBorder="1" applyAlignment="1">
      <alignment horizontal="right" vertical="top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wrapText="1"/>
    </xf>
    <xf numFmtId="4" fontId="0" fillId="11" borderId="5" xfId="0" applyNumberFormat="1" applyFont="1" applyFill="1" applyBorder="1" applyAlignment="1">
      <alignment horizontal="right" vertical="top"/>
    </xf>
    <xf numFmtId="4" fontId="0" fillId="11" borderId="6" xfId="0" applyNumberFormat="1" applyFont="1" applyFill="1" applyBorder="1" applyAlignment="1">
      <alignment vertical="top"/>
    </xf>
    <xf numFmtId="4" fontId="0" fillId="0" borderId="2" xfId="0" applyNumberFormat="1" applyFont="1" applyBorder="1" applyAlignment="1">
      <alignment vertical="top"/>
    </xf>
    <xf numFmtId="0" fontId="0" fillId="4" borderId="2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wrapText="1"/>
    </xf>
    <xf numFmtId="0" fontId="7" fillId="4" borderId="2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/>
    </xf>
    <xf numFmtId="4" fontId="0" fillId="13" borderId="2" xfId="0" applyNumberFormat="1" applyFont="1" applyFill="1" applyBorder="1" applyAlignment="1">
      <alignment horizontal="right" vertical="top"/>
    </xf>
    <xf numFmtId="0" fontId="1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4" fontId="1" fillId="10" borderId="2" xfId="0" applyNumberFormat="1" applyFont="1" applyFill="1" applyBorder="1" applyAlignment="1">
      <alignment vertical="top"/>
    </xf>
    <xf numFmtId="4" fontId="0" fillId="11" borderId="7" xfId="0" applyNumberFormat="1" applyFont="1" applyFill="1" applyBorder="1" applyAlignment="1">
      <alignment vertical="top"/>
    </xf>
    <xf numFmtId="1" fontId="1" fillId="11" borderId="2" xfId="0" applyNumberFormat="1" applyFont="1" applyFill="1" applyBorder="1" applyAlignment="1">
      <alignment horizontal="center" vertical="top" wrapText="1"/>
    </xf>
    <xf numFmtId="4" fontId="1" fillId="4" borderId="2" xfId="0" applyNumberFormat="1" applyFont="1" applyFill="1" applyBorder="1" applyAlignment="1">
      <alignment horizontal="right" vertical="top"/>
    </xf>
    <xf numFmtId="4" fontId="1" fillId="14" borderId="2" xfId="0" applyNumberFormat="1" applyFont="1" applyFill="1" applyBorder="1" applyAlignment="1">
      <alignment horizontal="right" vertical="top"/>
    </xf>
    <xf numFmtId="4" fontId="9" fillId="2" borderId="0" xfId="0" applyNumberFormat="1" applyFont="1" applyFill="1" applyAlignment="1">
      <alignment wrapText="1"/>
    </xf>
    <xf numFmtId="4" fontId="0" fillId="4" borderId="2" xfId="0" applyNumberFormat="1" applyFont="1" applyFill="1" applyBorder="1" applyAlignment="1">
      <alignment vertical="top"/>
    </xf>
    <xf numFmtId="4" fontId="0" fillId="0" borderId="4" xfId="0" applyNumberFormat="1" applyFont="1" applyBorder="1" applyAlignment="1">
      <alignment vertical="top"/>
    </xf>
    <xf numFmtId="0" fontId="3" fillId="3" borderId="2" xfId="0" applyFont="1" applyFill="1" applyBorder="1" applyAlignment="1">
      <alignment horizontal="left" wrapText="1"/>
    </xf>
    <xf numFmtId="4" fontId="0" fillId="8" borderId="2" xfId="0" applyNumberFormat="1" applyFont="1" applyFill="1" applyBorder="1" applyAlignment="1">
      <alignment horizontal="right"/>
    </xf>
    <xf numFmtId="4" fontId="0" fillId="4" borderId="2" xfId="0" applyNumberFormat="1" applyFont="1" applyFill="1" applyBorder="1" applyAlignment="1">
      <alignment vertical="top"/>
    </xf>
    <xf numFmtId="4" fontId="10" fillId="10" borderId="0" xfId="0" applyNumberFormat="1" applyFont="1" applyFill="1" applyAlignment="1">
      <alignment wrapText="1"/>
    </xf>
    <xf numFmtId="4" fontId="1" fillId="4" borderId="2" xfId="0" applyNumberFormat="1" applyFont="1" applyFill="1" applyBorder="1" applyAlignment="1">
      <alignment horizontal="right" vertical="center"/>
    </xf>
    <xf numFmtId="4" fontId="0" fillId="6" borderId="2" xfId="0" applyNumberFormat="1" applyFont="1" applyFill="1" applyBorder="1" applyAlignment="1">
      <alignment horizontal="right" vertical="top"/>
    </xf>
    <xf numFmtId="4" fontId="1" fillId="8" borderId="2" xfId="0" applyNumberFormat="1" applyFont="1" applyFill="1" applyBorder="1" applyAlignment="1">
      <alignment horizontal="right" vertical="center"/>
    </xf>
    <xf numFmtId="4" fontId="0" fillId="4" borderId="2" xfId="0" applyNumberFormat="1" applyFont="1" applyFill="1" applyBorder="1" applyAlignment="1">
      <alignment horizontal="right" vertical="center"/>
    </xf>
    <xf numFmtId="0" fontId="7" fillId="4" borderId="0" xfId="0" applyFont="1" applyFill="1" applyAlignment="1">
      <alignment horizontal="left" wrapText="1"/>
    </xf>
    <xf numFmtId="4" fontId="11" fillId="12" borderId="2" xfId="0" applyNumberFormat="1" applyFont="1" applyFill="1" applyBorder="1" applyAlignment="1">
      <alignment horizontal="right" vertical="center"/>
    </xf>
    <xf numFmtId="4" fontId="0" fillId="9" borderId="2" xfId="0" applyNumberFormat="1" applyFont="1" applyFill="1" applyBorder="1" applyAlignment="1">
      <alignment vertical="top"/>
    </xf>
    <xf numFmtId="4" fontId="0" fillId="0" borderId="2" xfId="0" applyNumberFormat="1" applyFont="1" applyBorder="1" applyAlignment="1">
      <alignment vertical="top"/>
    </xf>
    <xf numFmtId="4" fontId="1" fillId="4" borderId="2" xfId="0" applyNumberFormat="1" applyFont="1" applyFill="1" applyBorder="1" applyAlignment="1">
      <alignment horizontal="right" vertical="center"/>
    </xf>
    <xf numFmtId="4" fontId="0" fillId="4" borderId="2" xfId="0" applyNumberFormat="1" applyFont="1" applyFill="1" applyBorder="1" applyAlignment="1">
      <alignment horizontal="right" vertical="center"/>
    </xf>
    <xf numFmtId="4" fontId="1" fillId="2" borderId="2" xfId="0" applyNumberFormat="1" applyFont="1" applyFill="1" applyBorder="1" applyAlignment="1">
      <alignment horizontal="right" vertical="center"/>
    </xf>
    <xf numFmtId="4" fontId="1" fillId="5" borderId="2" xfId="0" applyNumberFormat="1" applyFont="1" applyFill="1" applyBorder="1"/>
    <xf numFmtId="4" fontId="1" fillId="4" borderId="2" xfId="0" applyNumberFormat="1" applyFont="1" applyFill="1" applyBorder="1" applyAlignment="1">
      <alignment horizontal="right"/>
    </xf>
    <xf numFmtId="4" fontId="0" fillId="15" borderId="2" xfId="0" applyNumberFormat="1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center" vertical="center"/>
    </xf>
    <xf numFmtId="4" fontId="0" fillId="5" borderId="2" xfId="0" applyNumberFormat="1" applyFont="1" applyFill="1" applyBorder="1" applyAlignment="1">
      <alignment vertical="top"/>
    </xf>
    <xf numFmtId="0" fontId="0" fillId="4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4" borderId="4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 wrapText="1"/>
    </xf>
    <xf numFmtId="4" fontId="0" fillId="4" borderId="0" xfId="0" applyNumberFormat="1" applyFont="1" applyFill="1" applyBorder="1" applyAlignment="1">
      <alignment horizontal="center" vertical="center"/>
    </xf>
    <xf numFmtId="4" fontId="0" fillId="0" borderId="2" xfId="0" applyNumberFormat="1" applyFont="1" applyBorder="1" applyAlignment="1">
      <alignment horizontal="right" vertical="center"/>
    </xf>
    <xf numFmtId="4" fontId="1" fillId="2" borderId="2" xfId="0" applyNumberFormat="1" applyFont="1" applyFill="1" applyBorder="1" applyAlignment="1">
      <alignment horizontal="right"/>
    </xf>
    <xf numFmtId="4" fontId="0" fillId="4" borderId="2" xfId="0" applyNumberFormat="1" applyFont="1" applyFill="1" applyBorder="1" applyAlignment="1">
      <alignment horizontal="right"/>
    </xf>
    <xf numFmtId="4" fontId="0" fillId="13" borderId="2" xfId="0" applyNumberFormat="1" applyFont="1" applyFill="1" applyBorder="1" applyAlignment="1"/>
    <xf numFmtId="4" fontId="3" fillId="7" borderId="8" xfId="0" applyNumberFormat="1" applyFont="1" applyFill="1" applyBorder="1" applyAlignment="1">
      <alignment horizontal="left" wrapText="1"/>
    </xf>
    <xf numFmtId="4" fontId="0" fillId="4" borderId="2" xfId="0" applyNumberFormat="1" applyFont="1" applyFill="1" applyBorder="1"/>
    <xf numFmtId="0" fontId="0" fillId="0" borderId="9" xfId="0" applyFont="1" applyBorder="1" applyAlignment="1">
      <alignment wrapText="1"/>
    </xf>
    <xf numFmtId="4" fontId="0" fillId="0" borderId="2" xfId="0" applyNumberFormat="1" applyFont="1" applyBorder="1" applyAlignment="1">
      <alignment vertical="center"/>
    </xf>
    <xf numFmtId="0" fontId="0" fillId="0" borderId="10" xfId="0" applyFont="1" applyBorder="1" applyAlignment="1">
      <alignment wrapText="1"/>
    </xf>
    <xf numFmtId="0" fontId="0" fillId="0" borderId="2" xfId="0" applyFont="1" applyBorder="1" applyAlignment="1">
      <alignment vertical="top"/>
    </xf>
    <xf numFmtId="4" fontId="3" fillId="7" borderId="8" xfId="0" applyNumberFormat="1" applyFont="1" applyFill="1" applyBorder="1" applyAlignment="1">
      <alignment horizontal="left"/>
    </xf>
    <xf numFmtId="4" fontId="3" fillId="3" borderId="8" xfId="0" applyNumberFormat="1" applyFont="1" applyFill="1" applyBorder="1" applyAlignment="1">
      <alignment horizontal="left"/>
    </xf>
    <xf numFmtId="4" fontId="0" fillId="4" borderId="4" xfId="0" applyNumberFormat="1" applyFont="1" applyFill="1" applyBorder="1" applyAlignment="1">
      <alignment vertical="top"/>
    </xf>
    <xf numFmtId="4" fontId="0" fillId="4" borderId="0" xfId="0" applyNumberFormat="1" applyFont="1" applyFill="1" applyBorder="1" applyAlignment="1">
      <alignment vertical="top"/>
    </xf>
    <xf numFmtId="4" fontId="0" fillId="0" borderId="2" xfId="0" applyNumberFormat="1" applyFont="1" applyBorder="1" applyAlignment="1">
      <alignment horizontal="right" vertical="top"/>
    </xf>
    <xf numFmtId="0" fontId="1" fillId="16" borderId="2" xfId="0" applyFont="1" applyFill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vertical="top"/>
    </xf>
    <xf numFmtId="1" fontId="1" fillId="16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4" fontId="0" fillId="11" borderId="2" xfId="0" applyNumberFormat="1" applyFont="1" applyFill="1" applyBorder="1" applyAlignment="1">
      <alignment horizontal="right" vertical="center"/>
    </xf>
    <xf numFmtId="4" fontId="1" fillId="0" borderId="2" xfId="0" applyNumberFormat="1" applyFont="1" applyBorder="1" applyAlignment="1">
      <alignment horizontal="right" vertical="top"/>
    </xf>
    <xf numFmtId="0" fontId="0" fillId="11" borderId="2" xfId="0" applyFont="1" applyFill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4" fontId="1" fillId="8" borderId="2" xfId="0" applyNumberFormat="1" applyFont="1" applyFill="1" applyBorder="1" applyAlignment="1">
      <alignment vertical="top"/>
    </xf>
    <xf numFmtId="4" fontId="0" fillId="0" borderId="2" xfId="0" applyNumberFormat="1" applyFont="1" applyBorder="1" applyAlignment="1">
      <alignment wrapText="1"/>
    </xf>
    <xf numFmtId="4" fontId="1" fillId="16" borderId="2" xfId="0" applyNumberFormat="1" applyFont="1" applyFill="1" applyBorder="1"/>
    <xf numFmtId="4" fontId="1" fillId="0" borderId="2" xfId="0" applyNumberFormat="1" applyFont="1" applyBorder="1" applyAlignment="1">
      <alignment horizontal="right" vertical="top"/>
    </xf>
    <xf numFmtId="4" fontId="0" fillId="6" borderId="6" xfId="0" applyNumberFormat="1" applyFont="1" applyFill="1" applyBorder="1" applyAlignment="1">
      <alignment vertical="top"/>
    </xf>
    <xf numFmtId="4" fontId="0" fillId="11" borderId="2" xfId="0" applyNumberFormat="1" applyFont="1" applyFill="1" applyBorder="1" applyAlignment="1">
      <alignment horizontal="right" vertical="top"/>
    </xf>
    <xf numFmtId="4" fontId="0" fillId="11" borderId="5" xfId="0" applyNumberFormat="1" applyFont="1" applyFill="1" applyBorder="1" applyAlignment="1">
      <alignment horizontal="right" vertical="top"/>
    </xf>
    <xf numFmtId="4" fontId="1" fillId="17" borderId="2" xfId="0" applyNumberFormat="1" applyFont="1" applyFill="1" applyBorder="1" applyAlignment="1">
      <alignment horizontal="right" vertical="top"/>
    </xf>
    <xf numFmtId="0" fontId="0" fillId="6" borderId="7" xfId="0" applyFont="1" applyFill="1" applyBorder="1" applyAlignment="1">
      <alignment vertical="top"/>
    </xf>
    <xf numFmtId="4" fontId="0" fillId="18" borderId="2" xfId="0" applyNumberFormat="1" applyFont="1" applyFill="1" applyBorder="1" applyAlignment="1">
      <alignment vertical="top"/>
    </xf>
    <xf numFmtId="4" fontId="0" fillId="19" borderId="2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4" fontId="9" fillId="20" borderId="0" xfId="0" applyNumberFormat="1" applyFont="1" applyFill="1" applyAlignment="1">
      <alignment wrapText="1"/>
    </xf>
    <xf numFmtId="4" fontId="1" fillId="7" borderId="2" xfId="0" applyNumberFormat="1" applyFont="1" applyFill="1" applyBorder="1" applyAlignment="1"/>
    <xf numFmtId="4" fontId="1" fillId="4" borderId="2" xfId="0" applyNumberFormat="1" applyFont="1" applyFill="1" applyBorder="1"/>
    <xf numFmtId="4" fontId="10" fillId="21" borderId="0" xfId="0" applyNumberFormat="1" applyFont="1" applyFill="1" applyAlignment="1">
      <alignment wrapText="1"/>
    </xf>
    <xf numFmtId="4" fontId="0" fillId="10" borderId="2" xfId="0" applyNumberFormat="1" applyFont="1" applyFill="1" applyBorder="1" applyAlignment="1">
      <alignment horizontal="right" vertical="top"/>
    </xf>
    <xf numFmtId="4" fontId="1" fillId="14" borderId="2" xfId="0" applyNumberFormat="1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center" vertical="top" wrapText="1"/>
    </xf>
    <xf numFmtId="4" fontId="1" fillId="0" borderId="2" xfId="0" applyNumberFormat="1" applyFont="1" applyBorder="1" applyAlignment="1">
      <alignment horizontal="right" vertical="center"/>
    </xf>
    <xf numFmtId="4" fontId="1" fillId="5" borderId="2" xfId="0" applyNumberFormat="1" applyFont="1" applyFill="1" applyBorder="1" applyAlignment="1"/>
    <xf numFmtId="4" fontId="1" fillId="2" borderId="2" xfId="0" applyNumberFormat="1" applyFont="1" applyFill="1" applyBorder="1" applyAlignment="1">
      <alignment horizontal="right" vertical="center"/>
    </xf>
    <xf numFmtId="4" fontId="0" fillId="0" borderId="2" xfId="0" applyNumberFormat="1" applyFont="1" applyBorder="1" applyAlignment="1">
      <alignment horizontal="right" vertical="center"/>
    </xf>
    <xf numFmtId="4" fontId="0" fillId="19" borderId="2" xfId="0" applyNumberFormat="1" applyFont="1" applyFill="1" applyBorder="1" applyAlignment="1">
      <alignment horizontal="right"/>
    </xf>
    <xf numFmtId="4" fontId="0" fillId="8" borderId="2" xfId="0" applyNumberFormat="1" applyFont="1" applyFill="1" applyBorder="1" applyAlignment="1"/>
    <xf numFmtId="4" fontId="1" fillId="0" borderId="2" xfId="0" applyNumberFormat="1" applyFont="1" applyBorder="1" applyAlignment="1">
      <alignment vertical="top"/>
    </xf>
    <xf numFmtId="4" fontId="1" fillId="22" borderId="2" xfId="0" applyNumberFormat="1" applyFont="1" applyFill="1" applyBorder="1" applyAlignment="1">
      <alignment horizontal="right" vertical="top"/>
    </xf>
    <xf numFmtId="4" fontId="3" fillId="7" borderId="8" xfId="0" applyNumberFormat="1" applyFont="1" applyFill="1" applyBorder="1" applyAlignment="1">
      <alignment horizontal="left"/>
    </xf>
    <xf numFmtId="4" fontId="6" fillId="7" borderId="2" xfId="0" applyNumberFormat="1" applyFont="1" applyFill="1" applyBorder="1" applyAlignment="1">
      <alignment vertical="top"/>
    </xf>
    <xf numFmtId="0" fontId="1" fillId="4" borderId="2" xfId="0" applyFont="1" applyFill="1" applyBorder="1" applyAlignment="1">
      <alignment horizontal="left" vertical="center"/>
    </xf>
    <xf numFmtId="4" fontId="1" fillId="17" borderId="2" xfId="0" applyNumberFormat="1" applyFont="1" applyFill="1" applyBorder="1" applyAlignment="1">
      <alignment horizontal="right" vertical="top"/>
    </xf>
    <xf numFmtId="4" fontId="10" fillId="16" borderId="0" xfId="0" applyNumberFormat="1" applyFont="1" applyFill="1" applyAlignment="1">
      <alignment wrapText="1"/>
    </xf>
    <xf numFmtId="0" fontId="1" fillId="23" borderId="2" xfId="0" applyFont="1" applyFill="1" applyBorder="1" applyAlignment="1">
      <alignment horizontal="center" vertical="top"/>
    </xf>
    <xf numFmtId="4" fontId="0" fillId="23" borderId="2" xfId="0" applyNumberFormat="1" applyFont="1" applyFill="1" applyBorder="1" applyAlignment="1">
      <alignment horizontal="right" vertical="top"/>
    </xf>
    <xf numFmtId="4" fontId="0" fillId="23" borderId="2" xfId="0" applyNumberFormat="1" applyFont="1" applyFill="1" applyBorder="1" applyAlignment="1">
      <alignment vertical="top"/>
    </xf>
    <xf numFmtId="4" fontId="0" fillId="15" borderId="2" xfId="0" applyNumberFormat="1" applyFont="1" applyFill="1" applyBorder="1" applyAlignment="1">
      <alignment horizontal="right"/>
    </xf>
    <xf numFmtId="4" fontId="1" fillId="12" borderId="2" xfId="0" applyNumberFormat="1" applyFont="1" applyFill="1" applyBorder="1" applyAlignment="1">
      <alignment vertical="top"/>
    </xf>
    <xf numFmtId="4" fontId="0" fillId="5" borderId="2" xfId="0" applyNumberFormat="1" applyFont="1" applyFill="1" applyBorder="1" applyAlignment="1"/>
    <xf numFmtId="4" fontId="12" fillId="4" borderId="2" xfId="0" applyNumberFormat="1" applyFont="1" applyFill="1" applyBorder="1" applyAlignment="1">
      <alignment vertical="top"/>
    </xf>
    <xf numFmtId="4" fontId="0" fillId="4" borderId="2" xfId="0" applyNumberFormat="1" applyFont="1" applyFill="1" applyBorder="1" applyAlignment="1"/>
    <xf numFmtId="4" fontId="0" fillId="0" borderId="2" xfId="0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top"/>
    </xf>
    <xf numFmtId="4" fontId="0" fillId="15" borderId="2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vertical="center" wrapText="1"/>
    </xf>
    <xf numFmtId="4" fontId="1" fillId="17" borderId="2" xfId="0" applyNumberFormat="1" applyFont="1" applyFill="1" applyBorder="1" applyAlignment="1">
      <alignment horizontal="right" vertical="center"/>
    </xf>
    <xf numFmtId="4" fontId="1" fillId="4" borderId="2" xfId="0" applyNumberFormat="1" applyFont="1" applyFill="1" applyBorder="1" applyAlignment="1">
      <alignment wrapText="1"/>
    </xf>
    <xf numFmtId="4" fontId="0" fillId="4" borderId="2" xfId="0" applyNumberFormat="1" applyFont="1" applyFill="1" applyBorder="1" applyAlignment="1">
      <alignment horizontal="left" vertical="center" wrapText="1"/>
    </xf>
    <xf numFmtId="4" fontId="1" fillId="19" borderId="2" xfId="0" applyNumberFormat="1" applyFont="1" applyFill="1" applyBorder="1" applyAlignment="1">
      <alignment vertical="top"/>
    </xf>
    <xf numFmtId="4" fontId="10" fillId="0" borderId="0" xfId="0" applyNumberFormat="1" applyFont="1" applyAlignment="1">
      <alignment wrapText="1"/>
    </xf>
    <xf numFmtId="4" fontId="1" fillId="19" borderId="2" xfId="0" applyNumberFormat="1" applyFont="1" applyFill="1" applyBorder="1" applyAlignment="1">
      <alignment vertical="top"/>
    </xf>
    <xf numFmtId="4" fontId="0" fillId="0" borderId="2" xfId="0" applyNumberFormat="1" applyFont="1" applyBorder="1" applyAlignment="1">
      <alignment horizontal="right"/>
    </xf>
    <xf numFmtId="4" fontId="1" fillId="24" borderId="2" xfId="0" applyNumberFormat="1" applyFont="1" applyFill="1" applyBorder="1" applyAlignment="1">
      <alignment horizontal="right" vertical="center"/>
    </xf>
    <xf numFmtId="4" fontId="0" fillId="4" borderId="2" xfId="0" applyNumberFormat="1" applyFont="1" applyFill="1" applyBorder="1" applyAlignment="1">
      <alignment horizontal="right"/>
    </xf>
    <xf numFmtId="4" fontId="1" fillId="10" borderId="2" xfId="0" applyNumberFormat="1" applyFont="1" applyFill="1" applyBorder="1" applyAlignment="1">
      <alignment vertical="center"/>
    </xf>
    <xf numFmtId="0" fontId="0" fillId="6" borderId="6" xfId="0" applyFont="1" applyFill="1" applyBorder="1" applyAlignment="1">
      <alignment vertical="top"/>
    </xf>
    <xf numFmtId="4" fontId="1" fillId="12" borderId="2" xfId="0" applyNumberFormat="1" applyFont="1" applyFill="1" applyBorder="1" applyAlignment="1">
      <alignment horizontal="right" vertical="top"/>
    </xf>
    <xf numFmtId="4" fontId="0" fillId="10" borderId="2" xfId="0" applyNumberFormat="1" applyFont="1" applyFill="1" applyBorder="1" applyAlignment="1"/>
    <xf numFmtId="4" fontId="13" fillId="4" borderId="2" xfId="0" applyNumberFormat="1" applyFont="1" applyFill="1" applyBorder="1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4" fontId="1" fillId="24" borderId="2" xfId="0" applyNumberFormat="1" applyFont="1" applyFill="1" applyBorder="1" applyAlignment="1">
      <alignment horizontal="right"/>
    </xf>
    <xf numFmtId="4" fontId="0" fillId="14" borderId="2" xfId="0" applyNumberFormat="1" applyFont="1" applyFill="1" applyBorder="1" applyAlignment="1">
      <alignment horizontal="right"/>
    </xf>
    <xf numFmtId="4" fontId="0" fillId="0" borderId="2" xfId="0" applyNumberFormat="1" applyFont="1" applyBorder="1" applyAlignment="1"/>
    <xf numFmtId="4" fontId="0" fillId="10" borderId="2" xfId="0" applyNumberFormat="1" applyFont="1" applyFill="1" applyBorder="1" applyAlignment="1">
      <alignment horizontal="right"/>
    </xf>
    <xf numFmtId="4" fontId="0" fillId="10" borderId="2" xfId="0" applyNumberFormat="1" applyFont="1" applyFill="1" applyBorder="1" applyAlignment="1">
      <alignment horizontal="right"/>
    </xf>
    <xf numFmtId="0" fontId="2" fillId="6" borderId="6" xfId="0" applyFont="1" applyFill="1" applyBorder="1" applyAlignment="1">
      <alignment vertical="top"/>
    </xf>
    <xf numFmtId="4" fontId="8" fillId="4" borderId="2" xfId="0" applyNumberFormat="1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4" fontId="8" fillId="4" borderId="2" xfId="0" applyNumberFormat="1" applyFont="1" applyFill="1" applyBorder="1" applyAlignment="1">
      <alignment vertical="top"/>
    </xf>
    <xf numFmtId="0" fontId="0" fillId="6" borderId="5" xfId="0" applyFont="1" applyFill="1" applyBorder="1" applyAlignment="1">
      <alignment vertical="top"/>
    </xf>
    <xf numFmtId="4" fontId="2" fillId="4" borderId="2" xfId="0" applyNumberFormat="1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4" fontId="0" fillId="0" borderId="2" xfId="0" applyNumberFormat="1" applyFont="1" applyBorder="1"/>
    <xf numFmtId="4" fontId="1" fillId="5" borderId="2" xfId="0" applyNumberFormat="1" applyFont="1" applyFill="1" applyBorder="1" applyAlignment="1">
      <alignment horizontal="right" vertical="center"/>
    </xf>
    <xf numFmtId="0" fontId="0" fillId="4" borderId="9" xfId="0" applyFont="1" applyFill="1" applyBorder="1" applyAlignment="1">
      <alignment wrapText="1"/>
    </xf>
    <xf numFmtId="4" fontId="0" fillId="10" borderId="2" xfId="0" applyNumberFormat="1" applyFont="1" applyFill="1" applyBorder="1"/>
    <xf numFmtId="0" fontId="0" fillId="4" borderId="10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4" fontId="1" fillId="16" borderId="2" xfId="0" applyNumberFormat="1" applyFont="1" applyFill="1" applyBorder="1" applyAlignment="1">
      <alignment horizontal="right"/>
    </xf>
    <xf numFmtId="4" fontId="1" fillId="4" borderId="10" xfId="0" applyNumberFormat="1" applyFont="1" applyFill="1" applyBorder="1" applyAlignment="1">
      <alignment vertical="top"/>
    </xf>
    <xf numFmtId="4" fontId="0" fillId="16" borderId="2" xfId="0" applyNumberFormat="1" applyFont="1" applyFill="1" applyBorder="1" applyAlignment="1"/>
    <xf numFmtId="0" fontId="0" fillId="23" borderId="2" xfId="0" applyFont="1" applyFill="1" applyBorder="1" applyAlignment="1">
      <alignment vertical="top"/>
    </xf>
    <xf numFmtId="4" fontId="0" fillId="8" borderId="10" xfId="0" applyNumberFormat="1" applyFont="1" applyFill="1" applyBorder="1" applyAlignment="1">
      <alignment vertical="top"/>
    </xf>
    <xf numFmtId="4" fontId="0" fillId="16" borderId="2" xfId="0" applyNumberFormat="1" applyFont="1" applyFill="1" applyBorder="1" applyAlignment="1">
      <alignment horizontal="right"/>
    </xf>
    <xf numFmtId="4" fontId="1" fillId="10" borderId="10" xfId="0" applyNumberFormat="1" applyFont="1" applyFill="1" applyBorder="1" applyAlignment="1">
      <alignment vertical="top"/>
    </xf>
    <xf numFmtId="4" fontId="1" fillId="14" borderId="2" xfId="0" applyNumberFormat="1" applyFont="1" applyFill="1" applyBorder="1" applyAlignment="1">
      <alignment vertical="top"/>
    </xf>
    <xf numFmtId="4" fontId="1" fillId="16" borderId="2" xfId="0" applyNumberFormat="1" applyFont="1" applyFill="1" applyBorder="1" applyAlignment="1">
      <alignment horizontal="right" vertical="top"/>
    </xf>
    <xf numFmtId="4" fontId="12" fillId="5" borderId="2" xfId="0" applyNumberFormat="1" applyFont="1" applyFill="1" applyBorder="1" applyAlignment="1">
      <alignment horizontal="right" vertical="top"/>
    </xf>
    <xf numFmtId="4" fontId="1" fillId="4" borderId="2" xfId="0" applyNumberFormat="1" applyFont="1" applyFill="1" applyBorder="1" applyAlignment="1">
      <alignment horizontal="right"/>
    </xf>
    <xf numFmtId="4" fontId="0" fillId="14" borderId="2" xfId="0" applyNumberFormat="1" applyFont="1" applyFill="1" applyBorder="1" applyAlignment="1">
      <alignment horizontal="right" vertical="top"/>
    </xf>
    <xf numFmtId="4" fontId="0" fillId="23" borderId="2" xfId="0" applyNumberFormat="1" applyFont="1" applyFill="1" applyBorder="1" applyAlignment="1">
      <alignment horizontal="right" vertical="center"/>
    </xf>
    <xf numFmtId="4" fontId="0" fillId="15" borderId="2" xfId="0" applyNumberFormat="1" applyFont="1" applyFill="1" applyBorder="1" applyAlignment="1">
      <alignment vertical="center"/>
    </xf>
    <xf numFmtId="4" fontId="1" fillId="8" borderId="2" xfId="0" applyNumberFormat="1" applyFont="1" applyFill="1" applyBorder="1" applyAlignment="1">
      <alignment vertical="center"/>
    </xf>
    <xf numFmtId="4" fontId="0" fillId="13" borderId="2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vertical="top"/>
    </xf>
    <xf numFmtId="4" fontId="0" fillId="7" borderId="2" xfId="0" applyNumberFormat="1" applyFont="1" applyFill="1" applyBorder="1" applyAlignment="1">
      <alignment vertical="top"/>
    </xf>
    <xf numFmtId="4" fontId="0" fillId="15" borderId="2" xfId="0" applyNumberFormat="1" applyFont="1" applyFill="1" applyBorder="1"/>
    <xf numFmtId="4" fontId="1" fillId="2" borderId="2" xfId="0" applyNumberFormat="1" applyFont="1" applyFill="1" applyBorder="1" applyAlignment="1">
      <alignment vertical="center"/>
    </xf>
    <xf numFmtId="4" fontId="0" fillId="7" borderId="2" xfId="0" applyNumberFormat="1" applyFont="1" applyFill="1" applyBorder="1" applyAlignment="1">
      <alignment vertical="top"/>
    </xf>
    <xf numFmtId="4" fontId="0" fillId="0" borderId="2" xfId="0" applyNumberFormat="1" applyFont="1" applyBorder="1" applyAlignment="1">
      <alignment wrapText="1"/>
    </xf>
    <xf numFmtId="4" fontId="12" fillId="17" borderId="2" xfId="0" applyNumberFormat="1" applyFont="1" applyFill="1" applyBorder="1" applyAlignment="1">
      <alignment horizontal="right" vertical="top"/>
    </xf>
    <xf numFmtId="4" fontId="1" fillId="7" borderId="2" xfId="0" applyNumberFormat="1" applyFont="1" applyFill="1" applyBorder="1" applyAlignment="1">
      <alignment vertical="top"/>
    </xf>
    <xf numFmtId="4" fontId="1" fillId="21" borderId="2" xfId="0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top"/>
    </xf>
    <xf numFmtId="4" fontId="1" fillId="4" borderId="2" xfId="0" applyNumberFormat="1" applyFont="1" applyFill="1" applyBorder="1" applyAlignment="1"/>
    <xf numFmtId="4" fontId="1" fillId="14" borderId="2" xfId="0" applyNumberFormat="1" applyFont="1" applyFill="1" applyBorder="1" applyAlignment="1">
      <alignment horizontal="right" vertical="top"/>
    </xf>
    <xf numFmtId="4" fontId="0" fillId="7" borderId="2" xfId="0" applyNumberFormat="1" applyFon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center" vertical="top" wrapText="1"/>
    </xf>
    <xf numFmtId="4" fontId="0" fillId="19" borderId="2" xfId="0" applyNumberFormat="1" applyFont="1" applyFill="1" applyBorder="1" applyAlignment="1">
      <alignment horizontal="right"/>
    </xf>
    <xf numFmtId="4" fontId="10" fillId="8" borderId="2" xfId="0" applyNumberFormat="1" applyFont="1" applyFill="1" applyBorder="1" applyAlignment="1">
      <alignment wrapText="1"/>
    </xf>
    <xf numFmtId="4" fontId="0" fillId="6" borderId="6" xfId="0" applyNumberFormat="1" applyFont="1" applyFill="1" applyBorder="1" applyAlignment="1">
      <alignment horizontal="right" vertical="top"/>
    </xf>
    <xf numFmtId="4" fontId="0" fillId="4" borderId="2" xfId="0" applyNumberFormat="1" applyFont="1" applyFill="1" applyBorder="1" applyAlignment="1">
      <alignment horizontal="left"/>
    </xf>
    <xf numFmtId="4" fontId="0" fillId="7" borderId="2" xfId="0" applyNumberFormat="1" applyFont="1" applyFill="1" applyBorder="1" applyAlignment="1">
      <alignment vertical="center"/>
    </xf>
    <xf numFmtId="4" fontId="0" fillId="11" borderId="2" xfId="0" applyNumberFormat="1" applyFont="1" applyFill="1" applyBorder="1" applyAlignment="1">
      <alignment vertical="top"/>
    </xf>
    <xf numFmtId="0" fontId="3" fillId="7" borderId="7" xfId="0" applyFont="1" applyFill="1" applyBorder="1" applyAlignment="1">
      <alignment horizontal="left" wrapText="1"/>
    </xf>
    <xf numFmtId="4" fontId="1" fillId="0" borderId="2" xfId="0" applyNumberFormat="1" applyFont="1" applyBorder="1" applyAlignment="1">
      <alignment vertical="top"/>
    </xf>
    <xf numFmtId="0" fontId="3" fillId="7" borderId="1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wrapText="1"/>
    </xf>
    <xf numFmtId="4" fontId="3" fillId="7" borderId="12" xfId="0" applyNumberFormat="1" applyFont="1" applyFill="1" applyBorder="1" applyAlignment="1">
      <alignment horizontal="left"/>
    </xf>
    <xf numFmtId="4" fontId="0" fillId="20" borderId="2" xfId="0" applyNumberFormat="1" applyFont="1" applyFill="1" applyBorder="1" applyAlignment="1">
      <alignment horizontal="right"/>
    </xf>
    <xf numFmtId="4" fontId="1" fillId="0" borderId="5" xfId="0" applyNumberFormat="1" applyFont="1" applyBorder="1" applyAlignment="1">
      <alignment vertical="top"/>
    </xf>
    <xf numFmtId="4" fontId="0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 vertical="center"/>
    </xf>
    <xf numFmtId="4" fontId="11" fillId="22" borderId="2" xfId="0" applyNumberFormat="1" applyFont="1" applyFill="1" applyBorder="1" applyAlignment="1">
      <alignment horizontal="right" vertical="center"/>
    </xf>
    <xf numFmtId="4" fontId="0" fillId="4" borderId="2" xfId="0" applyNumberFormat="1" applyFont="1" applyFill="1" applyBorder="1" applyAlignment="1">
      <alignment vertical="center"/>
    </xf>
    <xf numFmtId="4" fontId="12" fillId="8" borderId="2" xfId="0" applyNumberFormat="1" applyFont="1" applyFill="1" applyBorder="1" applyAlignment="1">
      <alignment vertical="top"/>
    </xf>
    <xf numFmtId="4" fontId="11" fillId="12" borderId="2" xfId="0" applyNumberFormat="1" applyFont="1" applyFill="1" applyBorder="1" applyAlignment="1">
      <alignment vertical="center"/>
    </xf>
    <xf numFmtId="4" fontId="0" fillId="4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4" fontId="0" fillId="4" borderId="0" xfId="0" applyNumberFormat="1" applyFont="1" applyFill="1" applyBorder="1" applyAlignment="1">
      <alignment horizontal="right" vertical="top"/>
    </xf>
    <xf numFmtId="0" fontId="0" fillId="0" borderId="13" xfId="0" applyFont="1" applyBorder="1" applyAlignment="1">
      <alignment wrapText="1"/>
    </xf>
    <xf numFmtId="4" fontId="1" fillId="4" borderId="0" xfId="0" applyNumberFormat="1" applyFont="1" applyFill="1" applyBorder="1" applyAlignment="1">
      <alignment horizontal="right" vertical="top"/>
    </xf>
    <xf numFmtId="4" fontId="0" fillId="0" borderId="13" xfId="0" applyNumberFormat="1" applyFont="1" applyBorder="1" applyAlignment="1">
      <alignment vertical="top"/>
    </xf>
    <xf numFmtId="4" fontId="1" fillId="4" borderId="0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" fontId="1" fillId="4" borderId="2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top"/>
    </xf>
    <xf numFmtId="4" fontId="0" fillId="0" borderId="1" xfId="0" applyNumberFormat="1" applyFont="1" applyBorder="1" applyAlignment="1">
      <alignment vertical="top"/>
    </xf>
    <xf numFmtId="4" fontId="0" fillId="14" borderId="2" xfId="0" applyNumberFormat="1" applyFont="1" applyFill="1" applyBorder="1"/>
    <xf numFmtId="4" fontId="11" fillId="12" borderId="2" xfId="0" applyNumberFormat="1" applyFont="1" applyFill="1" applyBorder="1" applyAlignment="1">
      <alignment horizontal="right" vertical="top"/>
    </xf>
    <xf numFmtId="4" fontId="0" fillId="0" borderId="0" xfId="0" applyNumberFormat="1" applyFont="1" applyAlignment="1">
      <alignment horizontal="left" vertical="center" wrapText="1"/>
    </xf>
    <xf numFmtId="4" fontId="14" fillId="4" borderId="2" xfId="0" applyNumberFormat="1" applyFont="1" applyFill="1" applyBorder="1" applyAlignment="1">
      <alignment vertical="top"/>
    </xf>
    <xf numFmtId="0" fontId="0" fillId="4" borderId="10" xfId="0" applyFont="1" applyFill="1" applyBorder="1" applyAlignment="1">
      <alignment wrapText="1"/>
    </xf>
    <xf numFmtId="4" fontId="0" fillId="0" borderId="2" xfId="0" applyNumberFormat="1" applyFont="1" applyBorder="1" applyAlignment="1">
      <alignment horizontal="center" vertical="center" wrapText="1"/>
    </xf>
    <xf numFmtId="4" fontId="0" fillId="5" borderId="2" xfId="0" applyNumberFormat="1" applyFont="1" applyFill="1" applyBorder="1" applyAlignment="1">
      <alignment horizontal="right"/>
    </xf>
    <xf numFmtId="4" fontId="4" fillId="4" borderId="2" xfId="0" applyNumberFormat="1" applyFont="1" applyFill="1" applyBorder="1" applyAlignment="1">
      <alignment horizontal="right" vertical="top"/>
    </xf>
    <xf numFmtId="0" fontId="15" fillId="0" borderId="0" xfId="0" applyFont="1" applyAlignment="1">
      <alignment wrapText="1"/>
    </xf>
    <xf numFmtId="4" fontId="1" fillId="25" borderId="2" xfId="0" applyNumberFormat="1" applyFont="1" applyFill="1" applyBorder="1" applyAlignment="1">
      <alignment horizontal="right" vertical="top"/>
    </xf>
    <xf numFmtId="4" fontId="2" fillId="4" borderId="2" xfId="0" applyNumberFormat="1" applyFont="1" applyFill="1" applyBorder="1" applyAlignment="1">
      <alignment vertical="top"/>
    </xf>
    <xf numFmtId="4" fontId="3" fillId="7" borderId="8" xfId="0" applyNumberFormat="1" applyFont="1" applyFill="1" applyBorder="1" applyAlignment="1">
      <alignment horizontal="left" vertical="center" wrapText="1"/>
    </xf>
    <xf numFmtId="4" fontId="1" fillId="4" borderId="2" xfId="0" applyNumberFormat="1" applyFont="1" applyFill="1" applyBorder="1" applyAlignment="1">
      <alignment vertical="center"/>
    </xf>
    <xf numFmtId="4" fontId="0" fillId="5" borderId="2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wrapText="1"/>
    </xf>
    <xf numFmtId="4" fontId="12" fillId="12" borderId="2" xfId="0" applyNumberFormat="1" applyFont="1" applyFill="1" applyBorder="1" applyAlignment="1">
      <alignment vertical="top"/>
    </xf>
    <xf numFmtId="4" fontId="12" fillId="0" borderId="2" xfId="0" applyNumberFormat="1" applyFont="1" applyBorder="1" applyAlignment="1">
      <alignment vertical="top"/>
    </xf>
    <xf numFmtId="4" fontId="12" fillId="26" borderId="2" xfId="0" applyNumberFormat="1" applyFont="1" applyFill="1" applyBorder="1" applyAlignment="1">
      <alignment vertical="top"/>
    </xf>
    <xf numFmtId="4" fontId="1" fillId="4" borderId="2" xfId="0" applyNumberFormat="1" applyFont="1" applyFill="1" applyBorder="1" applyAlignment="1">
      <alignment horizontal="right" vertical="center" wrapText="1"/>
    </xf>
    <xf numFmtId="0" fontId="16" fillId="0" borderId="2" xfId="0" applyFont="1" applyBorder="1" applyAlignment="1">
      <alignment vertical="center"/>
    </xf>
    <xf numFmtId="4" fontId="0" fillId="4" borderId="2" xfId="0" applyNumberFormat="1" applyFont="1" applyFill="1" applyBorder="1" applyAlignment="1">
      <alignment horizontal="right" wrapText="1"/>
    </xf>
    <xf numFmtId="0" fontId="17" fillId="4" borderId="2" xfId="0" applyFont="1" applyFill="1" applyBorder="1" applyAlignment="1">
      <alignment vertical="top"/>
    </xf>
    <xf numFmtId="0" fontId="18" fillId="4" borderId="2" xfId="0" applyFont="1" applyFill="1" applyBorder="1" applyAlignment="1">
      <alignment horizontal="left" vertical="center" wrapText="1"/>
    </xf>
    <xf numFmtId="4" fontId="0" fillId="4" borderId="2" xfId="0" applyNumberFormat="1" applyFont="1" applyFill="1" applyBorder="1" applyAlignment="1">
      <alignment horizontal="center" vertical="center"/>
    </xf>
    <xf numFmtId="4" fontId="0" fillId="4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/>
    </xf>
    <xf numFmtId="4" fontId="0" fillId="4" borderId="2" xfId="0" applyNumberFormat="1" applyFont="1" applyFill="1" applyBorder="1" applyAlignment="1">
      <alignment vertical="center" wrapText="1"/>
    </xf>
    <xf numFmtId="4" fontId="1" fillId="4" borderId="0" xfId="0" applyNumberFormat="1" applyFont="1" applyFill="1" applyBorder="1" applyAlignment="1">
      <alignment horizontal="right"/>
    </xf>
    <xf numFmtId="0" fontId="0" fillId="0" borderId="3" xfId="0" applyFont="1" applyBorder="1" applyAlignment="1">
      <alignment vertical="center" wrapText="1"/>
    </xf>
    <xf numFmtId="0" fontId="17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4" fontId="1" fillId="4" borderId="2" xfId="0" applyNumberFormat="1" applyFont="1" applyFill="1" applyBorder="1" applyAlignment="1">
      <alignment horizontal="right" wrapText="1"/>
    </xf>
    <xf numFmtId="0" fontId="0" fillId="0" borderId="13" xfId="0" applyFont="1" applyBorder="1" applyAlignment="1">
      <alignment vertical="center" wrapText="1"/>
    </xf>
    <xf numFmtId="4" fontId="0" fillId="9" borderId="2" xfId="0" applyNumberFormat="1" applyFont="1" applyFill="1" applyBorder="1" applyAlignment="1">
      <alignment wrapText="1"/>
    </xf>
    <xf numFmtId="0" fontId="0" fillId="0" borderId="13" xfId="0" applyFont="1" applyBorder="1" applyAlignment="1">
      <alignment horizontal="right" wrapText="1"/>
    </xf>
    <xf numFmtId="0" fontId="19" fillId="0" borderId="2" xfId="0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/>
    </xf>
    <xf numFmtId="4" fontId="1" fillId="22" borderId="2" xfId="0" applyNumberFormat="1" applyFont="1" applyFill="1" applyBorder="1" applyAlignment="1">
      <alignment horizontal="right" vertical="top"/>
    </xf>
    <xf numFmtId="4" fontId="1" fillId="0" borderId="2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18" fillId="0" borderId="2" xfId="0" applyFont="1" applyBorder="1" applyAlignment="1">
      <alignment horizontal="left" vertical="center" wrapText="1"/>
    </xf>
    <xf numFmtId="4" fontId="17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4" fontId="1" fillId="0" borderId="7" xfId="0" applyNumberFormat="1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4" fontId="17" fillId="0" borderId="2" xfId="0" applyNumberFormat="1" applyFont="1" applyBorder="1" applyAlignment="1">
      <alignment horizontal="center" vertical="center"/>
    </xf>
    <xf numFmtId="4" fontId="1" fillId="16" borderId="2" xfId="0" applyNumberFormat="1" applyFont="1" applyFill="1" applyBorder="1" applyAlignment="1">
      <alignment vertical="top"/>
    </xf>
    <xf numFmtId="4" fontId="1" fillId="14" borderId="2" xfId="0" applyNumberFormat="1" applyFont="1" applyFill="1" applyBorder="1" applyAlignment="1">
      <alignment vertical="center"/>
    </xf>
    <xf numFmtId="4" fontId="1" fillId="9" borderId="2" xfId="0" applyNumberFormat="1" applyFont="1" applyFill="1" applyBorder="1" applyAlignment="1">
      <alignment vertical="top"/>
    </xf>
    <xf numFmtId="4" fontId="1" fillId="4" borderId="2" xfId="0" applyNumberFormat="1" applyFont="1" applyFill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4" borderId="13" xfId="0" applyFont="1" applyFill="1" applyBorder="1" applyAlignment="1">
      <alignment vertical="center" wrapText="1"/>
    </xf>
    <xf numFmtId="4" fontId="0" fillId="4" borderId="13" xfId="0" applyNumberFormat="1" applyFont="1" applyFill="1" applyBorder="1" applyAlignment="1">
      <alignment vertical="top"/>
    </xf>
    <xf numFmtId="0" fontId="0" fillId="4" borderId="13" xfId="0" applyFont="1" applyFill="1" applyBorder="1" applyAlignment="1">
      <alignment wrapText="1"/>
    </xf>
    <xf numFmtId="4" fontId="12" fillId="17" borderId="2" xfId="0" applyNumberFormat="1" applyFont="1" applyFill="1" applyBorder="1" applyAlignment="1">
      <alignment vertical="top"/>
    </xf>
    <xf numFmtId="4" fontId="0" fillId="4" borderId="1" xfId="0" applyNumberFormat="1" applyFont="1" applyFill="1" applyBorder="1" applyAlignment="1">
      <alignment vertical="top"/>
    </xf>
    <xf numFmtId="4" fontId="1" fillId="7" borderId="2" xfId="0" applyNumberFormat="1" applyFont="1" applyFill="1" applyBorder="1" applyAlignment="1">
      <alignment wrapText="1"/>
    </xf>
    <xf numFmtId="4" fontId="1" fillId="0" borderId="2" xfId="0" applyNumberFormat="1" applyFont="1" applyBorder="1" applyAlignment="1">
      <alignment vertical="center" wrapText="1"/>
    </xf>
    <xf numFmtId="4" fontId="1" fillId="0" borderId="2" xfId="0" applyNumberFormat="1" applyFont="1" applyBorder="1" applyAlignment="1">
      <alignment wrapText="1"/>
    </xf>
    <xf numFmtId="0" fontId="1" fillId="4" borderId="2" xfId="0" applyFont="1" applyFill="1" applyBorder="1" applyAlignment="1">
      <alignment horizontal="right"/>
    </xf>
    <xf numFmtId="4" fontId="18" fillId="0" borderId="2" xfId="0" applyNumberFormat="1" applyFont="1" applyBorder="1" applyAlignment="1">
      <alignment horizontal="center" vertical="center"/>
    </xf>
    <xf numFmtId="4" fontId="1" fillId="14" borderId="2" xfId="0" applyNumberFormat="1" applyFont="1" applyFill="1" applyBorder="1" applyAlignment="1">
      <alignment horizontal="right"/>
    </xf>
    <xf numFmtId="4" fontId="6" fillId="4" borderId="2" xfId="0" applyNumberFormat="1" applyFont="1" applyFill="1" applyBorder="1" applyAlignment="1">
      <alignment horizontal="right"/>
    </xf>
    <xf numFmtId="4" fontId="20" fillId="0" borderId="2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top"/>
    </xf>
    <xf numFmtId="4" fontId="1" fillId="0" borderId="2" xfId="0" applyNumberFormat="1" applyFont="1" applyBorder="1"/>
    <xf numFmtId="4" fontId="18" fillId="4" borderId="2" xfId="0" applyNumberFormat="1" applyFont="1" applyFill="1" applyBorder="1" applyAlignment="1">
      <alignment horizontal="right"/>
    </xf>
    <xf numFmtId="0" fontId="21" fillId="4" borderId="2" xfId="0" applyFont="1" applyFill="1" applyBorder="1" applyAlignment="1">
      <alignment vertical="top"/>
    </xf>
    <xf numFmtId="4" fontId="1" fillId="27" borderId="2" xfId="0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4" fontId="21" fillId="2" borderId="2" xfId="0" applyNumberFormat="1" applyFont="1" applyFill="1" applyBorder="1" applyAlignment="1">
      <alignment horizontal="right" vertical="center"/>
    </xf>
    <xf numFmtId="4" fontId="1" fillId="17" borderId="2" xfId="0" applyNumberFormat="1" applyFont="1" applyFill="1" applyBorder="1" applyAlignment="1">
      <alignment horizontal="right"/>
    </xf>
    <xf numFmtId="0" fontId="17" fillId="0" borderId="2" xfId="0" applyFont="1" applyBorder="1" applyAlignment="1">
      <alignment horizontal="left" vertical="center"/>
    </xf>
    <xf numFmtId="4" fontId="22" fillId="26" borderId="2" xfId="0" applyNumberFormat="1" applyFont="1" applyFill="1" applyBorder="1" applyAlignment="1">
      <alignment vertical="top"/>
    </xf>
    <xf numFmtId="4" fontId="22" fillId="4" borderId="2" xfId="0" applyNumberFormat="1" applyFont="1" applyFill="1" applyBorder="1" applyAlignment="1">
      <alignment vertical="top"/>
    </xf>
    <xf numFmtId="0" fontId="18" fillId="0" borderId="2" xfId="0" applyFont="1" applyBorder="1" applyAlignment="1">
      <alignment vertical="top"/>
    </xf>
    <xf numFmtId="4" fontId="4" fillId="0" borderId="2" xfId="0" applyNumberFormat="1" applyFont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4" fontId="24" fillId="0" borderId="2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18" fillId="0" borderId="2" xfId="0" applyNumberFormat="1" applyFont="1" applyBorder="1" applyAlignment="1">
      <alignment horizontal="right"/>
    </xf>
    <xf numFmtId="0" fontId="18" fillId="0" borderId="2" xfId="0" applyFont="1" applyBorder="1" applyAlignment="1">
      <alignment horizontal="left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4" fontId="1" fillId="8" borderId="2" xfId="0" applyNumberFormat="1" applyFont="1" applyFill="1" applyBorder="1" applyAlignment="1">
      <alignment horizontal="right" vertical="center"/>
    </xf>
    <xf numFmtId="4" fontId="26" fillId="0" borderId="2" xfId="0" applyNumberFormat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right" wrapText="1"/>
    </xf>
    <xf numFmtId="4" fontId="0" fillId="4" borderId="2" xfId="0" applyNumberFormat="1" applyFont="1" applyFill="1" applyBorder="1" applyAlignment="1">
      <alignment horizontal="center" vertical="center" wrapText="1"/>
    </xf>
    <xf numFmtId="4" fontId="27" fillId="0" borderId="2" xfId="0" applyNumberFormat="1" applyFont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4" fontId="1" fillId="22" borderId="2" xfId="0" applyNumberFormat="1" applyFont="1" applyFill="1" applyBorder="1" applyAlignment="1">
      <alignment vertical="top"/>
    </xf>
    <xf numFmtId="0" fontId="0" fillId="0" borderId="4" xfId="0" applyFont="1" applyBorder="1" applyAlignment="1">
      <alignment vertical="top"/>
    </xf>
    <xf numFmtId="4" fontId="1" fillId="20" borderId="2" xfId="0" applyNumberFormat="1" applyFont="1" applyFill="1" applyBorder="1" applyAlignment="1"/>
    <xf numFmtId="4" fontId="1" fillId="0" borderId="2" xfId="0" applyNumberFormat="1" applyFont="1" applyBorder="1" applyAlignment="1">
      <alignment horizontal="center" vertical="center" wrapText="1"/>
    </xf>
    <xf numFmtId="4" fontId="8" fillId="5" borderId="2" xfId="0" applyNumberFormat="1" applyFont="1" applyFill="1" applyBorder="1" applyAlignment="1"/>
    <xf numFmtId="4" fontId="12" fillId="28" borderId="2" xfId="0" applyNumberFormat="1" applyFont="1" applyFill="1" applyBorder="1" applyAlignment="1">
      <alignment vertical="top"/>
    </xf>
    <xf numFmtId="4" fontId="2" fillId="5" borderId="2" xfId="0" applyNumberFormat="1" applyFont="1" applyFill="1" applyBorder="1" applyAlignment="1"/>
    <xf numFmtId="0" fontId="0" fillId="0" borderId="0" xfId="0" applyFont="1" applyAlignment="1">
      <alignment horizontal="left" vertical="center" wrapText="1"/>
    </xf>
    <xf numFmtId="4" fontId="2" fillId="0" borderId="2" xfId="0" applyNumberFormat="1" applyFont="1" applyBorder="1" applyAlignment="1">
      <alignment vertical="center"/>
    </xf>
    <xf numFmtId="4" fontId="2" fillId="4" borderId="2" xfId="0" applyNumberFormat="1" applyFont="1" applyFill="1" applyBorder="1" applyAlignment="1">
      <alignment horizontal="right"/>
    </xf>
    <xf numFmtId="4" fontId="1" fillId="8" borderId="2" xfId="0" applyNumberFormat="1" applyFont="1" applyFill="1" applyBorder="1" applyAlignment="1">
      <alignment horizontal="center" vertical="center"/>
    </xf>
    <xf numFmtId="4" fontId="1" fillId="4" borderId="2" xfId="0" applyNumberFormat="1" applyFont="1" applyFill="1" applyBorder="1" applyAlignment="1">
      <alignment horizontal="center" vertical="center"/>
    </xf>
    <xf numFmtId="4" fontId="28" fillId="4" borderId="2" xfId="0" applyNumberFormat="1" applyFont="1" applyFill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 wrapText="1"/>
    </xf>
    <xf numFmtId="0" fontId="0" fillId="4" borderId="2" xfId="0" applyFont="1" applyFill="1" applyBorder="1" applyAlignment="1">
      <alignment wrapText="1"/>
    </xf>
    <xf numFmtId="0" fontId="28" fillId="4" borderId="2" xfId="0" applyFont="1" applyFill="1" applyBorder="1" applyAlignment="1">
      <alignment horizontal="left" vertical="center"/>
    </xf>
    <xf numFmtId="4" fontId="1" fillId="8" borderId="2" xfId="0" applyNumberFormat="1" applyFont="1" applyFill="1" applyBorder="1" applyAlignment="1">
      <alignment horizontal="center" vertical="center"/>
    </xf>
    <xf numFmtId="4" fontId="2" fillId="5" borderId="2" xfId="0" applyNumberFormat="1" applyFont="1" applyFill="1" applyBorder="1" applyAlignment="1">
      <alignment horizontal="right"/>
    </xf>
    <xf numFmtId="0" fontId="17" fillId="4" borderId="2" xfId="0" applyFont="1" applyFill="1" applyBorder="1" applyAlignment="1">
      <alignment vertical="center"/>
    </xf>
    <xf numFmtId="4" fontId="17" fillId="8" borderId="2" xfId="0" applyNumberFormat="1" applyFont="1" applyFill="1" applyBorder="1" applyAlignment="1">
      <alignment horizontal="center" vertical="center"/>
    </xf>
    <xf numFmtId="4" fontId="17" fillId="4" borderId="2" xfId="0" applyNumberFormat="1" applyFont="1" applyFill="1" applyBorder="1" applyAlignment="1">
      <alignment horizontal="center" vertical="center"/>
    </xf>
    <xf numFmtId="4" fontId="8" fillId="20" borderId="2" xfId="0" applyNumberFormat="1" applyFont="1" applyFill="1" applyBorder="1" applyAlignment="1">
      <alignment vertical="top"/>
    </xf>
    <xf numFmtId="4" fontId="8" fillId="20" borderId="2" xfId="0" applyNumberFormat="1" applyFont="1" applyFill="1" applyBorder="1" applyAlignment="1">
      <alignment vertical="top"/>
    </xf>
    <xf numFmtId="4" fontId="2" fillId="23" borderId="2" xfId="0" applyNumberFormat="1" applyFont="1" applyFill="1" applyBorder="1" applyAlignment="1">
      <alignment vertical="top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" fontId="11" fillId="17" borderId="2" xfId="0" applyNumberFormat="1" applyFont="1" applyFill="1" applyBorder="1" applyAlignment="1">
      <alignment horizontal="right" vertical="top"/>
    </xf>
    <xf numFmtId="0" fontId="18" fillId="4" borderId="2" xfId="0" applyFont="1" applyFill="1" applyBorder="1" applyAlignment="1">
      <alignment vertical="top"/>
    </xf>
    <xf numFmtId="0" fontId="0" fillId="4" borderId="13" xfId="0" applyFont="1" applyFill="1" applyBorder="1" applyAlignment="1">
      <alignment horizontal="right" wrapText="1"/>
    </xf>
    <xf numFmtId="0" fontId="0" fillId="0" borderId="2" xfId="0" applyFont="1" applyBorder="1" applyAlignment="1">
      <alignment horizontal="left" vertical="center" wrapText="1"/>
    </xf>
    <xf numFmtId="4" fontId="1" fillId="4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4" fontId="20" fillId="4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 wrapText="1"/>
    </xf>
    <xf numFmtId="0" fontId="27" fillId="0" borderId="2" xfId="0" applyFont="1" applyBorder="1" applyAlignment="1">
      <alignment vertical="top"/>
    </xf>
    <xf numFmtId="0" fontId="0" fillId="4" borderId="2" xfId="0" applyFont="1" applyFill="1" applyBorder="1" applyAlignment="1">
      <alignment vertical="center"/>
    </xf>
    <xf numFmtId="0" fontId="16" fillId="0" borderId="2" xfId="0" applyFont="1" applyBorder="1" applyAlignment="1">
      <alignment vertical="top"/>
    </xf>
    <xf numFmtId="0" fontId="0" fillId="4" borderId="2" xfId="0" applyFont="1" applyFill="1" applyBorder="1" applyAlignment="1">
      <alignment vertical="center"/>
    </xf>
    <xf numFmtId="4" fontId="16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4" fontId="26" fillId="4" borderId="2" xfId="0" applyNumberFormat="1" applyFont="1" applyFill="1" applyBorder="1" applyAlignment="1">
      <alignment horizontal="center" vertical="center"/>
    </xf>
    <xf numFmtId="4" fontId="29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4" fontId="23" fillId="0" borderId="2" xfId="0" applyNumberFormat="1" applyFont="1" applyBorder="1" applyAlignment="1">
      <alignment horizontal="center" vertical="center"/>
    </xf>
    <xf numFmtId="4" fontId="1" fillId="22" borderId="2" xfId="0" applyNumberFormat="1" applyFont="1" applyFill="1" applyBorder="1" applyAlignment="1">
      <alignment vertical="top"/>
    </xf>
    <xf numFmtId="0" fontId="0" fillId="4" borderId="0" xfId="0" applyFont="1" applyFill="1" applyBorder="1" applyAlignment="1">
      <alignment wrapText="1"/>
    </xf>
    <xf numFmtId="4" fontId="0" fillId="4" borderId="0" xfId="0" applyNumberFormat="1" applyFont="1" applyFill="1" applyBorder="1" applyAlignment="1">
      <alignment vertical="top"/>
    </xf>
    <xf numFmtId="4" fontId="0" fillId="4" borderId="0" xfId="0" applyNumberFormat="1" applyFont="1" applyFill="1" applyBorder="1" applyAlignment="1">
      <alignment vertical="top"/>
    </xf>
    <xf numFmtId="4" fontId="30" fillId="4" borderId="2" xfId="0" applyNumberFormat="1" applyFont="1" applyFill="1" applyBorder="1" applyAlignment="1">
      <alignment horizontal="right"/>
    </xf>
    <xf numFmtId="4" fontId="0" fillId="4" borderId="2" xfId="0" applyNumberFormat="1" applyFont="1" applyFill="1" applyBorder="1" applyAlignment="1">
      <alignment wrapText="1"/>
    </xf>
    <xf numFmtId="4" fontId="1" fillId="26" borderId="2" xfId="0" applyNumberFormat="1" applyFont="1" applyFill="1" applyBorder="1" applyAlignment="1">
      <alignment vertical="top"/>
    </xf>
    <xf numFmtId="4" fontId="17" fillId="4" borderId="2" xfId="0" applyNumberFormat="1" applyFont="1" applyFill="1" applyBorder="1" applyAlignment="1">
      <alignment horizontal="center" vertical="center"/>
    </xf>
    <xf numFmtId="4" fontId="20" fillId="4" borderId="2" xfId="0" applyNumberFormat="1" applyFont="1" applyFill="1" applyBorder="1"/>
    <xf numFmtId="4" fontId="0" fillId="4" borderId="2" xfId="0" applyNumberFormat="1" applyFont="1" applyFill="1" applyBorder="1" applyAlignment="1">
      <alignment horizontal="right" wrapText="1"/>
    </xf>
    <xf numFmtId="0" fontId="31" fillId="4" borderId="2" xfId="0" applyFont="1" applyFill="1" applyBorder="1" applyAlignment="1">
      <alignment vertical="top"/>
    </xf>
    <xf numFmtId="4" fontId="21" fillId="2" borderId="2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wrapText="1"/>
    </xf>
    <xf numFmtId="4" fontId="12" fillId="4" borderId="2" xfId="0" applyNumberFormat="1" applyFont="1" applyFill="1" applyBorder="1" applyAlignment="1">
      <alignment vertical="top"/>
    </xf>
    <xf numFmtId="4" fontId="0" fillId="4" borderId="5" xfId="0" applyNumberFormat="1" applyFont="1" applyFill="1" applyBorder="1" applyAlignment="1">
      <alignment horizontal="center" vertical="center"/>
    </xf>
    <xf numFmtId="4" fontId="0" fillId="4" borderId="9" xfId="0" applyNumberFormat="1" applyFont="1" applyFill="1" applyBorder="1" applyAlignment="1">
      <alignment horizontal="center" vertical="center"/>
    </xf>
    <xf numFmtId="4" fontId="10" fillId="0" borderId="2" xfId="0" applyNumberFormat="1" applyFont="1" applyBorder="1" applyAlignment="1">
      <alignment wrapText="1"/>
    </xf>
    <xf numFmtId="4" fontId="0" fillId="7" borderId="14" xfId="0" applyNumberFormat="1" applyFont="1" applyFill="1" applyBorder="1" applyAlignment="1">
      <alignment horizontal="center" vertical="center"/>
    </xf>
    <xf numFmtId="4" fontId="20" fillId="0" borderId="2" xfId="0" applyNumberFormat="1" applyFont="1" applyBorder="1" applyAlignment="1">
      <alignment horizontal="right"/>
    </xf>
    <xf numFmtId="4" fontId="0" fillId="4" borderId="4" xfId="0" applyNumberFormat="1" applyFont="1" applyFill="1" applyBorder="1" applyAlignment="1">
      <alignment horizontal="center" vertical="center"/>
    </xf>
    <xf numFmtId="4" fontId="0" fillId="4" borderId="3" xfId="0" applyNumberFormat="1" applyFont="1" applyFill="1" applyBorder="1" applyAlignment="1">
      <alignment horizontal="center" vertical="center"/>
    </xf>
    <xf numFmtId="4" fontId="27" fillId="0" borderId="2" xfId="0" applyNumberFormat="1" applyFont="1" applyBorder="1" applyAlignment="1">
      <alignment horizontal="right" vertical="center"/>
    </xf>
    <xf numFmtId="4" fontId="32" fillId="4" borderId="2" xfId="0" applyNumberFormat="1" applyFont="1" applyFill="1" applyBorder="1" applyAlignment="1">
      <alignment horizontal="center" vertical="center"/>
    </xf>
    <xf numFmtId="4" fontId="33" fillId="4" borderId="2" xfId="0" applyNumberFormat="1" applyFont="1" applyFill="1" applyBorder="1" applyAlignment="1">
      <alignment horizontal="center" vertical="center"/>
    </xf>
    <xf numFmtId="4" fontId="1" fillId="8" borderId="2" xfId="0" applyNumberFormat="1" applyFont="1" applyFill="1" applyBorder="1" applyAlignment="1">
      <alignment vertical="top"/>
    </xf>
    <xf numFmtId="4" fontId="2" fillId="20" borderId="2" xfId="0" applyNumberFormat="1" applyFont="1" applyFill="1" applyBorder="1" applyAlignment="1">
      <alignment vertical="top"/>
    </xf>
    <xf numFmtId="0" fontId="19" fillId="0" borderId="2" xfId="0" applyFont="1" applyBorder="1" applyAlignment="1">
      <alignment vertical="top"/>
    </xf>
    <xf numFmtId="4" fontId="8" fillId="4" borderId="2" xfId="0" applyNumberFormat="1" applyFont="1" applyFill="1" applyBorder="1"/>
    <xf numFmtId="4" fontId="19" fillId="0" borderId="2" xfId="0" applyNumberFormat="1" applyFont="1" applyBorder="1" applyAlignment="1">
      <alignment horizontal="right" vertical="center"/>
    </xf>
    <xf numFmtId="4" fontId="1" fillId="17" borderId="2" xfId="0" applyNumberFormat="1" applyFont="1" applyFill="1" applyBorder="1" applyAlignment="1">
      <alignment vertical="top"/>
    </xf>
    <xf numFmtId="4" fontId="0" fillId="4" borderId="5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vertical="top"/>
    </xf>
    <xf numFmtId="4" fontId="0" fillId="4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0" fillId="4" borderId="5" xfId="0" applyNumberFormat="1" applyFont="1" applyFill="1" applyBorder="1" applyAlignment="1">
      <alignment horizontal="center" vertical="center"/>
    </xf>
    <xf numFmtId="4" fontId="1" fillId="4" borderId="2" xfId="0" applyNumberFormat="1" applyFont="1" applyFill="1" applyBorder="1" applyAlignment="1">
      <alignment horizontal="left" vertical="center" wrapText="1"/>
    </xf>
    <xf numFmtId="4" fontId="0" fillId="4" borderId="11" xfId="0" applyNumberFormat="1" applyFont="1" applyFill="1" applyBorder="1" applyAlignment="1">
      <alignment horizontal="left" vertical="center" wrapText="1"/>
    </xf>
    <xf numFmtId="4" fontId="1" fillId="0" borderId="2" xfId="0" applyNumberFormat="1" applyFont="1" applyBorder="1" applyAlignment="1">
      <alignment horizontal="right" wrapText="1"/>
    </xf>
    <xf numFmtId="4" fontId="20" fillId="4" borderId="2" xfId="0" applyNumberFormat="1" applyFont="1" applyFill="1" applyBorder="1" applyAlignment="1">
      <alignment horizontal="right"/>
    </xf>
    <xf numFmtId="4" fontId="1" fillId="20" borderId="2" xfId="0" applyNumberFormat="1" applyFont="1" applyFill="1" applyBorder="1" applyAlignment="1">
      <alignment wrapText="1"/>
    </xf>
    <xf numFmtId="4" fontId="1" fillId="10" borderId="2" xfId="0" applyNumberFormat="1" applyFont="1" applyFill="1" applyBorder="1" applyAlignment="1">
      <alignment wrapText="1"/>
    </xf>
    <xf numFmtId="4" fontId="0" fillId="4" borderId="11" xfId="0" applyNumberFormat="1" applyFont="1" applyFill="1" applyBorder="1" applyAlignment="1">
      <alignment horizontal="left" vertical="center" wrapText="1"/>
    </xf>
    <xf numFmtId="4" fontId="0" fillId="4" borderId="2" xfId="0" applyNumberFormat="1" applyFont="1" applyFill="1" applyBorder="1" applyAlignment="1">
      <alignment wrapText="1"/>
    </xf>
    <xf numFmtId="0" fontId="31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right" vertical="center" wrapText="1"/>
    </xf>
    <xf numFmtId="4" fontId="34" fillId="17" borderId="5" xfId="0" applyNumberFormat="1" applyFont="1" applyFill="1" applyBorder="1" applyAlignment="1">
      <alignment horizontal="center" vertical="center"/>
    </xf>
    <xf numFmtId="4" fontId="20" fillId="4" borderId="10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/>
    <xf numFmtId="4" fontId="2" fillId="4" borderId="2" xfId="0" applyNumberFormat="1" applyFont="1" applyFill="1" applyBorder="1"/>
    <xf numFmtId="4" fontId="20" fillId="4" borderId="12" xfId="0" applyNumberFormat="1" applyFont="1" applyFill="1" applyBorder="1" applyAlignment="1">
      <alignment horizontal="center" vertical="center"/>
    </xf>
    <xf numFmtId="4" fontId="33" fillId="0" borderId="2" xfId="0" applyNumberFormat="1" applyFont="1" applyBorder="1" applyAlignment="1">
      <alignment horizontal="center" vertical="center"/>
    </xf>
    <xf numFmtId="4" fontId="35" fillId="0" borderId="2" xfId="0" applyNumberFormat="1" applyFont="1" applyBorder="1" applyAlignment="1"/>
    <xf numFmtId="4" fontId="1" fillId="12" borderId="2" xfId="0" applyNumberFormat="1" applyFont="1" applyFill="1" applyBorder="1" applyAlignment="1">
      <alignment horizontal="right" vertical="center"/>
    </xf>
    <xf numFmtId="4" fontId="0" fillId="4" borderId="2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wrapText="1"/>
    </xf>
    <xf numFmtId="4" fontId="0" fillId="18" borderId="2" xfId="0" applyNumberFormat="1" applyFont="1" applyFill="1" applyBorder="1"/>
    <xf numFmtId="0" fontId="18" fillId="4" borderId="2" xfId="0" applyFont="1" applyFill="1" applyBorder="1" applyAlignment="1">
      <alignment horizontal="left" vertical="center" wrapText="1"/>
    </xf>
    <xf numFmtId="4" fontId="18" fillId="4" borderId="2" xfId="0" applyNumberFormat="1" applyFont="1" applyFill="1" applyBorder="1" applyAlignment="1">
      <alignment horizontal="center" vertical="center"/>
    </xf>
    <xf numFmtId="4" fontId="0" fillId="5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/>
    <xf numFmtId="4" fontId="1" fillId="4" borderId="2" xfId="0" applyNumberFormat="1" applyFont="1" applyFill="1" applyBorder="1" applyAlignment="1">
      <alignment wrapText="1"/>
    </xf>
    <xf numFmtId="4" fontId="1" fillId="4" borderId="2" xfId="0" applyNumberFormat="1" applyFont="1" applyFill="1" applyBorder="1" applyAlignment="1">
      <alignment horizontal="right" wrapText="1"/>
    </xf>
    <xf numFmtId="0" fontId="18" fillId="0" borderId="2" xfId="0" applyFont="1" applyBorder="1"/>
    <xf numFmtId="4" fontId="1" fillId="9" borderId="2" xfId="0" applyNumberFormat="1" applyFont="1" applyFill="1" applyBorder="1" applyAlignment="1">
      <alignment horizontal="right"/>
    </xf>
    <xf numFmtId="0" fontId="28" fillId="0" borderId="2" xfId="0" applyFont="1" applyBorder="1" applyAlignment="1">
      <alignment vertical="center"/>
    </xf>
    <xf numFmtId="4" fontId="1" fillId="8" borderId="2" xfId="0" applyNumberFormat="1" applyFont="1" applyFill="1" applyBorder="1" applyAlignment="1"/>
    <xf numFmtId="0" fontId="1" fillId="23" borderId="2" xfId="0" applyFont="1" applyFill="1" applyBorder="1" applyAlignment="1">
      <alignment horizontal="right"/>
    </xf>
    <xf numFmtId="4" fontId="11" fillId="14" borderId="2" xfId="0" applyNumberFormat="1" applyFont="1" applyFill="1" applyBorder="1"/>
    <xf numFmtId="4" fontId="6" fillId="4" borderId="2" xfId="0" applyNumberFormat="1" applyFont="1" applyFill="1" applyBorder="1" applyAlignment="1"/>
    <xf numFmtId="4" fontId="1" fillId="17" borderId="2" xfId="0" applyNumberFormat="1" applyFont="1" applyFill="1" applyBorder="1" applyAlignment="1"/>
    <xf numFmtId="0" fontId="0" fillId="4" borderId="2" xfId="0" applyFont="1" applyFill="1" applyBorder="1" applyAlignment="1">
      <alignment horizontal="right"/>
    </xf>
    <xf numFmtId="0" fontId="0" fillId="23" borderId="2" xfId="0" applyFont="1" applyFill="1" applyBorder="1" applyAlignment="1">
      <alignment horizontal="right"/>
    </xf>
    <xf numFmtId="4" fontId="36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top"/>
    </xf>
    <xf numFmtId="4" fontId="31" fillId="0" borderId="2" xfId="0" applyNumberFormat="1" applyFont="1" applyBorder="1" applyAlignment="1">
      <alignment horizontal="center" vertical="center"/>
    </xf>
    <xf numFmtId="4" fontId="37" fillId="0" borderId="2" xfId="0" applyNumberFormat="1" applyFont="1" applyBorder="1" applyAlignment="1">
      <alignment horizontal="center" vertical="center"/>
    </xf>
    <xf numFmtId="4" fontId="0" fillId="16" borderId="11" xfId="0" applyNumberFormat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0" fillId="4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0" fillId="4" borderId="4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center" wrapText="1"/>
    </xf>
    <xf numFmtId="4" fontId="1" fillId="0" borderId="0" xfId="0" applyNumberFormat="1" applyFont="1" applyFill="1" applyAlignment="1">
      <alignment horizontal="left" vertical="center" wrapText="1"/>
    </xf>
    <xf numFmtId="4" fontId="1" fillId="0" borderId="0" xfId="0" applyNumberFormat="1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" fontId="3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4" fontId="0" fillId="0" borderId="0" xfId="0" applyNumberFormat="1" applyFont="1" applyFill="1" applyAlignment="1">
      <alignment horizontal="left" vertical="center" wrapText="1"/>
    </xf>
    <xf numFmtId="4" fontId="0" fillId="0" borderId="2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 applyAlignment="1">
      <alignment horizontal="center" vertical="center"/>
    </xf>
    <xf numFmtId="4" fontId="1" fillId="0" borderId="2" xfId="0" applyNumberFormat="1" applyFont="1" applyFill="1" applyBorder="1" applyAlignment="1">
      <alignment horizontal="center" vertical="center"/>
    </xf>
    <xf numFmtId="4" fontId="0" fillId="0" borderId="10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4" fontId="0" fillId="0" borderId="2" xfId="0" applyNumberFormat="1" applyFont="1" applyFill="1" applyBorder="1" applyAlignment="1">
      <alignment horizontal="center" vertical="center" wrapText="1"/>
    </xf>
    <xf numFmtId="4" fontId="11" fillId="0" borderId="2" xfId="0" applyNumberFormat="1" applyFont="1" applyFill="1" applyBorder="1" applyAlignment="1">
      <alignment horizontal="center" vertical="center"/>
    </xf>
    <xf numFmtId="4" fontId="12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 wrapText="1"/>
    </xf>
    <xf numFmtId="4" fontId="0" fillId="0" borderId="2" xfId="0" applyNumberFormat="1" applyFont="1" applyFill="1" applyBorder="1" applyAlignment="1">
      <alignment horizontal="center" vertical="top"/>
    </xf>
    <xf numFmtId="4" fontId="1" fillId="0" borderId="2" xfId="0" applyNumberFormat="1" applyFont="1" applyFill="1" applyBorder="1" applyAlignment="1">
      <alignment horizontal="center" vertical="top"/>
    </xf>
    <xf numFmtId="4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70</xdr:row>
      <xdr:rowOff>139700</xdr:rowOff>
    </xdr:to>
    <xdr:sp macro="" textlink="">
      <xdr:nvSpPr>
        <xdr:cNvPr id="1536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70</xdr:row>
      <xdr:rowOff>203200</xdr:rowOff>
    </xdr:to>
    <xdr:sp macro="" textlink="">
      <xdr:nvSpPr>
        <xdr:cNvPr id="1229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228600</xdr:rowOff>
    </xdr:to>
    <xdr:sp macro="" textlink="">
      <xdr:nvSpPr>
        <xdr:cNvPr id="819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71</xdr:row>
      <xdr:rowOff>0</xdr:rowOff>
    </xdr:to>
    <xdr:sp macro="" textlink="">
      <xdr:nvSpPr>
        <xdr:cNvPr id="1433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63</xdr:row>
      <xdr:rowOff>101600</xdr:rowOff>
    </xdr:to>
    <xdr:sp macro="" textlink="">
      <xdr:nvSpPr>
        <xdr:cNvPr id="1024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69</xdr:row>
      <xdr:rowOff>292100</xdr:rowOff>
    </xdr:to>
    <xdr:sp macro="" textlink="">
      <xdr:nvSpPr>
        <xdr:cNvPr id="921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73</xdr:row>
      <xdr:rowOff>12700</xdr:rowOff>
    </xdr:to>
    <xdr:sp macro="" textlink="">
      <xdr:nvSpPr>
        <xdr:cNvPr id="1126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68</xdr:row>
      <xdr:rowOff>215900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342900</xdr:colOff>
      <xdr:row>70</xdr:row>
      <xdr:rowOff>228600</xdr:rowOff>
    </xdr:to>
    <xdr:sp macro="" textlink="">
      <xdr:nvSpPr>
        <xdr:cNvPr id="1331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952500</xdr:colOff>
      <xdr:row>63</xdr:row>
      <xdr:rowOff>215900</xdr:rowOff>
    </xdr:to>
    <xdr:sp macro="" textlink="">
      <xdr:nvSpPr>
        <xdr:cNvPr id="18436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73</xdr:row>
      <xdr:rowOff>12700</xdr:rowOff>
    </xdr:to>
    <xdr:sp macro="" textlink="">
      <xdr:nvSpPr>
        <xdr:cNvPr id="1638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228600</xdr:rowOff>
    </xdr:to>
    <xdr:sp macro="" textlink="">
      <xdr:nvSpPr>
        <xdr:cNvPr id="512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65</xdr:row>
      <xdr:rowOff>228600</xdr:rowOff>
    </xdr:to>
    <xdr:sp macro="" textlink="">
      <xdr:nvSpPr>
        <xdr:cNvPr id="1741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69</xdr:row>
      <xdr:rowOff>292100</xdr:rowOff>
    </xdr:to>
    <xdr:sp macro="" textlink="">
      <xdr:nvSpPr>
        <xdr:cNvPr id="717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647700</xdr:colOff>
      <xdr:row>72</xdr:row>
      <xdr:rowOff>88900</xdr:rowOff>
    </xdr:to>
    <xdr:sp macro="" textlink="">
      <xdr:nvSpPr>
        <xdr:cNvPr id="409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228600</xdr:rowOff>
    </xdr:to>
    <xdr:sp macro="" textlink="">
      <xdr:nvSpPr>
        <xdr:cNvPr id="614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139700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17.33203125" defaultRowHeight="15.75" customHeight="1" x14ac:dyDescent="0.15"/>
  <cols>
    <col min="1" max="28" width="17.1640625" style="493" customWidth="1"/>
    <col min="29" max="16384" width="17.33203125" style="493"/>
  </cols>
  <sheetData>
    <row r="1" spans="1:28" ht="12.75" customHeight="1" x14ac:dyDescent="0.15">
      <c r="A1" s="489"/>
      <c r="B1" s="490" t="s">
        <v>0</v>
      </c>
      <c r="C1" s="490" t="s">
        <v>1</v>
      </c>
      <c r="D1" s="490" t="s">
        <v>2</v>
      </c>
      <c r="E1" s="490" t="s">
        <v>3</v>
      </c>
      <c r="F1" s="490" t="s">
        <v>4</v>
      </c>
      <c r="G1" s="490" t="s">
        <v>5</v>
      </c>
      <c r="H1" s="490" t="s">
        <v>6</v>
      </c>
      <c r="I1" s="490" t="s">
        <v>7</v>
      </c>
      <c r="J1" s="490" t="s">
        <v>8</v>
      </c>
      <c r="K1" s="491" t="s">
        <v>8</v>
      </c>
      <c r="L1" s="492" t="s">
        <v>9</v>
      </c>
      <c r="M1" s="490" t="s">
        <v>30</v>
      </c>
      <c r="N1" s="490" t="s">
        <v>31</v>
      </c>
      <c r="O1" s="490" t="s">
        <v>32</v>
      </c>
      <c r="P1" s="490" t="s">
        <v>33</v>
      </c>
      <c r="Q1" s="490" t="s">
        <v>34</v>
      </c>
      <c r="R1" s="490"/>
      <c r="S1" s="490" t="s">
        <v>35</v>
      </c>
      <c r="T1" s="490" t="s">
        <v>37</v>
      </c>
      <c r="U1" s="490" t="s">
        <v>38</v>
      </c>
      <c r="V1" s="490" t="s">
        <v>39</v>
      </c>
      <c r="W1" s="490" t="s">
        <v>40</v>
      </c>
      <c r="X1" s="490" t="s">
        <v>41</v>
      </c>
      <c r="Y1" s="490" t="s">
        <v>42</v>
      </c>
      <c r="Z1" s="490" t="s">
        <v>43</v>
      </c>
      <c r="AA1" s="490" t="s">
        <v>44</v>
      </c>
      <c r="AB1" s="490" t="s">
        <v>45</v>
      </c>
    </row>
    <row r="2" spans="1:28" ht="12.75" customHeight="1" x14ac:dyDescent="0.15">
      <c r="A2" s="494" t="s">
        <v>46</v>
      </c>
      <c r="B2" s="490">
        <v>654430.42000000004</v>
      </c>
      <c r="C2" s="495">
        <v>423837.22</v>
      </c>
      <c r="D2" s="495">
        <f>35434.54+98165.83</f>
        <v>133600.37</v>
      </c>
      <c r="E2" s="495">
        <v>11357.82</v>
      </c>
      <c r="F2" s="496"/>
      <c r="G2" s="496"/>
      <c r="H2" s="495">
        <v>3096.48</v>
      </c>
      <c r="I2" s="497">
        <v>220</v>
      </c>
      <c r="J2" s="498">
        <v>314515.45</v>
      </c>
      <c r="K2" s="495">
        <v>236515.45</v>
      </c>
      <c r="L2" s="499">
        <v>78000</v>
      </c>
      <c r="M2" s="498">
        <v>313338.65999999997</v>
      </c>
      <c r="N2" s="490">
        <v>0</v>
      </c>
      <c r="O2" s="497">
        <v>85582.11</v>
      </c>
      <c r="P2" s="497">
        <v>35544.160000000003</v>
      </c>
      <c r="Q2" s="497">
        <v>1403630.8</v>
      </c>
      <c r="R2" s="496"/>
      <c r="S2" s="490">
        <v>328556.18</v>
      </c>
      <c r="T2" s="495">
        <v>176764.47</v>
      </c>
      <c r="U2" s="495">
        <v>18814.96</v>
      </c>
      <c r="V2" s="496">
        <v>101971.81</v>
      </c>
      <c r="W2" s="490"/>
      <c r="X2" s="490">
        <v>883290</v>
      </c>
      <c r="Y2" s="496"/>
      <c r="Z2" s="495">
        <v>699496</v>
      </c>
      <c r="AA2" s="490"/>
      <c r="AB2" s="498">
        <v>1715568.22</v>
      </c>
    </row>
    <row r="3" spans="1:28" ht="12.75" customHeight="1" x14ac:dyDescent="0.15">
      <c r="A3" s="494" t="s">
        <v>102</v>
      </c>
      <c r="B3" s="498">
        <v>3766355.7</v>
      </c>
      <c r="C3" s="495">
        <v>2376735.0699999998</v>
      </c>
      <c r="D3" s="495">
        <v>726271.39</v>
      </c>
      <c r="E3" s="495">
        <v>37097.839999999997</v>
      </c>
      <c r="F3" s="495">
        <v>64430.239999999998</v>
      </c>
      <c r="G3" s="495">
        <v>15380</v>
      </c>
      <c r="H3" s="495">
        <v>378483.91</v>
      </c>
      <c r="I3" s="498">
        <v>50075.97</v>
      </c>
      <c r="J3" s="500">
        <v>2619052.5099999998</v>
      </c>
      <c r="K3" s="498">
        <v>1203369.51</v>
      </c>
      <c r="L3" s="495">
        <v>1415683</v>
      </c>
      <c r="M3" s="498">
        <v>1844665.61</v>
      </c>
      <c r="N3" s="490"/>
      <c r="O3" s="498">
        <v>6760439.5899999999</v>
      </c>
      <c r="P3" s="498">
        <v>111561.79</v>
      </c>
      <c r="Q3" s="498">
        <v>15152151.17</v>
      </c>
      <c r="R3" s="496"/>
      <c r="S3" s="498">
        <v>14372366.17</v>
      </c>
      <c r="T3" s="495">
        <v>8072615.8399999999</v>
      </c>
      <c r="U3" s="495">
        <v>397619.99</v>
      </c>
      <c r="V3" s="495">
        <v>456675.97</v>
      </c>
      <c r="W3" s="498">
        <v>184773.16</v>
      </c>
      <c r="X3" s="490"/>
      <c r="Y3" s="496"/>
      <c r="Z3" s="496"/>
      <c r="AA3" s="498">
        <v>590000</v>
      </c>
      <c r="AB3" s="498">
        <v>15215550.93</v>
      </c>
    </row>
    <row r="4" spans="1:28" ht="12.75" customHeight="1" x14ac:dyDescent="0.15">
      <c r="A4" s="494" t="s">
        <v>103</v>
      </c>
      <c r="B4" s="490"/>
      <c r="C4" s="501"/>
      <c r="D4" s="501"/>
      <c r="E4" s="501"/>
      <c r="F4" s="501"/>
      <c r="G4" s="501"/>
      <c r="H4" s="501"/>
      <c r="I4" s="490"/>
      <c r="J4" s="490"/>
      <c r="K4" s="501"/>
      <c r="L4" s="501"/>
      <c r="M4" s="490"/>
      <c r="N4" s="490"/>
      <c r="O4" s="497"/>
      <c r="P4" s="497"/>
      <c r="Q4" s="497"/>
      <c r="R4" s="496"/>
      <c r="S4" s="490"/>
      <c r="T4" s="501"/>
      <c r="U4" s="501"/>
      <c r="V4" s="496"/>
      <c r="W4" s="497"/>
      <c r="X4" s="490"/>
      <c r="Y4" s="501"/>
      <c r="Z4" s="501"/>
      <c r="AA4" s="497"/>
      <c r="AB4" s="497"/>
    </row>
    <row r="5" spans="1:28" ht="12.75" customHeight="1" x14ac:dyDescent="0.15">
      <c r="A5" s="494" t="s">
        <v>104</v>
      </c>
      <c r="B5" s="502">
        <v>2744119.1</v>
      </c>
      <c r="C5" s="495">
        <v>1344209.06</v>
      </c>
      <c r="D5" s="498">
        <v>310415.34999999998</v>
      </c>
      <c r="E5" s="495">
        <v>588110.67000000004</v>
      </c>
      <c r="F5" s="495">
        <v>295915.69</v>
      </c>
      <c r="G5" s="495">
        <v>28940.78</v>
      </c>
      <c r="H5" s="503">
        <v>60524.79</v>
      </c>
      <c r="I5" s="498">
        <v>239302.08</v>
      </c>
      <c r="J5" s="498">
        <v>1648077.13</v>
      </c>
      <c r="K5" s="495">
        <v>1648077.13</v>
      </c>
      <c r="L5" s="496"/>
      <c r="M5" s="498">
        <v>2308249.17</v>
      </c>
      <c r="N5" s="490"/>
      <c r="O5" s="498">
        <v>2870329.33</v>
      </c>
      <c r="P5" s="498">
        <v>83832.5</v>
      </c>
      <c r="Q5" s="504">
        <v>9893909.3100000005</v>
      </c>
      <c r="R5" s="496"/>
      <c r="S5" s="505">
        <v>8147471.8899999997</v>
      </c>
      <c r="T5" s="495">
        <v>1666713.17</v>
      </c>
      <c r="U5" s="495">
        <v>125191.99</v>
      </c>
      <c r="V5" s="495">
        <v>363932.07</v>
      </c>
      <c r="W5" s="498">
        <v>820321</v>
      </c>
      <c r="X5" s="498">
        <v>5207255.55</v>
      </c>
      <c r="Y5" s="506"/>
      <c r="Z5" s="495">
        <v>4316874</v>
      </c>
      <c r="AA5" s="497"/>
      <c r="AB5" s="504">
        <v>9918509.6199999992</v>
      </c>
    </row>
    <row r="6" spans="1:28" ht="12.75" customHeight="1" x14ac:dyDescent="0.15">
      <c r="A6" s="494" t="s">
        <v>223</v>
      </c>
      <c r="B6" s="498">
        <v>7451952.7599999998</v>
      </c>
      <c r="C6" s="495">
        <v>4618771.16</v>
      </c>
      <c r="D6" s="495">
        <v>2197666.42</v>
      </c>
      <c r="E6" s="495">
        <v>174286.05</v>
      </c>
      <c r="F6" s="495">
        <v>177833.85</v>
      </c>
      <c r="G6" s="495">
        <v>57249.94</v>
      </c>
      <c r="H6" s="496"/>
      <c r="I6" s="498">
        <v>72022.27</v>
      </c>
      <c r="J6" s="498">
        <v>1827061.83</v>
      </c>
      <c r="K6" s="495">
        <v>1827061.83</v>
      </c>
      <c r="L6" s="495">
        <v>0</v>
      </c>
      <c r="M6" s="498">
        <v>5007524.88</v>
      </c>
      <c r="N6" s="490"/>
      <c r="O6" s="498">
        <v>16725445.24</v>
      </c>
      <c r="P6" s="498">
        <v>227894.42</v>
      </c>
      <c r="Q6" s="498">
        <v>31311901.399999999</v>
      </c>
      <c r="R6" s="496"/>
      <c r="S6" s="498">
        <v>30665921.77</v>
      </c>
      <c r="T6" s="495">
        <v>13351293.369999999</v>
      </c>
      <c r="U6" s="495">
        <v>717209.61</v>
      </c>
      <c r="V6" s="495">
        <v>1433607.27</v>
      </c>
      <c r="W6" s="498">
        <v>736562.85</v>
      </c>
      <c r="X6" s="490"/>
      <c r="Y6" s="496"/>
      <c r="Z6" s="496"/>
      <c r="AA6" s="490"/>
      <c r="AB6" s="498">
        <v>31440258.48</v>
      </c>
    </row>
    <row r="7" spans="1:28" ht="12.75" customHeight="1" x14ac:dyDescent="0.15">
      <c r="A7" s="494" t="s">
        <v>224</v>
      </c>
      <c r="B7" s="502">
        <v>2152085.4500000002</v>
      </c>
      <c r="C7" s="495">
        <v>1094460.6499999999</v>
      </c>
      <c r="D7" s="495">
        <v>590291.87</v>
      </c>
      <c r="E7" s="495">
        <v>164224.6</v>
      </c>
      <c r="F7" s="495">
        <v>1034.19</v>
      </c>
      <c r="G7" s="495">
        <v>11802.51</v>
      </c>
      <c r="H7" s="496"/>
      <c r="I7" s="490"/>
      <c r="J7" s="498">
        <v>623528.69999999995</v>
      </c>
      <c r="K7" s="507">
        <v>310644.93</v>
      </c>
      <c r="L7" s="507">
        <v>312883.77</v>
      </c>
      <c r="M7" s="498">
        <v>1388262.65</v>
      </c>
      <c r="N7" s="498">
        <v>399400</v>
      </c>
      <c r="O7" s="498">
        <v>2619948.61</v>
      </c>
      <c r="P7" s="498">
        <v>35600</v>
      </c>
      <c r="Q7" s="504">
        <v>7218825.4100000001</v>
      </c>
      <c r="R7" s="496"/>
      <c r="S7" s="502">
        <v>2024407.74</v>
      </c>
      <c r="T7" s="495">
        <v>1295695.6000000001</v>
      </c>
      <c r="U7" s="495">
        <v>86855.54</v>
      </c>
      <c r="V7" s="495">
        <v>20023.68</v>
      </c>
      <c r="W7" s="498">
        <v>10444.86</v>
      </c>
      <c r="X7" s="498">
        <v>3693770.89</v>
      </c>
      <c r="Y7" s="495">
        <v>1732568.5</v>
      </c>
      <c r="Z7" s="495">
        <v>1961202.39</v>
      </c>
      <c r="AA7" s="498">
        <v>842172.91</v>
      </c>
      <c r="AB7" s="498">
        <v>7253950.9699999997</v>
      </c>
    </row>
    <row r="8" spans="1:28" ht="12.75" customHeight="1" x14ac:dyDescent="0.15">
      <c r="A8" s="494" t="s">
        <v>225</v>
      </c>
      <c r="B8" s="498">
        <v>1599312.34</v>
      </c>
      <c r="C8" s="495">
        <v>884960.68</v>
      </c>
      <c r="D8" s="495">
        <v>392479.7</v>
      </c>
      <c r="E8" s="495">
        <v>32955.129999999997</v>
      </c>
      <c r="F8" s="496"/>
      <c r="G8" s="495">
        <v>5810.4</v>
      </c>
      <c r="H8" s="495">
        <v>77932.759999999995</v>
      </c>
      <c r="I8" s="498">
        <v>7440</v>
      </c>
      <c r="J8" s="498">
        <v>526766.1</v>
      </c>
      <c r="K8" s="495">
        <v>443498.56</v>
      </c>
      <c r="L8" s="495">
        <v>83267.539999999994</v>
      </c>
      <c r="M8" s="498">
        <v>460644.11</v>
      </c>
      <c r="N8" s="490"/>
      <c r="O8" s="498">
        <v>285823.17</v>
      </c>
      <c r="P8" s="498">
        <v>4421.25</v>
      </c>
      <c r="Q8" s="498">
        <v>2884406.97</v>
      </c>
      <c r="R8" s="496"/>
      <c r="S8" s="498">
        <v>1817607.57</v>
      </c>
      <c r="T8" s="495">
        <v>928490.2</v>
      </c>
      <c r="U8" s="495">
        <v>56981.61</v>
      </c>
      <c r="V8" s="495">
        <v>424934.95</v>
      </c>
      <c r="W8" s="498">
        <v>15641</v>
      </c>
      <c r="X8" s="498">
        <v>1005682.47</v>
      </c>
      <c r="Y8" s="501">
        <v>0</v>
      </c>
      <c r="Z8" s="495">
        <v>1005682.47</v>
      </c>
      <c r="AA8" s="490"/>
      <c r="AB8" s="498">
        <v>3004977.84</v>
      </c>
    </row>
    <row r="9" spans="1:28" ht="12.75" customHeight="1" x14ac:dyDescent="0.15">
      <c r="A9" s="494" t="s">
        <v>226</v>
      </c>
      <c r="B9" s="502">
        <v>5818000</v>
      </c>
      <c r="C9" s="495">
        <v>2726690</v>
      </c>
      <c r="D9" s="495">
        <v>1144500</v>
      </c>
      <c r="E9" s="495">
        <v>1710000</v>
      </c>
      <c r="F9" s="496"/>
      <c r="G9" s="496"/>
      <c r="H9" s="496"/>
      <c r="I9" s="490"/>
      <c r="J9" s="508">
        <v>1202000</v>
      </c>
      <c r="K9" s="503"/>
      <c r="L9" s="495"/>
      <c r="M9" s="498">
        <v>2710000</v>
      </c>
      <c r="N9" s="508">
        <v>700000</v>
      </c>
      <c r="O9" s="498">
        <v>3300000</v>
      </c>
      <c r="P9" s="498">
        <v>120000</v>
      </c>
      <c r="Q9" s="498">
        <v>13850000</v>
      </c>
      <c r="R9" s="496"/>
      <c r="S9" s="502">
        <v>13850000</v>
      </c>
      <c r="T9" s="503">
        <v>6222000</v>
      </c>
      <c r="U9" s="503">
        <v>410000</v>
      </c>
      <c r="V9" s="503">
        <v>300000</v>
      </c>
      <c r="W9" s="490"/>
      <c r="X9" s="490"/>
      <c r="Y9" s="496"/>
      <c r="Z9" s="496"/>
      <c r="AA9" s="490">
        <v>0</v>
      </c>
      <c r="AB9" s="498">
        <v>13850000</v>
      </c>
    </row>
    <row r="10" spans="1:28" ht="12.75" customHeight="1" x14ac:dyDescent="0.15">
      <c r="A10" s="494" t="s">
        <v>227</v>
      </c>
      <c r="B10" s="498">
        <v>779380.06</v>
      </c>
      <c r="C10" s="495">
        <v>399723.08</v>
      </c>
      <c r="D10" s="495">
        <v>131556.51</v>
      </c>
      <c r="E10" s="495">
        <v>21880.29</v>
      </c>
      <c r="F10" s="495">
        <v>161116.51999999999</v>
      </c>
      <c r="G10" s="496">
        <v>0</v>
      </c>
      <c r="H10" s="495">
        <v>150</v>
      </c>
      <c r="I10" s="490"/>
      <c r="J10" s="498">
        <v>238074.05</v>
      </c>
      <c r="K10" s="495">
        <v>238074.05</v>
      </c>
      <c r="L10" s="501">
        <v>0</v>
      </c>
      <c r="M10" s="498">
        <v>199609.37</v>
      </c>
      <c r="N10" s="490">
        <v>0</v>
      </c>
      <c r="O10" s="498">
        <v>4064288.06</v>
      </c>
      <c r="P10" s="490">
        <v>0</v>
      </c>
      <c r="Q10" s="498">
        <v>5281351.54</v>
      </c>
      <c r="R10" s="496"/>
      <c r="S10" s="503">
        <v>1467148.46</v>
      </c>
      <c r="T10" s="495">
        <v>1028981.95</v>
      </c>
      <c r="U10" s="495">
        <v>27546.74</v>
      </c>
      <c r="V10" s="495">
        <v>257880.54</v>
      </c>
      <c r="W10" s="498">
        <v>2718871.9</v>
      </c>
      <c r="X10" s="498">
        <v>920510.17</v>
      </c>
      <c r="Y10" s="496"/>
      <c r="Z10" s="495">
        <v>708814.4</v>
      </c>
      <c r="AA10" s="498">
        <v>360500</v>
      </c>
      <c r="AB10" s="498">
        <v>5816546.5899999999</v>
      </c>
    </row>
    <row r="11" spans="1:28" ht="12.75" customHeight="1" x14ac:dyDescent="0.15">
      <c r="A11" s="494" t="s">
        <v>228</v>
      </c>
      <c r="B11" s="502">
        <v>3105608.73</v>
      </c>
      <c r="C11" s="495">
        <v>2168895.6</v>
      </c>
      <c r="D11" s="495">
        <v>664153.14</v>
      </c>
      <c r="E11" s="495">
        <v>25521.17</v>
      </c>
      <c r="F11" s="495">
        <v>23999.02</v>
      </c>
      <c r="G11" s="506"/>
      <c r="H11" s="495">
        <v>26217.4</v>
      </c>
      <c r="I11" s="498">
        <v>18478.02</v>
      </c>
      <c r="J11" s="498">
        <v>6259760.3499999996</v>
      </c>
      <c r="K11" s="495">
        <v>5663503.5300000003</v>
      </c>
      <c r="L11" s="509">
        <v>596256.81999999995</v>
      </c>
      <c r="M11" s="498">
        <v>561082.19999999995</v>
      </c>
      <c r="N11" s="497"/>
      <c r="O11" s="498">
        <v>2705691.4</v>
      </c>
      <c r="P11" s="498">
        <v>97187.1</v>
      </c>
      <c r="Q11" s="498">
        <v>12747807.800000001</v>
      </c>
      <c r="R11" s="496"/>
      <c r="S11" s="502">
        <v>11619704.07</v>
      </c>
      <c r="T11" s="495">
        <v>5000975.26</v>
      </c>
      <c r="U11" s="495">
        <v>235687.95</v>
      </c>
      <c r="V11" s="495">
        <v>386317.8</v>
      </c>
      <c r="W11" s="498">
        <v>113840.11</v>
      </c>
      <c r="X11" s="498">
        <v>393798.91</v>
      </c>
      <c r="Y11" s="496"/>
      <c r="Z11" s="496"/>
      <c r="AA11" s="498">
        <v>500000</v>
      </c>
      <c r="AB11" s="498">
        <v>13469157.23</v>
      </c>
    </row>
    <row r="12" spans="1:28" ht="12.75" customHeight="1" x14ac:dyDescent="0.15">
      <c r="A12" s="494" t="s">
        <v>229</v>
      </c>
      <c r="B12" s="490"/>
      <c r="C12" s="496"/>
      <c r="D12" s="496"/>
      <c r="E12" s="501"/>
      <c r="F12" s="506"/>
      <c r="G12" s="501"/>
      <c r="H12" s="501"/>
      <c r="I12" s="490"/>
      <c r="J12" s="490"/>
      <c r="K12" s="496"/>
      <c r="L12" s="496"/>
      <c r="M12" s="497"/>
      <c r="N12" s="490"/>
      <c r="O12" s="497"/>
      <c r="P12" s="497"/>
      <c r="Q12" s="497"/>
      <c r="R12" s="496"/>
      <c r="S12" s="502">
        <v>1029304.49</v>
      </c>
      <c r="T12" s="495">
        <v>380612.36</v>
      </c>
      <c r="U12" s="495">
        <v>153159.13</v>
      </c>
      <c r="V12" s="495">
        <v>96971.85</v>
      </c>
      <c r="W12" s="498">
        <v>60000</v>
      </c>
      <c r="X12" s="509">
        <v>753847.2</v>
      </c>
      <c r="Y12" s="495">
        <v>115982.62</v>
      </c>
      <c r="Z12" s="495">
        <v>531088</v>
      </c>
      <c r="AA12" s="490">
        <v>0</v>
      </c>
      <c r="AB12" s="498">
        <v>1921186.62</v>
      </c>
    </row>
    <row r="13" spans="1:28" ht="12.75" customHeight="1" x14ac:dyDescent="0.15">
      <c r="A13" s="494" t="s">
        <v>230</v>
      </c>
      <c r="B13" s="498">
        <v>4513154.03</v>
      </c>
      <c r="C13" s="495">
        <v>2141141.09</v>
      </c>
      <c r="D13" s="498">
        <v>1391493.28</v>
      </c>
      <c r="E13" s="495">
        <v>38732.44</v>
      </c>
      <c r="F13" s="495">
        <v>641776.06000000006</v>
      </c>
      <c r="G13" s="495">
        <v>199185.1</v>
      </c>
      <c r="H13" s="495">
        <v>9720</v>
      </c>
      <c r="I13" s="495"/>
      <c r="J13" s="498">
        <v>1164413.7</v>
      </c>
      <c r="K13" s="495">
        <v>1147106.0900000001</v>
      </c>
      <c r="L13" s="495">
        <v>17307.61</v>
      </c>
      <c r="M13" s="498">
        <v>4733813.37</v>
      </c>
      <c r="N13" s="490">
        <v>0</v>
      </c>
      <c r="O13" s="498">
        <v>9093297.9199999999</v>
      </c>
      <c r="P13" s="498">
        <v>298016.82</v>
      </c>
      <c r="Q13" s="498">
        <v>19802695.84</v>
      </c>
      <c r="R13" s="496"/>
      <c r="S13" s="508">
        <v>11515968.189999999</v>
      </c>
      <c r="T13" s="495">
        <v>7419175.54</v>
      </c>
      <c r="U13" s="495">
        <v>296069.84000000003</v>
      </c>
      <c r="V13" s="503">
        <v>370210.97</v>
      </c>
      <c r="W13" s="498">
        <v>93739.88</v>
      </c>
      <c r="X13" s="498">
        <v>4766811.1500000004</v>
      </c>
      <c r="Y13" s="496"/>
      <c r="Z13" s="495">
        <v>4564337</v>
      </c>
      <c r="AA13" s="498">
        <v>3563870.6</v>
      </c>
      <c r="AB13" s="498">
        <v>20080202.050000001</v>
      </c>
    </row>
    <row r="14" spans="1:28" ht="12.75" customHeight="1" x14ac:dyDescent="0.15">
      <c r="A14" s="494" t="s">
        <v>231</v>
      </c>
      <c r="B14" s="502">
        <v>804599.32</v>
      </c>
      <c r="C14" s="495">
        <v>486980.54</v>
      </c>
      <c r="D14" s="495">
        <v>150388.22</v>
      </c>
      <c r="E14" s="495">
        <v>10843.03</v>
      </c>
      <c r="F14" s="495">
        <v>102565.26</v>
      </c>
      <c r="G14" s="496"/>
      <c r="H14" s="495">
        <v>2760</v>
      </c>
      <c r="I14" s="497"/>
      <c r="J14" s="498">
        <v>398880.83</v>
      </c>
      <c r="K14" s="507">
        <v>398880.83</v>
      </c>
      <c r="L14" s="501"/>
      <c r="M14" s="498">
        <v>174359.51</v>
      </c>
      <c r="N14" s="490"/>
      <c r="O14" s="498">
        <v>1087440.76</v>
      </c>
      <c r="P14" s="498">
        <v>41721.53</v>
      </c>
      <c r="Q14" s="498">
        <v>2507001.9500000002</v>
      </c>
      <c r="R14" s="496"/>
      <c r="S14" s="498">
        <v>1304006.06</v>
      </c>
      <c r="T14" s="495">
        <v>411330.11</v>
      </c>
      <c r="U14" s="495">
        <v>345897.3</v>
      </c>
      <c r="V14" s="495">
        <v>328914.82</v>
      </c>
      <c r="W14" s="490">
        <v>0</v>
      </c>
      <c r="X14" s="498">
        <v>1152345.92</v>
      </c>
      <c r="Y14" s="503">
        <v>115191.09</v>
      </c>
      <c r="Z14" s="495">
        <v>945974.84</v>
      </c>
      <c r="AA14" s="497"/>
      <c r="AB14" s="498">
        <v>2511744.98</v>
      </c>
    </row>
    <row r="15" spans="1:28" ht="12.75" customHeight="1" x14ac:dyDescent="0.15">
      <c r="A15" s="494" t="s">
        <v>232</v>
      </c>
      <c r="B15" s="502">
        <v>3534707.04</v>
      </c>
      <c r="C15" s="495">
        <v>1886875.16</v>
      </c>
      <c r="D15" s="498">
        <v>706707.81</v>
      </c>
      <c r="E15" s="495">
        <v>67140.34</v>
      </c>
      <c r="F15" s="495">
        <v>530536.65</v>
      </c>
      <c r="G15" s="495">
        <v>50216.62</v>
      </c>
      <c r="H15" s="495">
        <v>135446.87</v>
      </c>
      <c r="I15" s="498">
        <v>35728.39</v>
      </c>
      <c r="J15" s="498">
        <v>952387.39</v>
      </c>
      <c r="K15" s="495">
        <v>530947.97</v>
      </c>
      <c r="L15" s="495">
        <v>421439.42</v>
      </c>
      <c r="M15" s="498">
        <v>1182447.49</v>
      </c>
      <c r="N15" s="498">
        <v>947.63</v>
      </c>
      <c r="O15" s="498">
        <v>6050901.75</v>
      </c>
      <c r="P15" s="498">
        <v>31686.77</v>
      </c>
      <c r="Q15" s="498">
        <v>11788806.460000001</v>
      </c>
      <c r="R15" s="496"/>
      <c r="S15" s="502">
        <v>7863514.2999999998</v>
      </c>
      <c r="T15" s="495">
        <v>2628864.17</v>
      </c>
      <c r="U15" s="495">
        <v>105478.09</v>
      </c>
      <c r="V15" s="495">
        <v>4346268.8</v>
      </c>
      <c r="W15" s="498">
        <v>24185.99</v>
      </c>
      <c r="X15" s="498">
        <v>2518797.6800000002</v>
      </c>
      <c r="Y15" s="506"/>
      <c r="Z15" s="495">
        <v>2191726.58</v>
      </c>
      <c r="AA15" s="498">
        <v>1395800</v>
      </c>
      <c r="AB15" s="504">
        <v>11864629</v>
      </c>
    </row>
    <row r="16" spans="1:28" ht="12.75" customHeight="1" x14ac:dyDescent="0.15">
      <c r="A16" s="494" t="s">
        <v>233</v>
      </c>
      <c r="B16" s="502">
        <v>905064.82</v>
      </c>
      <c r="C16" s="495">
        <v>371328.6</v>
      </c>
      <c r="D16" s="498">
        <v>133874.69</v>
      </c>
      <c r="E16" s="495">
        <v>271730.27</v>
      </c>
      <c r="F16" s="496"/>
      <c r="G16" s="496"/>
      <c r="H16" s="496"/>
      <c r="I16" s="490"/>
      <c r="J16" s="498">
        <v>389781.27</v>
      </c>
      <c r="K16" s="495">
        <v>257123.07</v>
      </c>
      <c r="L16" s="495">
        <v>132658.20000000001</v>
      </c>
      <c r="M16" s="498">
        <v>1174840.1499999999</v>
      </c>
      <c r="N16" s="498">
        <v>140893.82</v>
      </c>
      <c r="O16" s="510">
        <v>248049.95</v>
      </c>
      <c r="P16" s="498">
        <v>80557.570000000007</v>
      </c>
      <c r="Q16" s="498">
        <v>2939187.58</v>
      </c>
      <c r="R16" s="496"/>
      <c r="S16" s="502">
        <v>2209886.65</v>
      </c>
      <c r="T16" s="495">
        <v>1561566.86</v>
      </c>
      <c r="U16" s="495">
        <v>5518.05</v>
      </c>
      <c r="V16" s="495">
        <v>538588.94999999995</v>
      </c>
      <c r="W16" s="490"/>
      <c r="X16" s="498">
        <v>102988.96</v>
      </c>
      <c r="Y16" s="496"/>
      <c r="Z16" s="496"/>
      <c r="AA16" s="490"/>
      <c r="AB16" s="498">
        <v>3401682.94</v>
      </c>
    </row>
    <row r="17" spans="1:28" ht="12.75" customHeight="1" x14ac:dyDescent="0.15">
      <c r="A17" s="494" t="s">
        <v>234</v>
      </c>
      <c r="B17" s="502">
        <v>14764525.789999999</v>
      </c>
      <c r="C17" s="495">
        <v>8359197.7400000002</v>
      </c>
      <c r="D17" s="495">
        <v>4047999.52</v>
      </c>
      <c r="E17" s="495">
        <v>323167.63</v>
      </c>
      <c r="F17" s="495">
        <v>1165158.46</v>
      </c>
      <c r="G17" s="495">
        <v>17433.29</v>
      </c>
      <c r="H17" s="496"/>
      <c r="I17" s="490"/>
      <c r="J17" s="498">
        <v>9595321.7699999996</v>
      </c>
      <c r="K17" s="495">
        <v>1403733.83</v>
      </c>
      <c r="L17" s="495">
        <v>8191587.9400000004</v>
      </c>
      <c r="M17" s="498">
        <v>16768320.5</v>
      </c>
      <c r="N17" s="490"/>
      <c r="O17" s="498">
        <v>2961379.73</v>
      </c>
      <c r="P17" s="498">
        <v>184672.97</v>
      </c>
      <c r="Q17" s="498">
        <v>44274220.759999998</v>
      </c>
      <c r="R17" s="496"/>
      <c r="S17" s="502">
        <v>41126939.93</v>
      </c>
      <c r="T17" s="495">
        <v>24399514.039999999</v>
      </c>
      <c r="U17" s="495">
        <v>2305015</v>
      </c>
      <c r="V17" s="495">
        <v>504533.46</v>
      </c>
      <c r="W17" s="498">
        <v>4758320.63</v>
      </c>
      <c r="X17" s="498">
        <v>2750236.09</v>
      </c>
      <c r="Y17" s="495">
        <v>2710236.09</v>
      </c>
      <c r="Z17" s="496"/>
      <c r="AA17" s="511"/>
      <c r="AB17" s="498">
        <v>51006369.719999999</v>
      </c>
    </row>
    <row r="18" spans="1:28" ht="12.75" customHeight="1" x14ac:dyDescent="0.15">
      <c r="A18" s="494" t="s">
        <v>235</v>
      </c>
      <c r="B18" s="502">
        <v>1442900.68</v>
      </c>
      <c r="C18" s="495">
        <v>1018305.34</v>
      </c>
      <c r="D18" s="495">
        <v>228061.79</v>
      </c>
      <c r="E18" s="495">
        <v>85546.22</v>
      </c>
      <c r="F18" s="495">
        <v>46766.61</v>
      </c>
      <c r="G18" s="506"/>
      <c r="H18" s="495">
        <v>5800</v>
      </c>
      <c r="I18" s="498">
        <v>29361.22</v>
      </c>
      <c r="J18" s="498">
        <v>1314568.6100000001</v>
      </c>
      <c r="K18" s="495"/>
      <c r="L18" s="495"/>
      <c r="M18" s="498">
        <v>1465665.07</v>
      </c>
      <c r="N18" s="490"/>
      <c r="O18" s="498">
        <v>290012.55</v>
      </c>
      <c r="P18" s="498">
        <v>90003.53</v>
      </c>
      <c r="Q18" s="498">
        <v>4632511.66</v>
      </c>
      <c r="R18" s="496"/>
      <c r="S18" s="505">
        <v>1972188.14</v>
      </c>
      <c r="T18" s="495">
        <v>455573.3</v>
      </c>
      <c r="U18" s="495">
        <v>48471.5</v>
      </c>
      <c r="V18" s="495">
        <v>729954.69</v>
      </c>
      <c r="W18" s="498">
        <v>100</v>
      </c>
      <c r="X18" s="498">
        <v>2063284</v>
      </c>
      <c r="Y18" s="496"/>
      <c r="Z18" s="495">
        <v>2026375</v>
      </c>
      <c r="AA18" s="498">
        <v>634509.26</v>
      </c>
      <c r="AB18" s="498">
        <v>4731274.3499999996</v>
      </c>
    </row>
    <row r="19" spans="1:28" ht="12.75" customHeight="1" x14ac:dyDescent="0.15">
      <c r="A19" s="494" t="s">
        <v>236</v>
      </c>
      <c r="B19" s="502">
        <v>469288.04</v>
      </c>
      <c r="C19" s="495">
        <v>320883.36</v>
      </c>
      <c r="D19" s="498">
        <v>50457.88</v>
      </c>
      <c r="E19" s="495">
        <v>32414.720000000001</v>
      </c>
      <c r="F19" s="496"/>
      <c r="G19" s="496"/>
      <c r="H19" s="496"/>
      <c r="I19" s="490"/>
      <c r="J19" s="498">
        <v>191992.22</v>
      </c>
      <c r="K19" s="495">
        <v>37560.86</v>
      </c>
      <c r="L19" s="495">
        <v>154431.35999999999</v>
      </c>
      <c r="M19" s="498">
        <v>369565.14</v>
      </c>
      <c r="N19" s="490"/>
      <c r="O19" s="498">
        <v>132441.22</v>
      </c>
      <c r="P19" s="498">
        <v>61640.05</v>
      </c>
      <c r="Q19" s="498">
        <v>1224926.67</v>
      </c>
      <c r="R19" s="496"/>
      <c r="S19" s="502">
        <v>118873.25</v>
      </c>
      <c r="T19" s="495">
        <v>95503.1</v>
      </c>
      <c r="U19" s="495">
        <v>1200.42</v>
      </c>
      <c r="V19" s="495">
        <v>8270.58</v>
      </c>
      <c r="W19" s="498">
        <v>141.12</v>
      </c>
      <c r="X19" s="498">
        <v>785019.28</v>
      </c>
      <c r="Y19" s="496"/>
      <c r="Z19" s="495">
        <v>716315.28</v>
      </c>
      <c r="AA19" s="506"/>
      <c r="AB19" s="498">
        <v>1376203.26</v>
      </c>
    </row>
    <row r="20" spans="1:28" ht="12.75" customHeight="1" x14ac:dyDescent="0.15">
      <c r="A20" s="494" t="s">
        <v>237</v>
      </c>
      <c r="B20" s="502">
        <v>3313652.44</v>
      </c>
      <c r="C20" s="495">
        <v>1678670.91</v>
      </c>
      <c r="D20" s="495">
        <v>1122407.6299999999</v>
      </c>
      <c r="E20" s="495">
        <v>58764.52</v>
      </c>
      <c r="F20" s="495">
        <v>70000</v>
      </c>
      <c r="G20" s="495">
        <v>35798</v>
      </c>
      <c r="H20" s="495"/>
      <c r="I20" s="497"/>
      <c r="J20" s="498">
        <v>1320965.69</v>
      </c>
      <c r="K20" s="509">
        <v>539596.59</v>
      </c>
      <c r="L20" s="495">
        <v>781369.1</v>
      </c>
      <c r="M20" s="498">
        <v>2762823.79</v>
      </c>
      <c r="N20" s="498">
        <v>98000</v>
      </c>
      <c r="O20" s="498">
        <v>560799.85</v>
      </c>
      <c r="P20" s="498">
        <v>69885.070000000007</v>
      </c>
      <c r="Q20" s="498">
        <v>8126126.8399999999</v>
      </c>
      <c r="R20" s="496"/>
      <c r="S20" s="502">
        <v>8121107.5499999998</v>
      </c>
      <c r="T20" s="495">
        <v>3792829.87</v>
      </c>
      <c r="U20" s="495">
        <v>405490.19</v>
      </c>
      <c r="V20" s="495">
        <v>475467.89</v>
      </c>
      <c r="W20" s="498">
        <v>711380.2</v>
      </c>
      <c r="X20" s="498">
        <v>64598</v>
      </c>
      <c r="Y20" s="496"/>
      <c r="Z20" s="496"/>
      <c r="AA20" s="490"/>
      <c r="AB20" s="498">
        <v>11788877.199999999</v>
      </c>
    </row>
    <row r="21" spans="1:28" ht="12.75" customHeight="1" x14ac:dyDescent="0.15">
      <c r="A21" s="494" t="s">
        <v>238</v>
      </c>
      <c r="B21" s="502">
        <v>1920067.06</v>
      </c>
      <c r="C21" s="495">
        <v>1327237.04</v>
      </c>
      <c r="D21" s="495">
        <v>428092.24</v>
      </c>
      <c r="E21" s="495">
        <v>109507.86000000002</v>
      </c>
      <c r="F21" s="496">
        <v>0</v>
      </c>
      <c r="G21" s="496"/>
      <c r="H21" s="495">
        <v>200</v>
      </c>
      <c r="I21" s="498">
        <v>7722.32</v>
      </c>
      <c r="J21" s="498">
        <v>579699.16</v>
      </c>
      <c r="K21" s="496"/>
      <c r="L21" s="496"/>
      <c r="M21" s="498">
        <v>575134.24</v>
      </c>
      <c r="N21" s="490"/>
      <c r="O21" s="498">
        <v>1840930.9</v>
      </c>
      <c r="P21" s="498">
        <v>15050</v>
      </c>
      <c r="Q21" s="498">
        <v>4938583.68</v>
      </c>
      <c r="R21" s="496"/>
      <c r="S21" s="502">
        <v>3518765.33</v>
      </c>
      <c r="T21" s="495">
        <v>2294938.8199999998</v>
      </c>
      <c r="U21" s="495">
        <v>228401.73</v>
      </c>
      <c r="V21" s="495">
        <v>454819.95</v>
      </c>
      <c r="W21" s="498">
        <v>68876.63</v>
      </c>
      <c r="X21" s="498">
        <v>840431</v>
      </c>
      <c r="Y21" s="496"/>
      <c r="Z21" s="495">
        <v>825911</v>
      </c>
      <c r="AA21" s="498">
        <v>490399.8</v>
      </c>
      <c r="AB21" s="498">
        <v>5007777.74</v>
      </c>
    </row>
    <row r="22" spans="1:28" ht="12.75" customHeight="1" x14ac:dyDescent="0.15">
      <c r="A22" s="494" t="s">
        <v>239</v>
      </c>
      <c r="B22" s="512">
        <v>838650</v>
      </c>
      <c r="C22" s="513">
        <v>550250</v>
      </c>
      <c r="D22" s="513">
        <v>104200</v>
      </c>
      <c r="E22" s="513">
        <v>10000</v>
      </c>
      <c r="F22" s="496"/>
      <c r="G22" s="513">
        <v>1500</v>
      </c>
      <c r="H22" s="496"/>
      <c r="I22" s="514">
        <v>11600</v>
      </c>
      <c r="J22" s="498">
        <v>166650</v>
      </c>
      <c r="K22" s="507">
        <v>133650</v>
      </c>
      <c r="L22" s="507">
        <v>33000</v>
      </c>
      <c r="M22" s="514">
        <v>418150</v>
      </c>
      <c r="N22" s="490"/>
      <c r="O22" s="514">
        <v>239450</v>
      </c>
      <c r="P22" s="514">
        <v>10000</v>
      </c>
      <c r="Q22" s="514">
        <v>1684500</v>
      </c>
      <c r="R22" s="496"/>
      <c r="S22" s="512">
        <v>924931.59</v>
      </c>
      <c r="T22" s="513">
        <v>391500</v>
      </c>
      <c r="U22" s="513">
        <v>42400</v>
      </c>
      <c r="V22" s="512">
        <v>235000</v>
      </c>
      <c r="W22" s="514">
        <v>150000</v>
      </c>
      <c r="X22" s="515">
        <v>507297</v>
      </c>
      <c r="Y22" s="496"/>
      <c r="Z22" s="507">
        <v>457297</v>
      </c>
      <c r="AA22" s="514">
        <v>100000</v>
      </c>
      <c r="AB22" s="514">
        <v>1684500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3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4"/>
      <c r="D1" s="2"/>
      <c r="E1" s="2"/>
      <c r="F1" s="2"/>
    </row>
    <row r="2" spans="1:6" ht="12.75" customHeight="1" x14ac:dyDescent="0.15">
      <c r="A2" s="5"/>
      <c r="B2" s="8" t="s">
        <v>29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25"/>
      <c r="D3" s="17"/>
      <c r="E3" s="18"/>
      <c r="F3" s="19"/>
    </row>
    <row r="4" spans="1:6" ht="12.75" customHeight="1" x14ac:dyDescent="0.15">
      <c r="A4" s="5"/>
      <c r="B4" s="20"/>
      <c r="C4" s="75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77">
        <f>SUM(C6:C14)</f>
        <v>1599312.34</v>
      </c>
      <c r="D5" s="32">
        <v>1599312.34</v>
      </c>
      <c r="E5" s="22"/>
      <c r="F5" s="22"/>
    </row>
    <row r="6" spans="1:6" ht="12.75" customHeight="1" x14ac:dyDescent="0.15">
      <c r="A6" s="28">
        <v>411</v>
      </c>
      <c r="B6" s="29" t="s">
        <v>22</v>
      </c>
      <c r="C6" s="78">
        <v>884960.68</v>
      </c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78">
        <v>151154.29999999999</v>
      </c>
      <c r="D7" s="22"/>
      <c r="E7" s="22"/>
      <c r="F7" s="34"/>
    </row>
    <row r="8" spans="1:6" ht="12.75" customHeight="1" x14ac:dyDescent="0.15">
      <c r="A8" s="28">
        <v>413</v>
      </c>
      <c r="B8" s="40" t="s">
        <v>24</v>
      </c>
      <c r="C8" s="78">
        <v>150394.81</v>
      </c>
      <c r="D8" s="22"/>
      <c r="E8" s="22"/>
      <c r="F8" s="34"/>
    </row>
    <row r="9" spans="1:6" ht="12.75" customHeight="1" x14ac:dyDescent="0.15">
      <c r="A9" s="28">
        <v>414</v>
      </c>
      <c r="B9" s="79" t="s">
        <v>36</v>
      </c>
      <c r="C9" s="78">
        <v>242084.89</v>
      </c>
      <c r="D9" s="22">
        <f>C8+C9</f>
        <v>392479.7</v>
      </c>
      <c r="E9" s="81">
        <v>392479.7</v>
      </c>
      <c r="F9" s="34"/>
    </row>
    <row r="10" spans="1:6" ht="12.75" customHeight="1" x14ac:dyDescent="0.15">
      <c r="A10" s="28">
        <v>415</v>
      </c>
      <c r="B10" s="29" t="s">
        <v>3</v>
      </c>
      <c r="C10" s="78">
        <v>32955.129999999997</v>
      </c>
      <c r="D10" s="22"/>
      <c r="E10" s="22"/>
      <c r="F10" s="34"/>
    </row>
    <row r="11" spans="1:6" ht="12.75" customHeight="1" x14ac:dyDescent="0.15">
      <c r="A11" s="28">
        <v>416</v>
      </c>
      <c r="B11" s="43" t="s">
        <v>4</v>
      </c>
      <c r="C11" s="78"/>
      <c r="D11" s="22"/>
      <c r="E11" s="22"/>
      <c r="F11" s="34"/>
    </row>
    <row r="12" spans="1:6" ht="12.75" customHeight="1" x14ac:dyDescent="0.15">
      <c r="A12" s="28">
        <v>417</v>
      </c>
      <c r="B12" s="29" t="s">
        <v>5</v>
      </c>
      <c r="C12" s="78">
        <v>5810.4</v>
      </c>
      <c r="D12" s="22"/>
      <c r="E12" s="22"/>
      <c r="F12" s="34"/>
    </row>
    <row r="13" spans="1:6" ht="12.75" customHeight="1" x14ac:dyDescent="0.15">
      <c r="A13" s="28">
        <v>418</v>
      </c>
      <c r="B13" s="29" t="s">
        <v>6</v>
      </c>
      <c r="C13" s="78">
        <v>77932.759999999995</v>
      </c>
      <c r="D13" s="22"/>
      <c r="E13" s="22"/>
      <c r="F13" s="34"/>
    </row>
    <row r="14" spans="1:6" ht="12.75" customHeight="1" x14ac:dyDescent="0.15">
      <c r="A14" s="28">
        <v>419</v>
      </c>
      <c r="B14" s="29" t="s">
        <v>47</v>
      </c>
      <c r="C14" s="78">
        <v>54019.37</v>
      </c>
      <c r="D14" s="22"/>
      <c r="E14" s="22"/>
      <c r="F14" s="34"/>
    </row>
    <row r="15" spans="1:6" ht="12.75" customHeight="1" x14ac:dyDescent="0.15">
      <c r="A15" s="23">
        <v>42</v>
      </c>
      <c r="B15" s="46" t="s">
        <v>7</v>
      </c>
      <c r="C15" s="83">
        <v>7440</v>
      </c>
      <c r="D15" s="22"/>
      <c r="E15" s="22"/>
      <c r="F15" s="34"/>
    </row>
    <row r="16" spans="1:6" ht="16.5" customHeight="1" x14ac:dyDescent="0.15">
      <c r="A16" s="60">
        <v>43</v>
      </c>
      <c r="B16" s="61" t="s">
        <v>8</v>
      </c>
      <c r="C16" s="85">
        <v>526766.1</v>
      </c>
      <c r="D16" s="86">
        <f>C17+C27</f>
        <v>526766.1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88">
        <f>SUM(C18:C26)</f>
        <v>443498.56</v>
      </c>
      <c r="D17" s="90">
        <v>443498.56</v>
      </c>
      <c r="E17" s="73"/>
      <c r="F17" s="22"/>
    </row>
    <row r="18" spans="1:6" ht="12.75" customHeight="1" x14ac:dyDescent="0.15">
      <c r="A18" s="92" t="s">
        <v>53</v>
      </c>
      <c r="B18" s="94" t="s">
        <v>54</v>
      </c>
      <c r="C18" s="96"/>
      <c r="D18" s="98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96">
        <v>27871.27</v>
      </c>
      <c r="D19" s="73"/>
      <c r="E19" s="73"/>
      <c r="F19" s="102"/>
    </row>
    <row r="20" spans="1:6" ht="12.75" customHeight="1" x14ac:dyDescent="0.15">
      <c r="A20" s="28" t="s">
        <v>57</v>
      </c>
      <c r="B20" s="100" t="s">
        <v>58</v>
      </c>
      <c r="C20" s="96">
        <v>80920.92</v>
      </c>
      <c r="D20" s="73"/>
      <c r="E20" s="73"/>
      <c r="F20" s="104"/>
    </row>
    <row r="21" spans="1:6" ht="12.75" customHeight="1" x14ac:dyDescent="0.15">
      <c r="A21" s="28" t="s">
        <v>59</v>
      </c>
      <c r="B21" s="100" t="s">
        <v>60</v>
      </c>
      <c r="C21" s="96">
        <v>3800</v>
      </c>
      <c r="D21" s="73"/>
      <c r="E21" s="73"/>
      <c r="F21" s="104"/>
    </row>
    <row r="22" spans="1:6" ht="12.75" customHeight="1" x14ac:dyDescent="0.15">
      <c r="A22" s="28" t="s">
        <v>61</v>
      </c>
      <c r="B22" s="100" t="s">
        <v>62</v>
      </c>
      <c r="C22" s="96">
        <v>46581.87</v>
      </c>
      <c r="D22" s="73"/>
      <c r="E22" s="73"/>
      <c r="F22" s="104"/>
    </row>
    <row r="23" spans="1:6" ht="12.75" customHeight="1" x14ac:dyDescent="0.15">
      <c r="A23" s="28" t="s">
        <v>63</v>
      </c>
      <c r="B23" s="100" t="s">
        <v>64</v>
      </c>
      <c r="C23" s="96">
        <v>48979.44</v>
      </c>
      <c r="D23" s="73"/>
      <c r="E23" s="73"/>
      <c r="F23" s="104"/>
    </row>
    <row r="24" spans="1:6" ht="12.75" customHeight="1" x14ac:dyDescent="0.15">
      <c r="A24" s="28" t="s">
        <v>65</v>
      </c>
      <c r="B24" s="100" t="s">
        <v>66</v>
      </c>
      <c r="C24" s="96"/>
      <c r="D24" s="73"/>
      <c r="E24" s="73"/>
      <c r="F24" s="104"/>
    </row>
    <row r="25" spans="1:6" ht="12.75" customHeight="1" x14ac:dyDescent="0.15">
      <c r="A25" s="28" t="s">
        <v>67</v>
      </c>
      <c r="B25" s="106" t="s">
        <v>68</v>
      </c>
      <c r="C25" s="96">
        <v>74178.740000000005</v>
      </c>
      <c r="D25" s="73"/>
      <c r="E25" s="73"/>
      <c r="F25" s="104"/>
    </row>
    <row r="26" spans="1:6" ht="12.75" customHeight="1" x14ac:dyDescent="0.15">
      <c r="A26" s="28" t="s">
        <v>69</v>
      </c>
      <c r="B26" s="106" t="s">
        <v>70</v>
      </c>
      <c r="C26" s="96">
        <v>161166.32</v>
      </c>
      <c r="D26" s="73"/>
      <c r="E26" s="73"/>
      <c r="F26" s="104"/>
    </row>
    <row r="27" spans="1:6" ht="12.75" customHeight="1" x14ac:dyDescent="0.15">
      <c r="A27" s="28">
        <v>432</v>
      </c>
      <c r="B27" s="107" t="s">
        <v>9</v>
      </c>
      <c r="C27" s="161">
        <f>SUM(C28:C33)</f>
        <v>83267.540000000008</v>
      </c>
      <c r="D27" s="90">
        <v>83267.539999999994</v>
      </c>
      <c r="E27" s="73"/>
      <c r="F27" s="104"/>
    </row>
    <row r="28" spans="1:6" ht="12.75" customHeight="1" x14ac:dyDescent="0.15">
      <c r="A28" s="28" t="s">
        <v>71</v>
      </c>
      <c r="B28" s="146" t="s">
        <v>72</v>
      </c>
      <c r="C28" s="96"/>
      <c r="D28" s="73"/>
      <c r="E28" s="73"/>
      <c r="F28" s="104"/>
    </row>
    <row r="29" spans="1:6" ht="12.75" customHeight="1" x14ac:dyDescent="0.15">
      <c r="A29" s="28" t="s">
        <v>73</v>
      </c>
      <c r="B29" s="146" t="s">
        <v>74</v>
      </c>
      <c r="C29" s="96"/>
      <c r="D29" s="73"/>
      <c r="E29" s="73"/>
      <c r="F29" s="104"/>
    </row>
    <row r="30" spans="1:6" ht="12.75" customHeight="1" x14ac:dyDescent="0.15">
      <c r="A30" s="28" t="s">
        <v>75</v>
      </c>
      <c r="B30" s="146" t="s">
        <v>76</v>
      </c>
      <c r="C30" s="96"/>
      <c r="D30" s="73"/>
      <c r="E30" s="73"/>
      <c r="F30" s="104"/>
    </row>
    <row r="31" spans="1:6" ht="12.75" customHeight="1" x14ac:dyDescent="0.15">
      <c r="A31" s="28" t="s">
        <v>77</v>
      </c>
      <c r="B31" s="146" t="s">
        <v>78</v>
      </c>
      <c r="C31" s="96"/>
      <c r="D31" s="73"/>
      <c r="E31" s="73"/>
      <c r="F31" s="104"/>
    </row>
    <row r="32" spans="1:6" ht="12.75" customHeight="1" x14ac:dyDescent="0.15">
      <c r="A32" s="28" t="s">
        <v>79</v>
      </c>
      <c r="B32" s="146" t="s">
        <v>80</v>
      </c>
      <c r="C32" s="96"/>
      <c r="D32" s="73"/>
      <c r="E32" s="73"/>
      <c r="F32" s="104"/>
    </row>
    <row r="33" spans="1:6" ht="12.75" customHeight="1" x14ac:dyDescent="0.15">
      <c r="A33" s="28" t="s">
        <v>81</v>
      </c>
      <c r="B33" s="146" t="s">
        <v>82</v>
      </c>
      <c r="C33" s="96">
        <f>73950.3+0+9317.24</f>
        <v>83267.540000000008</v>
      </c>
      <c r="D33" s="73"/>
      <c r="E33" s="73"/>
      <c r="F33" s="104"/>
    </row>
    <row r="34" spans="1:6" ht="12.75" customHeight="1" x14ac:dyDescent="0.15">
      <c r="A34" s="23">
        <v>44</v>
      </c>
      <c r="B34" s="148" t="s">
        <v>30</v>
      </c>
      <c r="C34" s="83">
        <v>460644.11</v>
      </c>
      <c r="D34" s="22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75"/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83">
        <v>285823.17</v>
      </c>
      <c r="D36" s="22"/>
      <c r="E36" s="22"/>
      <c r="F36" s="22"/>
    </row>
    <row r="37" spans="1:6" ht="12.75" customHeight="1" x14ac:dyDescent="0.15">
      <c r="A37" s="23">
        <v>47</v>
      </c>
      <c r="B37" s="20" t="s">
        <v>33</v>
      </c>
      <c r="C37" s="83">
        <v>4421.25</v>
      </c>
      <c r="D37" s="22"/>
      <c r="E37" s="22"/>
      <c r="F37" s="22"/>
    </row>
    <row r="38" spans="1:6" ht="12.75" customHeight="1" x14ac:dyDescent="0.15">
      <c r="A38" s="5"/>
      <c r="B38" s="20" t="s">
        <v>34</v>
      </c>
      <c r="C38" s="165">
        <v>2884406.97</v>
      </c>
      <c r="D38" s="22">
        <f>C5+C15+C16+C34+C36+C37</f>
        <v>2884406.9699999997</v>
      </c>
      <c r="E38" s="22"/>
      <c r="F38" s="22"/>
    </row>
    <row r="39" spans="1:6" ht="12.75" customHeight="1" x14ac:dyDescent="0.15">
      <c r="A39" s="5"/>
      <c r="B39" s="151" t="s">
        <v>84</v>
      </c>
      <c r="C39" s="210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212">
        <f>SUM(C41:C45)</f>
        <v>1817607.5699999998</v>
      </c>
      <c r="D40" s="32">
        <v>1817607.57</v>
      </c>
      <c r="E40" s="22"/>
      <c r="F40" s="20"/>
    </row>
    <row r="41" spans="1:6" ht="12.75" customHeight="1" x14ac:dyDescent="0.15">
      <c r="A41" s="28">
        <v>711</v>
      </c>
      <c r="B41" s="43" t="s">
        <v>37</v>
      </c>
      <c r="C41" s="244">
        <v>928490.2</v>
      </c>
      <c r="D41" s="73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244">
        <v>56981.61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244">
        <f>132038.9+292896.05</f>
        <v>424934.94999999995</v>
      </c>
      <c r="D43" s="81">
        <v>424934.95</v>
      </c>
      <c r="E43" s="73"/>
      <c r="F43" s="34"/>
    </row>
    <row r="44" spans="1:6" ht="12.75" customHeight="1" x14ac:dyDescent="0.15">
      <c r="A44" s="160"/>
      <c r="B44" s="43" t="s">
        <v>85</v>
      </c>
      <c r="C44" s="247">
        <f>620180.86-C43</f>
        <v>195245.91000000003</v>
      </c>
      <c r="D44" s="73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78">
        <v>211954.9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83">
        <v>15641</v>
      </c>
      <c r="D46" s="22"/>
      <c r="E46" s="22"/>
      <c r="F46" s="73"/>
    </row>
    <row r="47" spans="1:6" ht="18" customHeight="1" x14ac:dyDescent="0.15">
      <c r="A47" s="163">
        <v>73</v>
      </c>
      <c r="B47" s="46" t="s">
        <v>87</v>
      </c>
      <c r="C47" s="83">
        <v>166046.79999999999</v>
      </c>
      <c r="D47" s="133"/>
      <c r="E47" s="133"/>
      <c r="F47" s="167"/>
    </row>
    <row r="48" spans="1:6" ht="12.75" customHeight="1" x14ac:dyDescent="0.15">
      <c r="A48" s="23">
        <v>74</v>
      </c>
      <c r="B48" s="61" t="s">
        <v>41</v>
      </c>
      <c r="C48" s="83">
        <v>1005682.47</v>
      </c>
      <c r="D48" s="22"/>
      <c r="E48" s="22"/>
      <c r="F48" s="22"/>
    </row>
    <row r="49" spans="1:6" ht="12.75" customHeight="1" x14ac:dyDescent="0.15">
      <c r="A49" s="28">
        <v>741</v>
      </c>
      <c r="B49" s="43" t="s">
        <v>42</v>
      </c>
      <c r="C49" s="78">
        <v>0</v>
      </c>
      <c r="D49" s="73"/>
      <c r="E49" s="73"/>
      <c r="F49" s="22"/>
    </row>
    <row r="50" spans="1:6" ht="12.75" customHeight="1" x14ac:dyDescent="0.15">
      <c r="A50" s="28">
        <v>742</v>
      </c>
      <c r="B50" s="43" t="s">
        <v>43</v>
      </c>
      <c r="C50" s="78">
        <v>1005682.47</v>
      </c>
      <c r="D50" s="73"/>
      <c r="E50" s="73"/>
      <c r="F50" s="22"/>
    </row>
    <row r="51" spans="1:6" ht="12.75" customHeight="1" x14ac:dyDescent="0.15">
      <c r="A51" s="160"/>
      <c r="B51" s="43" t="s">
        <v>88</v>
      </c>
      <c r="C51" s="84"/>
      <c r="D51" s="133"/>
      <c r="E51" s="133"/>
      <c r="F51" s="22"/>
    </row>
    <row r="52" spans="1:6" ht="12.75" customHeight="1" x14ac:dyDescent="0.15">
      <c r="A52" s="23">
        <v>751</v>
      </c>
      <c r="B52" s="148" t="s">
        <v>83</v>
      </c>
      <c r="C52" s="75"/>
      <c r="D52" s="22"/>
      <c r="E52" s="22"/>
      <c r="F52" s="22"/>
    </row>
    <row r="53" spans="1:6" ht="12.75" customHeight="1" x14ac:dyDescent="0.15">
      <c r="A53" s="5"/>
      <c r="B53" s="148" t="s">
        <v>89</v>
      </c>
      <c r="C53" s="165">
        <v>3004977.84</v>
      </c>
      <c r="D53" s="22">
        <f>C40+C46+C47+C48</f>
        <v>3004977.84</v>
      </c>
      <c r="E53" s="22"/>
      <c r="F53" s="22"/>
    </row>
    <row r="54" spans="1:6" ht="12.75" customHeight="1" x14ac:dyDescent="0.15">
      <c r="A54" s="5"/>
      <c r="B54" s="151" t="s">
        <v>90</v>
      </c>
      <c r="C54" s="210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84"/>
      <c r="D55" s="73"/>
      <c r="E55" s="73"/>
      <c r="F55" s="73"/>
    </row>
    <row r="56" spans="1:6" ht="12.75" customHeight="1" x14ac:dyDescent="0.15">
      <c r="A56" s="5"/>
      <c r="B56" s="36" t="s">
        <v>92</v>
      </c>
      <c r="C56" s="84"/>
      <c r="D56" s="73"/>
      <c r="E56" s="73"/>
      <c r="F56" s="73"/>
    </row>
    <row r="57" spans="1:6" ht="12.75" customHeight="1" x14ac:dyDescent="0.15">
      <c r="A57" s="5"/>
      <c r="B57" s="36" t="s">
        <v>93</v>
      </c>
      <c r="C57" s="84"/>
      <c r="D57" s="73"/>
      <c r="E57" s="73"/>
      <c r="F57" s="73"/>
    </row>
    <row r="58" spans="1:6" ht="12.75" customHeight="1" x14ac:dyDescent="0.15">
      <c r="A58" s="5"/>
      <c r="B58" s="36" t="s">
        <v>94</v>
      </c>
      <c r="C58" s="84"/>
      <c r="D58" s="73"/>
      <c r="E58" s="73"/>
      <c r="F58" s="73"/>
    </row>
    <row r="59" spans="1:6" ht="12.75" customHeight="1" x14ac:dyDescent="0.15">
      <c r="A59" s="5"/>
      <c r="B59" s="201"/>
      <c r="C59" s="210"/>
      <c r="D59" s="153"/>
      <c r="E59" s="153"/>
      <c r="F59" s="153"/>
    </row>
    <row r="60" spans="1:6" ht="19.5" customHeight="1" x14ac:dyDescent="0.15">
      <c r="A60" s="1"/>
      <c r="B60" s="250"/>
      <c r="C60" s="291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4"/>
      <c r="D61" s="257"/>
      <c r="E61" s="2"/>
      <c r="F61" s="1"/>
    </row>
    <row r="62" spans="1:6" ht="19.5" customHeight="1" x14ac:dyDescent="0.15">
      <c r="A62" s="5"/>
      <c r="B62" s="306" t="s">
        <v>101</v>
      </c>
      <c r="C62" s="141"/>
      <c r="D62" s="192"/>
      <c r="E62" s="343"/>
      <c r="F62" s="14"/>
    </row>
    <row r="63" spans="1:6" ht="24" customHeight="1" x14ac:dyDescent="0.15">
      <c r="A63" s="5"/>
      <c r="B63" s="344" t="s">
        <v>177</v>
      </c>
      <c r="C63" s="44">
        <v>154101.14000000001</v>
      </c>
      <c r="D63" s="299"/>
      <c r="E63" s="323"/>
      <c r="F63" s="14"/>
    </row>
    <row r="64" spans="1:6" ht="24" customHeight="1" x14ac:dyDescent="0.15">
      <c r="A64" s="5"/>
      <c r="B64" s="301" t="s">
        <v>106</v>
      </c>
      <c r="C64" s="44">
        <v>112064.03</v>
      </c>
      <c r="D64" s="299"/>
      <c r="E64" s="323"/>
      <c r="F64" s="14"/>
    </row>
    <row r="65" spans="1:6" ht="24" customHeight="1" x14ac:dyDescent="0.15">
      <c r="A65" s="5"/>
      <c r="B65" s="303" t="s">
        <v>121</v>
      </c>
      <c r="C65" s="44">
        <v>66932.960000000006</v>
      </c>
      <c r="D65" s="299"/>
      <c r="E65" s="323"/>
      <c r="F65" s="14"/>
    </row>
    <row r="66" spans="1:6" ht="24" customHeight="1" x14ac:dyDescent="0.15">
      <c r="A66" s="5"/>
      <c r="B66" s="303" t="s">
        <v>190</v>
      </c>
      <c r="C66" s="44">
        <v>0</v>
      </c>
      <c r="D66" s="299"/>
      <c r="E66" s="323"/>
      <c r="F66" s="14"/>
    </row>
    <row r="67" spans="1:6" ht="24" customHeight="1" x14ac:dyDescent="0.15">
      <c r="A67" s="5"/>
      <c r="B67" s="303" t="s">
        <v>192</v>
      </c>
      <c r="C67" s="44">
        <v>390045.79</v>
      </c>
      <c r="D67" s="299"/>
      <c r="E67" s="323"/>
      <c r="F67" s="14"/>
    </row>
    <row r="68" spans="1:6" ht="24" customHeight="1" x14ac:dyDescent="0.15">
      <c r="A68" s="5"/>
      <c r="B68" s="303" t="s">
        <v>194</v>
      </c>
      <c r="C68" s="44">
        <v>390846.23</v>
      </c>
      <c r="D68" s="299"/>
      <c r="E68" s="323"/>
      <c r="F68" s="14"/>
    </row>
    <row r="69" spans="1:6" ht="31.5" customHeight="1" x14ac:dyDescent="0.15">
      <c r="A69" s="5"/>
      <c r="B69" s="301" t="s">
        <v>195</v>
      </c>
      <c r="C69" s="44">
        <v>117468.72</v>
      </c>
      <c r="D69" s="299"/>
      <c r="E69" s="323"/>
      <c r="F69" s="14"/>
    </row>
    <row r="70" spans="1:6" ht="24" customHeight="1" x14ac:dyDescent="0.15">
      <c r="A70" s="5"/>
      <c r="B70" s="303" t="s">
        <v>197</v>
      </c>
      <c r="C70" s="44">
        <v>557554.44999999995</v>
      </c>
      <c r="D70" s="299"/>
      <c r="E70" s="323"/>
      <c r="F70" s="14"/>
    </row>
    <row r="71" spans="1:6" ht="24" customHeight="1" x14ac:dyDescent="0.15">
      <c r="A71" s="5"/>
      <c r="B71" s="346" t="s">
        <v>199</v>
      </c>
      <c r="C71" s="44">
        <v>10404.35</v>
      </c>
      <c r="D71" s="299"/>
      <c r="E71" s="323"/>
      <c r="F71" s="14"/>
    </row>
    <row r="72" spans="1:6" ht="24" customHeight="1" x14ac:dyDescent="0.15">
      <c r="A72" s="5"/>
      <c r="B72" s="303" t="s">
        <v>140</v>
      </c>
      <c r="C72" s="44">
        <v>254714.97</v>
      </c>
      <c r="D72" s="299"/>
      <c r="E72" s="323"/>
      <c r="F72" s="14"/>
    </row>
    <row r="73" spans="1:6" ht="24" customHeight="1" x14ac:dyDescent="0.15">
      <c r="A73" s="5"/>
      <c r="B73" s="303" t="s">
        <v>142</v>
      </c>
      <c r="C73" s="44">
        <v>60036.56</v>
      </c>
      <c r="D73" s="299"/>
      <c r="E73" s="323"/>
      <c r="F73" s="14"/>
    </row>
    <row r="74" spans="1:6" ht="24" customHeight="1" x14ac:dyDescent="0.15">
      <c r="A74" s="5"/>
      <c r="B74" s="303" t="s">
        <v>151</v>
      </c>
      <c r="C74" s="44">
        <v>153001.85999999999</v>
      </c>
      <c r="D74" s="299"/>
      <c r="E74" s="323"/>
      <c r="F74" s="14"/>
    </row>
    <row r="75" spans="1:6" ht="24" customHeight="1" x14ac:dyDescent="0.15">
      <c r="A75" s="5"/>
      <c r="B75" s="303" t="s">
        <v>201</v>
      </c>
      <c r="C75" s="44">
        <v>160861.94</v>
      </c>
      <c r="D75" s="299"/>
      <c r="E75" s="323"/>
      <c r="F75" s="14"/>
    </row>
    <row r="76" spans="1:6" ht="24" customHeight="1" x14ac:dyDescent="0.15">
      <c r="A76" s="5"/>
      <c r="B76" s="303" t="s">
        <v>202</v>
      </c>
      <c r="C76" s="44">
        <v>42824.11</v>
      </c>
      <c r="D76" s="299"/>
      <c r="E76" s="323"/>
      <c r="F76" s="14"/>
    </row>
    <row r="77" spans="1:6" ht="24" customHeight="1" x14ac:dyDescent="0.15">
      <c r="A77" s="5"/>
      <c r="B77" s="303" t="s">
        <v>203</v>
      </c>
      <c r="C77" s="44">
        <v>17374.14</v>
      </c>
      <c r="D77" s="299"/>
      <c r="E77" s="323"/>
      <c r="F77" s="14"/>
    </row>
    <row r="78" spans="1:6" ht="24" customHeight="1" x14ac:dyDescent="0.15">
      <c r="A78" s="5"/>
      <c r="B78" s="303" t="s">
        <v>204</v>
      </c>
      <c r="C78" s="44">
        <v>46004.93</v>
      </c>
      <c r="D78" s="299"/>
      <c r="E78" s="323"/>
      <c r="F78" s="14"/>
    </row>
    <row r="79" spans="1:6" ht="24" customHeight="1" x14ac:dyDescent="0.15">
      <c r="A79" s="5"/>
      <c r="B79" s="303" t="s">
        <v>205</v>
      </c>
      <c r="C79" s="44">
        <v>20840.38</v>
      </c>
      <c r="D79" s="299"/>
      <c r="E79" s="323"/>
      <c r="F79" s="14"/>
    </row>
    <row r="80" spans="1:6" ht="24" customHeight="1" x14ac:dyDescent="0.15">
      <c r="A80" s="5"/>
      <c r="B80" s="303" t="s">
        <v>206</v>
      </c>
      <c r="C80" s="44">
        <v>27945.37</v>
      </c>
      <c r="D80" s="299"/>
      <c r="E80" s="323"/>
      <c r="F80" s="14"/>
    </row>
    <row r="81" spans="1:6" ht="24" customHeight="1" x14ac:dyDescent="0.15">
      <c r="A81" s="5"/>
      <c r="B81" s="303" t="s">
        <v>207</v>
      </c>
      <c r="C81" s="44">
        <v>301385.03999999998</v>
      </c>
      <c r="D81" s="299"/>
      <c r="E81" s="323"/>
      <c r="F81" s="14"/>
    </row>
    <row r="82" spans="1:6" ht="19.5" customHeight="1" x14ac:dyDescent="0.15">
      <c r="A82" s="5"/>
      <c r="B82" s="305"/>
      <c r="C82" s="299"/>
      <c r="D82" s="299"/>
      <c r="E82" s="323"/>
      <c r="F82" s="14"/>
    </row>
    <row r="83" spans="1:6" ht="19.5" customHeight="1" x14ac:dyDescent="0.15">
      <c r="A83" s="5"/>
      <c r="B83" s="306" t="s">
        <v>128</v>
      </c>
      <c r="C83" s="348">
        <v>2884406.97</v>
      </c>
      <c r="D83" s="326">
        <f>SUM(C63:C81)</f>
        <v>2884406.9699999997</v>
      </c>
      <c r="E83" s="326"/>
      <c r="F83" s="14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9" width="11" customWidth="1"/>
  </cols>
  <sheetData>
    <row r="1" spans="1:9" ht="27.75" customHeight="1" x14ac:dyDescent="0.15">
      <c r="A1" s="1"/>
      <c r="B1" s="2"/>
      <c r="C1" s="6"/>
      <c r="D1" s="6"/>
      <c r="E1" s="6"/>
      <c r="F1" s="6"/>
      <c r="G1" s="37"/>
      <c r="H1" s="37"/>
      <c r="I1" s="37"/>
    </row>
    <row r="2" spans="1:9" ht="12.75" customHeight="1" x14ac:dyDescent="0.15">
      <c r="A2" s="5"/>
      <c r="B2" s="8" t="s">
        <v>48</v>
      </c>
      <c r="C2" s="10">
        <v>2013</v>
      </c>
      <c r="D2" s="47"/>
      <c r="E2" s="47"/>
      <c r="F2" s="48"/>
      <c r="G2" s="49"/>
      <c r="H2" s="37"/>
      <c r="I2" s="37"/>
    </row>
    <row r="3" spans="1:9" ht="12.75" customHeight="1" x14ac:dyDescent="0.15">
      <c r="A3" s="5"/>
      <c r="B3" s="15" t="s">
        <v>18</v>
      </c>
      <c r="C3" s="50"/>
      <c r="D3" s="51"/>
      <c r="E3" s="64"/>
      <c r="F3" s="65"/>
      <c r="G3" s="49"/>
      <c r="H3" s="37"/>
      <c r="I3" s="37"/>
    </row>
    <row r="4" spans="1:9" ht="12.75" customHeight="1" x14ac:dyDescent="0.15">
      <c r="A4" s="5"/>
      <c r="B4" s="20"/>
      <c r="C4" s="21"/>
      <c r="D4" s="22"/>
      <c r="E4" s="22"/>
      <c r="F4" s="22"/>
      <c r="G4" s="49"/>
      <c r="H4" s="37"/>
      <c r="I4" s="37"/>
    </row>
    <row r="5" spans="1:9" ht="12.75" customHeight="1" x14ac:dyDescent="0.15">
      <c r="A5" s="23">
        <v>41</v>
      </c>
      <c r="B5" s="20" t="s">
        <v>0</v>
      </c>
      <c r="C5" s="67">
        <f>SUM(C6:C14)</f>
        <v>3534707.0399999996</v>
      </c>
      <c r="D5" s="35">
        <v>3534707.04</v>
      </c>
      <c r="E5" s="27"/>
      <c r="F5" s="22"/>
      <c r="G5" s="49"/>
      <c r="H5" s="37"/>
      <c r="I5" s="37"/>
    </row>
    <row r="6" spans="1:9" ht="12.75" customHeight="1" x14ac:dyDescent="0.15">
      <c r="A6" s="23">
        <v>411</v>
      </c>
      <c r="B6" s="29" t="s">
        <v>22</v>
      </c>
      <c r="C6" s="33">
        <v>1886875.16</v>
      </c>
      <c r="D6" s="22"/>
      <c r="E6" s="22"/>
      <c r="F6" s="34"/>
      <c r="G6" s="49"/>
      <c r="H6" s="37"/>
      <c r="I6" s="37"/>
    </row>
    <row r="7" spans="1:9" ht="12.75" customHeight="1" x14ac:dyDescent="0.15">
      <c r="A7" s="23">
        <v>412</v>
      </c>
      <c r="B7" s="36" t="s">
        <v>23</v>
      </c>
      <c r="C7" s="33">
        <v>43614.98</v>
      </c>
      <c r="D7" s="22"/>
      <c r="E7" s="22"/>
      <c r="F7" s="34"/>
      <c r="G7" s="49"/>
      <c r="H7" s="37"/>
      <c r="I7" s="37"/>
    </row>
    <row r="8" spans="1:9" ht="12.75" customHeight="1" x14ac:dyDescent="0.15">
      <c r="A8" s="23">
        <v>413</v>
      </c>
      <c r="B8" s="40" t="s">
        <v>24</v>
      </c>
      <c r="C8" s="33">
        <v>255745.58</v>
      </c>
      <c r="D8" s="22"/>
      <c r="E8" s="22"/>
      <c r="F8" s="34"/>
      <c r="G8" s="49"/>
      <c r="H8" s="37"/>
      <c r="I8" s="37"/>
    </row>
    <row r="9" spans="1:9" ht="12.75" customHeight="1" x14ac:dyDescent="0.15">
      <c r="A9" s="28">
        <v>414</v>
      </c>
      <c r="B9" s="41" t="s">
        <v>36</v>
      </c>
      <c r="C9" s="33">
        <v>450962.23</v>
      </c>
      <c r="D9" s="73">
        <f>C9+C8</f>
        <v>706707.80999999994</v>
      </c>
      <c r="E9" s="42">
        <v>706707.81</v>
      </c>
      <c r="F9" s="34"/>
      <c r="G9" s="49"/>
      <c r="H9" s="37"/>
      <c r="I9" s="37"/>
    </row>
    <row r="10" spans="1:9" ht="12.75" customHeight="1" x14ac:dyDescent="0.15">
      <c r="A10" s="28">
        <v>415</v>
      </c>
      <c r="B10" s="29" t="s">
        <v>3</v>
      </c>
      <c r="C10" s="33">
        <v>67140.34</v>
      </c>
      <c r="D10" s="22"/>
      <c r="E10" s="22"/>
      <c r="F10" s="34"/>
      <c r="G10" s="49"/>
      <c r="H10" s="37"/>
      <c r="I10" s="37"/>
    </row>
    <row r="11" spans="1:9" ht="12.75" customHeight="1" x14ac:dyDescent="0.15">
      <c r="A11" s="23">
        <v>416</v>
      </c>
      <c r="B11" s="43" t="s">
        <v>4</v>
      </c>
      <c r="C11" s="33">
        <v>530536.65</v>
      </c>
      <c r="D11" s="22"/>
      <c r="E11" s="22"/>
      <c r="F11" s="34"/>
      <c r="G11" s="49"/>
      <c r="H11" s="37"/>
      <c r="I11" s="37"/>
    </row>
    <row r="12" spans="1:9" ht="12.75" customHeight="1" x14ac:dyDescent="0.15">
      <c r="A12" s="23">
        <v>417</v>
      </c>
      <c r="B12" s="29" t="s">
        <v>5</v>
      </c>
      <c r="C12" s="33">
        <v>50216.62</v>
      </c>
      <c r="D12" s="22"/>
      <c r="E12" s="22"/>
      <c r="F12" s="34"/>
      <c r="G12" s="49"/>
      <c r="H12" s="37"/>
      <c r="I12" s="37"/>
    </row>
    <row r="13" spans="1:9" ht="12.75" customHeight="1" x14ac:dyDescent="0.15">
      <c r="A13" s="23">
        <v>418</v>
      </c>
      <c r="B13" s="29" t="s">
        <v>6</v>
      </c>
      <c r="C13" s="33">
        <v>135446.87</v>
      </c>
      <c r="D13" s="22"/>
      <c r="E13" s="22"/>
      <c r="F13" s="34"/>
      <c r="G13" s="49"/>
      <c r="H13" s="37"/>
      <c r="I13" s="37"/>
    </row>
    <row r="14" spans="1:9" ht="12.75" customHeight="1" x14ac:dyDescent="0.15">
      <c r="A14" s="23">
        <v>419</v>
      </c>
      <c r="B14" s="29" t="s">
        <v>47</v>
      </c>
      <c r="C14" s="33">
        <v>114168.61</v>
      </c>
      <c r="D14" s="22"/>
      <c r="E14" s="22"/>
      <c r="F14" s="34"/>
      <c r="G14" s="49"/>
      <c r="H14" s="37"/>
      <c r="I14" s="37"/>
    </row>
    <row r="15" spans="1:9" ht="12.75" customHeight="1" x14ac:dyDescent="0.15">
      <c r="A15" s="23">
        <v>42</v>
      </c>
      <c r="B15" s="46" t="s">
        <v>7</v>
      </c>
      <c r="C15" s="66">
        <v>35728.39</v>
      </c>
      <c r="D15" s="22"/>
      <c r="E15" s="22"/>
      <c r="F15" s="34"/>
      <c r="G15" s="49"/>
      <c r="H15" s="37"/>
      <c r="I15" s="37"/>
    </row>
    <row r="16" spans="1:9" ht="16.5" customHeight="1" x14ac:dyDescent="0.15">
      <c r="A16" s="60">
        <v>43</v>
      </c>
      <c r="B16" s="61" t="s">
        <v>8</v>
      </c>
      <c r="C16" s="97">
        <v>952387.39</v>
      </c>
      <c r="D16" s="86">
        <f>C17+C27</f>
        <v>952387.3899999999</v>
      </c>
      <c r="E16" s="87"/>
      <c r="F16" s="22"/>
      <c r="G16" s="49"/>
      <c r="H16" s="37"/>
      <c r="I16" s="37"/>
    </row>
    <row r="17" spans="1:9" ht="12.75" customHeight="1" x14ac:dyDescent="0.15">
      <c r="A17" s="28">
        <v>431</v>
      </c>
      <c r="B17" s="71" t="s">
        <v>8</v>
      </c>
      <c r="C17" s="183">
        <f>SUM(C18:C26)</f>
        <v>530947.97</v>
      </c>
      <c r="D17" s="156">
        <v>530947.97</v>
      </c>
      <c r="E17" s="98"/>
      <c r="F17" s="22"/>
      <c r="G17" s="49"/>
      <c r="H17" s="37"/>
      <c r="I17" s="37"/>
    </row>
    <row r="18" spans="1:9" ht="12.75" customHeight="1" x14ac:dyDescent="0.15">
      <c r="A18" s="92" t="s">
        <v>53</v>
      </c>
      <c r="B18" s="94" t="s">
        <v>54</v>
      </c>
      <c r="C18" s="96">
        <v>4650.6099999999997</v>
      </c>
      <c r="D18" s="101"/>
      <c r="E18" s="98"/>
      <c r="F18" s="22"/>
      <c r="G18" s="49"/>
      <c r="H18" s="37"/>
      <c r="I18" s="37"/>
    </row>
    <row r="19" spans="1:9" ht="12.75" customHeight="1" x14ac:dyDescent="0.15">
      <c r="A19" s="28" t="s">
        <v>55</v>
      </c>
      <c r="B19" s="100" t="s">
        <v>56</v>
      </c>
      <c r="C19" s="182">
        <v>71088.100000000006</v>
      </c>
      <c r="D19" s="98"/>
      <c r="E19" s="73"/>
      <c r="F19" s="194"/>
      <c r="G19" s="37"/>
      <c r="H19" s="37"/>
      <c r="I19" s="37"/>
    </row>
    <row r="20" spans="1:9" ht="12.75" customHeight="1" x14ac:dyDescent="0.15">
      <c r="A20" s="28" t="s">
        <v>57</v>
      </c>
      <c r="B20" s="100" t="s">
        <v>58</v>
      </c>
      <c r="C20" s="182">
        <v>174671.18</v>
      </c>
      <c r="D20" s="98"/>
      <c r="E20" s="73"/>
      <c r="F20" s="196"/>
      <c r="G20" s="37"/>
      <c r="H20" s="37"/>
      <c r="I20" s="37"/>
    </row>
    <row r="21" spans="1:9" ht="12.75" customHeight="1" x14ac:dyDescent="0.15">
      <c r="A21" s="28" t="s">
        <v>59</v>
      </c>
      <c r="B21" s="100" t="s">
        <v>60</v>
      </c>
      <c r="C21" s="182">
        <v>18015.830000000002</v>
      </c>
      <c r="D21" s="98"/>
      <c r="E21" s="73"/>
      <c r="F21" s="262"/>
      <c r="G21" s="272"/>
      <c r="H21" s="37"/>
      <c r="I21" s="37"/>
    </row>
    <row r="22" spans="1:9" ht="12.75" customHeight="1" x14ac:dyDescent="0.15">
      <c r="A22" s="28" t="s">
        <v>61</v>
      </c>
      <c r="B22" s="100" t="s">
        <v>62</v>
      </c>
      <c r="C22" s="182">
        <v>14669.66</v>
      </c>
      <c r="D22" s="98"/>
      <c r="E22" s="73"/>
      <c r="F22" s="262"/>
      <c r="G22" s="272"/>
      <c r="H22" s="37"/>
      <c r="I22" s="37"/>
    </row>
    <row r="23" spans="1:9" ht="12.75" customHeight="1" x14ac:dyDescent="0.15">
      <c r="A23" s="28" t="s">
        <v>63</v>
      </c>
      <c r="B23" s="100" t="s">
        <v>64</v>
      </c>
      <c r="C23" s="182">
        <v>70045.3</v>
      </c>
      <c r="D23" s="98"/>
      <c r="E23" s="73"/>
      <c r="F23" s="262"/>
      <c r="G23" s="272"/>
      <c r="H23" s="37"/>
      <c r="I23" s="37"/>
    </row>
    <row r="24" spans="1:9" ht="12.75" customHeight="1" x14ac:dyDescent="0.15">
      <c r="A24" s="28" t="s">
        <v>65</v>
      </c>
      <c r="B24" s="100" t="s">
        <v>66</v>
      </c>
      <c r="C24" s="182">
        <v>66296.25</v>
      </c>
      <c r="D24" s="98"/>
      <c r="E24" s="73"/>
      <c r="F24" s="262"/>
      <c r="G24" s="272"/>
      <c r="H24" s="37"/>
      <c r="I24" s="37"/>
    </row>
    <row r="25" spans="1:9" ht="12.75" customHeight="1" x14ac:dyDescent="0.15">
      <c r="A25" s="28" t="s">
        <v>67</v>
      </c>
      <c r="B25" s="106" t="s">
        <v>68</v>
      </c>
      <c r="C25" s="182">
        <v>62149.94</v>
      </c>
      <c r="D25" s="98"/>
      <c r="E25" s="73"/>
      <c r="F25" s="262"/>
      <c r="G25" s="272"/>
      <c r="H25" s="37"/>
      <c r="I25" s="37"/>
    </row>
    <row r="26" spans="1:9" ht="12.75" customHeight="1" x14ac:dyDescent="0.15">
      <c r="A26" s="28" t="s">
        <v>69</v>
      </c>
      <c r="B26" s="106" t="s">
        <v>70</v>
      </c>
      <c r="C26" s="182">
        <v>49361.1</v>
      </c>
      <c r="D26" s="98"/>
      <c r="E26" s="73"/>
      <c r="F26" s="262"/>
      <c r="G26" s="272"/>
      <c r="H26" s="37"/>
      <c r="I26" s="37"/>
    </row>
    <row r="27" spans="1:9" ht="12.75" customHeight="1" x14ac:dyDescent="0.15">
      <c r="A27" s="28">
        <v>432</v>
      </c>
      <c r="B27" s="107" t="s">
        <v>9</v>
      </c>
      <c r="C27" s="177">
        <f>SUM(C28:C33)</f>
        <v>421439.42</v>
      </c>
      <c r="D27" s="264">
        <v>421439.42</v>
      </c>
      <c r="E27" s="73"/>
      <c r="F27" s="262"/>
      <c r="G27" s="272"/>
      <c r="H27" s="37"/>
      <c r="I27" s="37"/>
    </row>
    <row r="28" spans="1:9" ht="12.75" customHeight="1" x14ac:dyDescent="0.15">
      <c r="A28" s="28" t="s">
        <v>71</v>
      </c>
      <c r="B28" s="146" t="s">
        <v>72</v>
      </c>
      <c r="C28" s="182"/>
      <c r="D28" s="98"/>
      <c r="E28" s="73"/>
      <c r="F28" s="262"/>
      <c r="G28" s="272"/>
      <c r="H28" s="37"/>
      <c r="I28" s="37"/>
    </row>
    <row r="29" spans="1:9" ht="12.75" customHeight="1" x14ac:dyDescent="0.15">
      <c r="A29" s="28" t="s">
        <v>73</v>
      </c>
      <c r="B29" s="146" t="s">
        <v>74</v>
      </c>
      <c r="C29" s="182"/>
      <c r="D29" s="98"/>
      <c r="E29" s="73"/>
      <c r="F29" s="262"/>
      <c r="G29" s="272"/>
      <c r="H29" s="37"/>
      <c r="I29" s="37"/>
    </row>
    <row r="30" spans="1:9" ht="12.75" customHeight="1" x14ac:dyDescent="0.15">
      <c r="A30" s="28" t="s">
        <v>75</v>
      </c>
      <c r="B30" s="146" t="s">
        <v>76</v>
      </c>
      <c r="C30" s="182"/>
      <c r="D30" s="98"/>
      <c r="E30" s="73"/>
      <c r="F30" s="262"/>
      <c r="G30" s="272"/>
      <c r="H30" s="37"/>
      <c r="I30" s="37"/>
    </row>
    <row r="31" spans="1:9" ht="12.75" customHeight="1" x14ac:dyDescent="0.15">
      <c r="A31" s="28" t="s">
        <v>77</v>
      </c>
      <c r="B31" s="146" t="s">
        <v>78</v>
      </c>
      <c r="C31" s="182">
        <v>10607</v>
      </c>
      <c r="D31" s="98"/>
      <c r="E31" s="73"/>
      <c r="F31" s="262"/>
      <c r="G31" s="272"/>
      <c r="H31" s="37"/>
      <c r="I31" s="37"/>
    </row>
    <row r="32" spans="1:9" ht="12.75" customHeight="1" x14ac:dyDescent="0.15">
      <c r="A32" s="28" t="s">
        <v>79</v>
      </c>
      <c r="B32" s="146" t="s">
        <v>80</v>
      </c>
      <c r="C32" s="182"/>
      <c r="D32" s="98"/>
      <c r="E32" s="73"/>
      <c r="F32" s="262"/>
      <c r="G32" s="272"/>
      <c r="H32" s="37"/>
      <c r="I32" s="37"/>
    </row>
    <row r="33" spans="1:9" ht="12.75" customHeight="1" x14ac:dyDescent="0.15">
      <c r="A33" s="28" t="s">
        <v>81</v>
      </c>
      <c r="B33" s="146" t="s">
        <v>82</v>
      </c>
      <c r="C33" s="182">
        <v>410832.42</v>
      </c>
      <c r="D33" s="98"/>
      <c r="E33" s="73"/>
      <c r="F33" s="262"/>
      <c r="G33" s="272"/>
      <c r="H33" s="37"/>
      <c r="I33" s="37"/>
    </row>
    <row r="34" spans="1:9" ht="12.75" customHeight="1" x14ac:dyDescent="0.15">
      <c r="A34" s="23">
        <v>44</v>
      </c>
      <c r="B34" s="148" t="s">
        <v>30</v>
      </c>
      <c r="C34" s="66">
        <v>1182447.49</v>
      </c>
      <c r="D34" s="22"/>
      <c r="E34" s="22"/>
      <c r="F34" s="22"/>
      <c r="G34" s="49"/>
      <c r="H34" s="37"/>
      <c r="I34" s="37"/>
    </row>
    <row r="35" spans="1:9" ht="12.75" customHeight="1" x14ac:dyDescent="0.15">
      <c r="A35" s="23">
        <v>45</v>
      </c>
      <c r="B35" s="46" t="s">
        <v>83</v>
      </c>
      <c r="C35" s="66">
        <v>947.63</v>
      </c>
      <c r="D35" s="22"/>
      <c r="E35" s="22"/>
      <c r="F35" s="22"/>
      <c r="G35" s="49"/>
      <c r="H35" s="37"/>
      <c r="I35" s="37"/>
    </row>
    <row r="36" spans="1:9" ht="12.75" customHeight="1" x14ac:dyDescent="0.15">
      <c r="A36" s="23">
        <v>46</v>
      </c>
      <c r="B36" s="20" t="s">
        <v>32</v>
      </c>
      <c r="C36" s="66">
        <v>6050901.75</v>
      </c>
      <c r="D36" s="22"/>
      <c r="E36" s="22"/>
      <c r="F36" s="22"/>
      <c r="G36" s="49"/>
      <c r="H36" s="37"/>
      <c r="I36" s="37"/>
    </row>
    <row r="37" spans="1:9" ht="12.75" customHeight="1" x14ac:dyDescent="0.15">
      <c r="A37" s="23">
        <v>47</v>
      </c>
      <c r="B37" s="20" t="s">
        <v>33</v>
      </c>
      <c r="C37" s="66">
        <v>31686.77</v>
      </c>
      <c r="D37" s="22"/>
      <c r="E37" s="22"/>
      <c r="F37" s="22"/>
      <c r="G37" s="49"/>
      <c r="H37" s="37"/>
      <c r="I37" s="37"/>
    </row>
    <row r="38" spans="1:9" ht="12.75" customHeight="1" x14ac:dyDescent="0.15">
      <c r="A38" s="5"/>
      <c r="B38" s="20" t="s">
        <v>34</v>
      </c>
      <c r="C38" s="354">
        <v>11788806.460000001</v>
      </c>
      <c r="D38" s="337"/>
      <c r="E38" s="337"/>
      <c r="F38" s="22"/>
      <c r="G38" s="49"/>
      <c r="H38" s="37"/>
      <c r="I38" s="37"/>
    </row>
    <row r="39" spans="1:9" ht="12.75" customHeight="1" x14ac:dyDescent="0.15">
      <c r="A39" s="5"/>
      <c r="B39" s="151" t="s">
        <v>84</v>
      </c>
      <c r="C39" s="124"/>
      <c r="D39" s="233"/>
      <c r="E39" s="233"/>
      <c r="F39" s="233"/>
      <c r="G39" s="49"/>
      <c r="H39" s="37"/>
      <c r="I39" s="37"/>
    </row>
    <row r="40" spans="1:9" ht="14.25" customHeight="1" x14ac:dyDescent="0.15">
      <c r="A40" s="23">
        <v>71</v>
      </c>
      <c r="B40" s="20" t="s">
        <v>35</v>
      </c>
      <c r="C40" s="119">
        <f>SUM(C41:C45)</f>
        <v>7863514.2999999998</v>
      </c>
      <c r="D40" s="35">
        <v>7863514.2999999998</v>
      </c>
      <c r="E40" s="27"/>
      <c r="F40" s="20"/>
      <c r="G40" s="485"/>
      <c r="H40" s="486"/>
      <c r="I40" s="486"/>
    </row>
    <row r="41" spans="1:9" ht="12.75" customHeight="1" x14ac:dyDescent="0.15">
      <c r="A41" s="28">
        <v>711</v>
      </c>
      <c r="B41" s="43" t="s">
        <v>37</v>
      </c>
      <c r="C41" s="69">
        <v>2628864.17</v>
      </c>
      <c r="D41" s="73"/>
      <c r="E41" s="73"/>
      <c r="F41" s="34"/>
      <c r="G41" s="380"/>
      <c r="H41" s="381"/>
      <c r="I41" s="381"/>
    </row>
    <row r="42" spans="1:9" ht="12.75" customHeight="1" x14ac:dyDescent="0.15">
      <c r="A42" s="28">
        <v>713</v>
      </c>
      <c r="B42" s="43" t="s">
        <v>38</v>
      </c>
      <c r="C42" s="69">
        <v>105478.09</v>
      </c>
      <c r="D42" s="73"/>
      <c r="E42" s="73"/>
      <c r="F42" s="34"/>
      <c r="G42" s="93"/>
      <c r="H42" s="95"/>
      <c r="I42" s="95"/>
    </row>
    <row r="43" spans="1:9" ht="12.75" customHeight="1" x14ac:dyDescent="0.15">
      <c r="A43" s="28">
        <v>714</v>
      </c>
      <c r="B43" s="43" t="s">
        <v>39</v>
      </c>
      <c r="C43" s="73">
        <f>77643.66+4268625.14</f>
        <v>4346268.8</v>
      </c>
      <c r="D43" s="42">
        <v>4346268.8</v>
      </c>
      <c r="E43" s="73"/>
      <c r="F43" s="34"/>
      <c r="G43" s="49"/>
      <c r="H43" s="37"/>
      <c r="I43" s="37"/>
    </row>
    <row r="44" spans="1:9" ht="12.75" customHeight="1" x14ac:dyDescent="0.15">
      <c r="A44" s="160"/>
      <c r="B44" s="43" t="s">
        <v>85</v>
      </c>
      <c r="C44" s="45">
        <f>4902334.01-C43</f>
        <v>556065.21</v>
      </c>
      <c r="D44" s="73"/>
      <c r="E44" s="73"/>
      <c r="F44" s="34"/>
      <c r="G44" s="49"/>
      <c r="H44" s="37"/>
      <c r="I44" s="37"/>
    </row>
    <row r="45" spans="1:9" ht="12.75" customHeight="1" x14ac:dyDescent="0.15">
      <c r="A45" s="28">
        <v>715</v>
      </c>
      <c r="B45" s="43" t="s">
        <v>86</v>
      </c>
      <c r="C45" s="33">
        <v>226838.03</v>
      </c>
      <c r="D45" s="73"/>
      <c r="E45" s="73"/>
      <c r="F45" s="34"/>
      <c r="G45" s="49"/>
      <c r="H45" s="37"/>
      <c r="I45" s="37"/>
    </row>
    <row r="46" spans="1:9" ht="12.75" customHeight="1" x14ac:dyDescent="0.15">
      <c r="A46" s="23">
        <v>72</v>
      </c>
      <c r="B46" s="162" t="s">
        <v>40</v>
      </c>
      <c r="C46" s="66">
        <v>24185.99</v>
      </c>
      <c r="D46" s="73"/>
      <c r="E46" s="22"/>
      <c r="F46" s="73"/>
      <c r="G46" s="49"/>
      <c r="H46" s="37"/>
      <c r="I46" s="37"/>
    </row>
    <row r="47" spans="1:9" ht="18" customHeight="1" x14ac:dyDescent="0.15">
      <c r="A47" s="163">
        <v>73</v>
      </c>
      <c r="B47" s="46" t="s">
        <v>87</v>
      </c>
      <c r="C47" s="164">
        <v>62331.03</v>
      </c>
      <c r="D47" s="166"/>
      <c r="E47" s="166"/>
      <c r="F47" s="167"/>
      <c r="G47" s="49"/>
      <c r="H47" s="37"/>
      <c r="I47" s="37"/>
    </row>
    <row r="48" spans="1:9" ht="12.75" customHeight="1" x14ac:dyDescent="0.15">
      <c r="A48" s="23">
        <v>74</v>
      </c>
      <c r="B48" s="61" t="s">
        <v>41</v>
      </c>
      <c r="C48" s="208">
        <v>2518797.6800000002</v>
      </c>
      <c r="D48" s="133"/>
      <c r="E48" s="133"/>
      <c r="F48" s="22"/>
      <c r="G48" s="49"/>
      <c r="H48" s="37"/>
      <c r="I48" s="37"/>
    </row>
    <row r="49" spans="1:9" ht="12.75" customHeight="1" x14ac:dyDescent="0.15">
      <c r="A49" s="160" t="s">
        <v>111</v>
      </c>
      <c r="B49" s="43" t="s">
        <v>42</v>
      </c>
      <c r="C49" s="98"/>
      <c r="D49" s="101"/>
      <c r="E49" s="101"/>
      <c r="F49" s="22"/>
      <c r="G49" s="49"/>
      <c r="H49" s="37"/>
      <c r="I49" s="37"/>
    </row>
    <row r="50" spans="1:9" ht="12.75" customHeight="1" x14ac:dyDescent="0.15">
      <c r="A50" s="160" t="s">
        <v>112</v>
      </c>
      <c r="B50" s="43" t="s">
        <v>43</v>
      </c>
      <c r="C50" s="173">
        <v>2191726.58</v>
      </c>
      <c r="D50" s="101"/>
      <c r="E50" s="101"/>
      <c r="F50" s="22"/>
      <c r="G50" s="49"/>
      <c r="H50" s="37"/>
      <c r="I50" s="37"/>
    </row>
    <row r="51" spans="1:9" ht="12.75" customHeight="1" x14ac:dyDescent="0.15">
      <c r="A51" s="160"/>
      <c r="B51" s="43" t="s">
        <v>88</v>
      </c>
      <c r="C51" s="98">
        <f>C48-C50</f>
        <v>327071.10000000009</v>
      </c>
      <c r="D51" s="98"/>
      <c r="E51" s="98"/>
      <c r="F51" s="22"/>
      <c r="G51" s="49"/>
      <c r="H51" s="37"/>
      <c r="I51" s="37"/>
    </row>
    <row r="52" spans="1:9" ht="12.75" customHeight="1" x14ac:dyDescent="0.15">
      <c r="A52" s="23">
        <v>751</v>
      </c>
      <c r="B52" s="148" t="s">
        <v>83</v>
      </c>
      <c r="C52" s="66">
        <v>1395800</v>
      </c>
      <c r="D52" s="22"/>
      <c r="E52" s="22"/>
      <c r="F52" s="22"/>
      <c r="G52" s="49"/>
      <c r="H52" s="37"/>
      <c r="I52" s="37"/>
    </row>
    <row r="53" spans="1:9" ht="12.75" customHeight="1" x14ac:dyDescent="0.15">
      <c r="A53" s="5"/>
      <c r="B53" s="148" t="s">
        <v>89</v>
      </c>
      <c r="C53" s="382">
        <v>11864629</v>
      </c>
      <c r="D53" s="337">
        <f>C40+C46+C47+C48+C52</f>
        <v>11864629</v>
      </c>
      <c r="E53" s="337"/>
      <c r="F53" s="22"/>
      <c r="G53" s="49"/>
      <c r="H53" s="109"/>
      <c r="I53" s="37"/>
    </row>
    <row r="54" spans="1:9" ht="12.75" customHeight="1" x14ac:dyDescent="0.15">
      <c r="A54" s="5"/>
      <c r="B54" s="151" t="s">
        <v>90</v>
      </c>
      <c r="C54" s="124"/>
      <c r="D54" s="233"/>
      <c r="E54" s="233"/>
      <c r="F54" s="233"/>
      <c r="G54" s="49"/>
      <c r="H54" s="37"/>
      <c r="I54" s="37"/>
    </row>
    <row r="55" spans="1:9" ht="12.75" customHeight="1" x14ac:dyDescent="0.15">
      <c r="A55" s="5"/>
      <c r="B55" s="36" t="s">
        <v>91</v>
      </c>
      <c r="C55" s="45"/>
      <c r="D55" s="73"/>
      <c r="E55" s="73"/>
      <c r="F55" s="73"/>
      <c r="G55" s="49"/>
      <c r="H55" s="37"/>
      <c r="I55" s="37"/>
    </row>
    <row r="56" spans="1:9" ht="12.75" customHeight="1" x14ac:dyDescent="0.15">
      <c r="A56" s="5"/>
      <c r="B56" s="36" t="s">
        <v>92</v>
      </c>
      <c r="C56" s="45"/>
      <c r="D56" s="73"/>
      <c r="E56" s="73"/>
      <c r="F56" s="73"/>
      <c r="G56" s="49"/>
      <c r="H56" s="37"/>
      <c r="I56" s="37"/>
    </row>
    <row r="57" spans="1:9" ht="12.75" customHeight="1" x14ac:dyDescent="0.15">
      <c r="A57" s="5"/>
      <c r="B57" s="36" t="s">
        <v>93</v>
      </c>
      <c r="C57" s="45"/>
      <c r="D57" s="73"/>
      <c r="E57" s="73"/>
      <c r="F57" s="73"/>
      <c r="G57" s="49"/>
      <c r="H57" s="37"/>
      <c r="I57" s="37"/>
    </row>
    <row r="58" spans="1:9" ht="12.75" customHeight="1" x14ac:dyDescent="0.15">
      <c r="A58" s="5"/>
      <c r="B58" s="36" t="s">
        <v>94</v>
      </c>
      <c r="C58" s="45"/>
      <c r="D58" s="73"/>
      <c r="E58" s="73"/>
      <c r="F58" s="73"/>
      <c r="G58" s="49"/>
      <c r="H58" s="37"/>
      <c r="I58" s="37"/>
    </row>
    <row r="59" spans="1:9" ht="12.75" customHeight="1" x14ac:dyDescent="0.15">
      <c r="A59" s="5"/>
      <c r="B59" s="201"/>
      <c r="C59" s="45"/>
      <c r="D59" s="73"/>
      <c r="E59" s="73"/>
      <c r="F59" s="73"/>
      <c r="G59" s="49"/>
      <c r="H59" s="37"/>
      <c r="I59" s="37"/>
    </row>
    <row r="60" spans="1:9" ht="19.5" customHeight="1" x14ac:dyDescent="0.15">
      <c r="A60" s="1"/>
      <c r="B60" s="250"/>
      <c r="C60" s="316"/>
      <c r="D60" s="315"/>
      <c r="E60" s="316"/>
      <c r="F60" s="316"/>
      <c r="G60" s="37"/>
      <c r="H60" s="37"/>
      <c r="I60" s="37"/>
    </row>
    <row r="61" spans="1:9" ht="19.5" customHeight="1" x14ac:dyDescent="0.15">
      <c r="A61" s="1"/>
      <c r="B61" s="256" t="s">
        <v>100</v>
      </c>
      <c r="C61" s="6"/>
      <c r="D61" s="318"/>
      <c r="E61" s="6"/>
      <c r="F61" s="37"/>
      <c r="G61" s="37"/>
      <c r="H61" s="37"/>
      <c r="I61" s="37"/>
    </row>
    <row r="62" spans="1:9" ht="19.5" customHeight="1" x14ac:dyDescent="0.15">
      <c r="A62" s="5"/>
      <c r="B62" s="306" t="s">
        <v>101</v>
      </c>
      <c r="C62" s="365">
        <f>SUM(C64:C83)</f>
        <v>9594332.8800000008</v>
      </c>
      <c r="D62" s="197"/>
      <c r="E62" s="282"/>
      <c r="F62" s="49"/>
      <c r="G62" s="37"/>
      <c r="H62" s="37"/>
      <c r="I62" s="37"/>
    </row>
    <row r="63" spans="1:9" ht="24" customHeight="1" x14ac:dyDescent="0.15">
      <c r="A63" s="5"/>
      <c r="B63" s="301"/>
      <c r="C63" s="281"/>
      <c r="D63" s="282"/>
      <c r="E63" s="282"/>
      <c r="F63" s="49"/>
      <c r="G63" s="37"/>
      <c r="H63" s="37"/>
      <c r="I63" s="37"/>
    </row>
    <row r="64" spans="1:9" ht="24" customHeight="1" x14ac:dyDescent="0.15">
      <c r="A64" s="5"/>
      <c r="B64" s="301" t="s">
        <v>247</v>
      </c>
      <c r="C64" s="281">
        <v>357496.25</v>
      </c>
      <c r="D64" s="282"/>
      <c r="E64" s="282"/>
      <c r="F64" s="49"/>
      <c r="G64" s="37"/>
      <c r="H64" s="37"/>
      <c r="I64" s="37"/>
    </row>
    <row r="65" spans="1:9" ht="24" customHeight="1" x14ac:dyDescent="0.15">
      <c r="A65" s="5"/>
      <c r="B65" s="301" t="s">
        <v>248</v>
      </c>
      <c r="C65" s="281">
        <v>320165.34000000003</v>
      </c>
      <c r="D65" s="282"/>
      <c r="E65" s="282"/>
      <c r="F65" s="49"/>
      <c r="G65" s="37"/>
      <c r="H65" s="37"/>
      <c r="I65" s="37"/>
    </row>
    <row r="66" spans="1:9" ht="24" customHeight="1" x14ac:dyDescent="0.15">
      <c r="A66" s="5"/>
      <c r="B66" s="303" t="s">
        <v>147</v>
      </c>
      <c r="C66" s="281">
        <v>213263.54</v>
      </c>
      <c r="D66" s="282"/>
      <c r="E66" s="282"/>
      <c r="F66" s="49"/>
      <c r="G66" s="37"/>
      <c r="H66" s="37"/>
      <c r="I66" s="37"/>
    </row>
    <row r="67" spans="1:9" ht="24" customHeight="1" x14ac:dyDescent="0.15">
      <c r="A67" s="5"/>
      <c r="B67" s="303" t="s">
        <v>249</v>
      </c>
      <c r="C67" s="281">
        <v>144567.91</v>
      </c>
      <c r="D67" s="282"/>
      <c r="E67" s="282"/>
      <c r="F67" s="49"/>
      <c r="G67" s="37"/>
      <c r="H67" s="37"/>
      <c r="I67" s="37"/>
    </row>
    <row r="68" spans="1:9" ht="24" customHeight="1" x14ac:dyDescent="0.15">
      <c r="A68" s="5"/>
      <c r="B68" s="303" t="s">
        <v>134</v>
      </c>
      <c r="C68" s="281">
        <v>720067.73</v>
      </c>
      <c r="D68" s="282"/>
      <c r="E68" s="282"/>
      <c r="F68" s="49"/>
      <c r="G68" s="37"/>
      <c r="H68" s="37"/>
      <c r="I68" s="37"/>
    </row>
    <row r="69" spans="1:9" ht="24" customHeight="1" x14ac:dyDescent="0.15">
      <c r="A69" s="5"/>
      <c r="B69" s="303" t="s">
        <v>179</v>
      </c>
      <c r="C69" s="281">
        <v>2353899.94</v>
      </c>
      <c r="D69" s="282"/>
      <c r="E69" s="282"/>
      <c r="F69" s="49"/>
      <c r="G69" s="37"/>
      <c r="H69" s="37"/>
      <c r="I69" s="37"/>
    </row>
    <row r="70" spans="1:9" ht="24" customHeight="1" x14ac:dyDescent="0.15">
      <c r="A70" s="5"/>
      <c r="B70" s="301" t="s">
        <v>250</v>
      </c>
      <c r="C70" s="281">
        <v>339759.39</v>
      </c>
      <c r="D70" s="282"/>
      <c r="E70" s="282"/>
      <c r="F70" s="49"/>
      <c r="G70" s="37"/>
      <c r="H70" s="37"/>
      <c r="I70" s="37"/>
    </row>
    <row r="71" spans="1:9" ht="24" customHeight="1" x14ac:dyDescent="0.15">
      <c r="A71" s="5"/>
      <c r="B71" s="303" t="s">
        <v>251</v>
      </c>
      <c r="C71" s="281">
        <v>288520.62</v>
      </c>
      <c r="D71" s="282"/>
      <c r="E71" s="282"/>
      <c r="F71" s="49"/>
      <c r="G71" s="37"/>
      <c r="H71" s="37"/>
      <c r="I71" s="37"/>
    </row>
    <row r="72" spans="1:9" ht="24" customHeight="1" x14ac:dyDescent="0.15">
      <c r="A72" s="5"/>
      <c r="B72" s="303" t="s">
        <v>252</v>
      </c>
      <c r="C72" s="281">
        <v>1615396.03</v>
      </c>
      <c r="D72" s="282"/>
      <c r="E72" s="282"/>
      <c r="F72" s="49"/>
      <c r="G72" s="37"/>
      <c r="H72" s="37"/>
      <c r="I72" s="37"/>
    </row>
    <row r="73" spans="1:9" ht="24" customHeight="1" x14ac:dyDescent="0.15">
      <c r="A73" s="5"/>
      <c r="B73" s="303" t="s">
        <v>253</v>
      </c>
      <c r="C73" s="281">
        <v>1193008.1200000001</v>
      </c>
      <c r="D73" s="282"/>
      <c r="E73" s="282"/>
      <c r="F73" s="49"/>
      <c r="G73" s="37"/>
      <c r="H73" s="37"/>
      <c r="I73" s="37"/>
    </row>
    <row r="74" spans="1:9" ht="24" customHeight="1" x14ac:dyDescent="0.15">
      <c r="A74" s="5"/>
      <c r="B74" s="303" t="s">
        <v>180</v>
      </c>
      <c r="C74" s="281">
        <v>164643.35</v>
      </c>
      <c r="D74" s="282"/>
      <c r="E74" s="282"/>
      <c r="F74" s="49"/>
      <c r="G74" s="37"/>
      <c r="H74" s="37"/>
      <c r="I74" s="37"/>
    </row>
    <row r="75" spans="1:9" ht="24" customHeight="1" x14ac:dyDescent="0.15">
      <c r="A75" s="5"/>
      <c r="B75" s="303" t="s">
        <v>150</v>
      </c>
      <c r="C75" s="281">
        <v>288151.17</v>
      </c>
      <c r="D75" s="282"/>
      <c r="E75" s="282"/>
      <c r="F75" s="49"/>
      <c r="G75" s="37"/>
      <c r="H75" s="37"/>
      <c r="I75" s="37"/>
    </row>
    <row r="76" spans="1:9" ht="24" customHeight="1" x14ac:dyDescent="0.15">
      <c r="A76" s="5"/>
      <c r="B76" s="303" t="s">
        <v>143</v>
      </c>
      <c r="C76" s="281">
        <v>107719.75</v>
      </c>
      <c r="D76" s="282"/>
      <c r="E76" s="282"/>
      <c r="F76" s="49"/>
      <c r="G76" s="37"/>
      <c r="H76" s="37"/>
      <c r="I76" s="37"/>
    </row>
    <row r="77" spans="1:9" ht="24" customHeight="1" x14ac:dyDescent="0.15">
      <c r="A77" s="5"/>
      <c r="B77" s="303" t="s">
        <v>254</v>
      </c>
      <c r="C77" s="281">
        <v>189227.49</v>
      </c>
      <c r="D77" s="282"/>
      <c r="E77" s="282"/>
      <c r="F77" s="49"/>
      <c r="G77" s="37"/>
      <c r="H77" s="37"/>
      <c r="I77" s="37"/>
    </row>
    <row r="78" spans="1:9" ht="24" customHeight="1" x14ac:dyDescent="0.15">
      <c r="A78" s="5"/>
      <c r="B78" s="303" t="s">
        <v>142</v>
      </c>
      <c r="C78" s="281">
        <v>328257.43</v>
      </c>
      <c r="D78" s="282"/>
      <c r="E78" s="282"/>
      <c r="F78" s="49"/>
      <c r="G78" s="37"/>
      <c r="H78" s="37"/>
      <c r="I78" s="37"/>
    </row>
    <row r="79" spans="1:9" ht="24" customHeight="1" x14ac:dyDescent="0.15">
      <c r="A79" s="5"/>
      <c r="B79" s="303" t="s">
        <v>124</v>
      </c>
      <c r="C79" s="281">
        <v>459646.96</v>
      </c>
      <c r="D79" s="282"/>
      <c r="E79" s="282"/>
      <c r="F79" s="49"/>
      <c r="G79" s="37"/>
      <c r="H79" s="37"/>
      <c r="I79" s="37"/>
    </row>
    <row r="80" spans="1:9" ht="24" customHeight="1" x14ac:dyDescent="0.15">
      <c r="A80" s="5"/>
      <c r="B80" s="303" t="s">
        <v>255</v>
      </c>
      <c r="C80" s="281">
        <v>61529</v>
      </c>
      <c r="D80" s="282"/>
      <c r="E80" s="282"/>
      <c r="F80" s="49"/>
      <c r="G80" s="37"/>
      <c r="H80" s="37"/>
      <c r="I80" s="37"/>
    </row>
    <row r="81" spans="1:9" ht="24" customHeight="1" x14ac:dyDescent="0.15">
      <c r="A81" s="5"/>
      <c r="B81" s="303" t="s">
        <v>256</v>
      </c>
      <c r="C81" s="281">
        <v>258875.49</v>
      </c>
      <c r="D81" s="282"/>
      <c r="E81" s="282"/>
      <c r="F81" s="49"/>
      <c r="G81" s="37"/>
      <c r="H81" s="37"/>
      <c r="I81" s="37"/>
    </row>
    <row r="82" spans="1:9" ht="24" customHeight="1" x14ac:dyDescent="0.15">
      <c r="A82" s="5"/>
      <c r="B82" s="303" t="s">
        <v>257</v>
      </c>
      <c r="C82" s="281">
        <v>116338.26</v>
      </c>
      <c r="D82" s="282"/>
      <c r="E82" s="282"/>
      <c r="F82" s="49"/>
      <c r="G82" s="37"/>
      <c r="H82" s="37"/>
      <c r="I82" s="37"/>
    </row>
    <row r="83" spans="1:9" ht="24" customHeight="1" x14ac:dyDescent="0.15">
      <c r="A83" s="5"/>
      <c r="B83" s="303" t="s">
        <v>216</v>
      </c>
      <c r="C83" s="281">
        <v>73799.11</v>
      </c>
      <c r="D83" s="282"/>
      <c r="E83" s="282"/>
      <c r="F83" s="49"/>
      <c r="G83" s="37"/>
      <c r="H83" s="37"/>
      <c r="I83" s="37"/>
    </row>
    <row r="84" spans="1:9" ht="24" customHeight="1" x14ac:dyDescent="0.15">
      <c r="A84" s="5"/>
      <c r="B84" s="303"/>
      <c r="C84" s="282"/>
      <c r="D84" s="282"/>
      <c r="E84" s="282"/>
      <c r="F84" s="49"/>
      <c r="G84" s="37"/>
      <c r="H84" s="37"/>
      <c r="I84" s="37"/>
    </row>
    <row r="85" spans="1:9" ht="24" customHeight="1" x14ac:dyDescent="0.15">
      <c r="A85" s="5"/>
      <c r="B85" s="248" t="s">
        <v>127</v>
      </c>
      <c r="C85" s="386">
        <v>2194473.58</v>
      </c>
      <c r="D85" s="282"/>
      <c r="E85" s="282"/>
      <c r="F85" s="49"/>
      <c r="G85" s="37"/>
      <c r="H85" s="37"/>
      <c r="I85" s="37"/>
    </row>
    <row r="86" spans="1:9" ht="19.5" customHeight="1" x14ac:dyDescent="0.15">
      <c r="A86" s="5"/>
      <c r="B86" s="305"/>
      <c r="C86" s="282"/>
      <c r="D86" s="282"/>
      <c r="E86" s="282"/>
      <c r="F86" s="49"/>
      <c r="G86" s="37"/>
      <c r="H86" s="37"/>
      <c r="I86" s="37"/>
    </row>
    <row r="87" spans="1:9" ht="19.5" customHeight="1" x14ac:dyDescent="0.15">
      <c r="A87" s="5"/>
      <c r="B87" s="306" t="s">
        <v>128</v>
      </c>
      <c r="C87" s="374">
        <f>C85+C62</f>
        <v>11788806.460000001</v>
      </c>
      <c r="D87" s="388"/>
      <c r="E87" s="424"/>
      <c r="F87" s="49"/>
      <c r="G87" s="37"/>
      <c r="H87" s="37"/>
      <c r="I87" s="37"/>
    </row>
  </sheetData>
  <mergeCells count="1">
    <mergeCell ref="G40:I40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</cols>
  <sheetData>
    <row r="1" spans="1:7" ht="27.75" customHeight="1" x14ac:dyDescent="0.15">
      <c r="A1" s="1"/>
      <c r="B1" s="2"/>
      <c r="C1" s="2"/>
      <c r="D1" s="2"/>
      <c r="E1" s="2"/>
      <c r="F1" s="2"/>
      <c r="G1" s="1"/>
    </row>
    <row r="2" spans="1:7" ht="12.75" customHeight="1" x14ac:dyDescent="0.15">
      <c r="A2" s="5"/>
      <c r="B2" s="8" t="s">
        <v>10</v>
      </c>
      <c r="C2" s="11">
        <v>2013</v>
      </c>
      <c r="D2" s="12"/>
      <c r="E2" s="12"/>
      <c r="F2" s="13"/>
      <c r="G2" s="14"/>
    </row>
    <row r="3" spans="1:7" ht="12.75" customHeight="1" x14ac:dyDescent="0.15">
      <c r="A3" s="5"/>
      <c r="B3" s="15" t="s">
        <v>18</v>
      </c>
      <c r="C3" s="16"/>
      <c r="D3" s="17"/>
      <c r="E3" s="18"/>
      <c r="F3" s="19"/>
      <c r="G3" s="14"/>
    </row>
    <row r="4" spans="1:7" ht="12.75" customHeight="1" x14ac:dyDescent="0.15">
      <c r="A4" s="5"/>
      <c r="B4" s="20"/>
      <c r="C4" s="21"/>
      <c r="D4" s="22"/>
      <c r="E4" s="22"/>
      <c r="F4" s="22"/>
      <c r="G4" s="14"/>
    </row>
    <row r="5" spans="1:7" ht="12.75" customHeight="1" x14ac:dyDescent="0.15">
      <c r="A5" s="23">
        <v>41</v>
      </c>
      <c r="B5" s="20" t="s">
        <v>0</v>
      </c>
      <c r="C5" s="26">
        <f>SUM(C6:C14)</f>
        <v>905064.82000000007</v>
      </c>
      <c r="D5" s="35">
        <v>905064.82</v>
      </c>
      <c r="E5" s="27"/>
      <c r="F5" s="22"/>
      <c r="G5" s="14"/>
    </row>
    <row r="6" spans="1:7" ht="12.75" customHeight="1" x14ac:dyDescent="0.15">
      <c r="A6" s="23">
        <v>411</v>
      </c>
      <c r="B6" s="29" t="s">
        <v>22</v>
      </c>
      <c r="C6" s="110">
        <v>371328.6</v>
      </c>
      <c r="D6" s="22"/>
      <c r="E6" s="22"/>
      <c r="F6" s="34"/>
      <c r="G6" s="14"/>
    </row>
    <row r="7" spans="1:7" ht="12.75" customHeight="1" x14ac:dyDescent="0.15">
      <c r="A7" s="23">
        <v>412</v>
      </c>
      <c r="B7" s="36" t="s">
        <v>23</v>
      </c>
      <c r="C7" s="110">
        <v>54826</v>
      </c>
      <c r="D7" s="22"/>
      <c r="E7" s="22"/>
      <c r="F7" s="34"/>
      <c r="G7" s="14"/>
    </row>
    <row r="8" spans="1:7" ht="12.75" customHeight="1" x14ac:dyDescent="0.15">
      <c r="A8" s="23">
        <v>413</v>
      </c>
      <c r="B8" s="40" t="s">
        <v>24</v>
      </c>
      <c r="C8" s="110">
        <v>74975.960000000006</v>
      </c>
      <c r="D8" s="22"/>
      <c r="E8" s="22"/>
      <c r="F8" s="34"/>
      <c r="G8" s="14"/>
    </row>
    <row r="9" spans="1:7" ht="12.75" customHeight="1" x14ac:dyDescent="0.15">
      <c r="A9" s="28">
        <v>414</v>
      </c>
      <c r="B9" s="41" t="s">
        <v>36</v>
      </c>
      <c r="C9" s="110">
        <v>58898.73</v>
      </c>
      <c r="D9" s="22">
        <f>C8+C9</f>
        <v>133874.69</v>
      </c>
      <c r="E9" s="63">
        <v>133874.69</v>
      </c>
      <c r="F9" s="34"/>
      <c r="G9" s="14"/>
    </row>
    <row r="10" spans="1:7" ht="12.75" customHeight="1" x14ac:dyDescent="0.15">
      <c r="A10" s="28">
        <v>415</v>
      </c>
      <c r="B10" s="29" t="s">
        <v>3</v>
      </c>
      <c r="C10" s="110">
        <v>271730.27</v>
      </c>
      <c r="D10" s="22"/>
      <c r="E10" s="22"/>
      <c r="F10" s="34"/>
      <c r="G10" s="14"/>
    </row>
    <row r="11" spans="1:7" ht="12.75" customHeight="1" x14ac:dyDescent="0.15">
      <c r="A11" s="23">
        <v>416</v>
      </c>
      <c r="B11" s="43" t="s">
        <v>4</v>
      </c>
      <c r="C11" s="112"/>
      <c r="D11" s="22"/>
      <c r="E11" s="34"/>
      <c r="F11" s="34"/>
      <c r="G11" s="14"/>
    </row>
    <row r="12" spans="1:7" ht="12.75" customHeight="1" x14ac:dyDescent="0.15">
      <c r="A12" s="23">
        <v>417</v>
      </c>
      <c r="B12" s="29" t="s">
        <v>5</v>
      </c>
      <c r="C12" s="45"/>
      <c r="D12" s="22"/>
      <c r="E12" s="34"/>
      <c r="F12" s="34"/>
      <c r="G12" s="14"/>
    </row>
    <row r="13" spans="1:7" ht="12.75" customHeight="1" x14ac:dyDescent="0.15">
      <c r="A13" s="23">
        <v>418</v>
      </c>
      <c r="B13" s="29" t="s">
        <v>6</v>
      </c>
      <c r="C13" s="45"/>
      <c r="D13" s="73"/>
      <c r="E13" s="34"/>
      <c r="F13" s="34"/>
      <c r="G13" s="14"/>
    </row>
    <row r="14" spans="1:7" ht="12.75" customHeight="1" x14ac:dyDescent="0.15">
      <c r="A14" s="23">
        <v>419</v>
      </c>
      <c r="B14" s="29" t="s">
        <v>47</v>
      </c>
      <c r="C14" s="33">
        <v>73305.259999999995</v>
      </c>
      <c r="D14" s="73"/>
      <c r="E14" s="34"/>
      <c r="F14" s="34"/>
      <c r="G14" s="14"/>
    </row>
    <row r="15" spans="1:7" ht="12.75" customHeight="1" x14ac:dyDescent="0.15">
      <c r="A15" s="23">
        <v>42</v>
      </c>
      <c r="B15" s="114" t="s">
        <v>7</v>
      </c>
      <c r="C15" s="116"/>
      <c r="D15" s="82"/>
      <c r="E15" s="118"/>
      <c r="F15" s="118"/>
      <c r="G15" s="14"/>
    </row>
    <row r="16" spans="1:7" ht="12.75" customHeight="1" x14ac:dyDescent="0.15">
      <c r="A16" s="60">
        <v>43</v>
      </c>
      <c r="B16" s="61" t="s">
        <v>8</v>
      </c>
      <c r="C16" s="97">
        <v>389781.27</v>
      </c>
      <c r="D16" s="86">
        <f>C17+C27</f>
        <v>389781.27</v>
      </c>
      <c r="E16" s="87"/>
      <c r="F16" s="22"/>
      <c r="G16" s="14"/>
    </row>
    <row r="17" spans="1:7" ht="12.75" customHeight="1" x14ac:dyDescent="0.15">
      <c r="A17" s="28">
        <v>431</v>
      </c>
      <c r="B17" s="71" t="s">
        <v>8</v>
      </c>
      <c r="C17" s="154">
        <f>SUM(C18:C26)</f>
        <v>257123.07</v>
      </c>
      <c r="D17" s="156">
        <v>257123.07</v>
      </c>
      <c r="E17" s="98"/>
      <c r="F17" s="22"/>
      <c r="G17" s="14"/>
    </row>
    <row r="18" spans="1:7" ht="12.75" customHeight="1" x14ac:dyDescent="0.15">
      <c r="A18" s="92" t="s">
        <v>53</v>
      </c>
      <c r="B18" s="94" t="s">
        <v>54</v>
      </c>
      <c r="C18" s="141"/>
      <c r="D18" s="158"/>
      <c r="E18" s="98"/>
      <c r="F18" s="22"/>
      <c r="G18" s="14"/>
    </row>
    <row r="19" spans="1:7" ht="12.75" customHeight="1" x14ac:dyDescent="0.15">
      <c r="A19" s="28" t="s">
        <v>55</v>
      </c>
      <c r="B19" s="100" t="s">
        <v>56</v>
      </c>
      <c r="C19" s="182">
        <v>23412.29</v>
      </c>
      <c r="D19" s="98"/>
      <c r="E19" s="73"/>
      <c r="F19" s="102"/>
      <c r="G19" s="1"/>
    </row>
    <row r="20" spans="1:7" ht="12.75" customHeight="1" x14ac:dyDescent="0.15">
      <c r="A20" s="28" t="s">
        <v>57</v>
      </c>
      <c r="B20" s="100" t="s">
        <v>58</v>
      </c>
      <c r="C20" s="182">
        <v>69799.05</v>
      </c>
      <c r="D20" s="98"/>
      <c r="E20" s="73"/>
      <c r="F20" s="104"/>
      <c r="G20" s="1"/>
    </row>
    <row r="21" spans="1:7" ht="12.75" customHeight="1" x14ac:dyDescent="0.15">
      <c r="A21" s="28" t="s">
        <v>59</v>
      </c>
      <c r="B21" s="100" t="s">
        <v>60</v>
      </c>
      <c r="C21" s="182">
        <v>18389.41</v>
      </c>
      <c r="D21" s="98"/>
      <c r="E21" s="73"/>
      <c r="F21" s="104"/>
      <c r="G21" s="1"/>
    </row>
    <row r="22" spans="1:7" ht="12.75" customHeight="1" x14ac:dyDescent="0.15">
      <c r="A22" s="28" t="s">
        <v>61</v>
      </c>
      <c r="B22" s="100" t="s">
        <v>62</v>
      </c>
      <c r="C22" s="182">
        <v>18100.400000000001</v>
      </c>
      <c r="D22" s="98"/>
      <c r="E22" s="73"/>
      <c r="F22" s="104"/>
      <c r="G22" s="1"/>
    </row>
    <row r="23" spans="1:7" ht="12.75" customHeight="1" x14ac:dyDescent="0.15">
      <c r="A23" s="28" t="s">
        <v>63</v>
      </c>
      <c r="B23" s="100" t="s">
        <v>64</v>
      </c>
      <c r="C23" s="192">
        <f>57505.98+10030.53</f>
        <v>67536.510000000009</v>
      </c>
      <c r="D23" s="98"/>
      <c r="E23" s="73"/>
      <c r="F23" s="104"/>
      <c r="G23" s="1"/>
    </row>
    <row r="24" spans="1:7" ht="12.75" customHeight="1" x14ac:dyDescent="0.15">
      <c r="A24" s="28" t="s">
        <v>65</v>
      </c>
      <c r="B24" s="100" t="s">
        <v>66</v>
      </c>
      <c r="C24" s="182">
        <v>13917.49</v>
      </c>
      <c r="D24" s="98"/>
      <c r="E24" s="73"/>
      <c r="F24" s="104"/>
      <c r="G24" s="1"/>
    </row>
    <row r="25" spans="1:7" ht="12.75" customHeight="1" x14ac:dyDescent="0.15">
      <c r="A25" s="28" t="s">
        <v>67</v>
      </c>
      <c r="B25" s="106" t="s">
        <v>68</v>
      </c>
      <c r="C25" s="182">
        <v>11200</v>
      </c>
      <c r="D25" s="98"/>
      <c r="E25" s="73"/>
      <c r="F25" s="104"/>
      <c r="G25" s="1"/>
    </row>
    <row r="26" spans="1:7" ht="12.75" customHeight="1" x14ac:dyDescent="0.15">
      <c r="A26" s="28" t="s">
        <v>69</v>
      </c>
      <c r="B26" s="106" t="s">
        <v>70</v>
      </c>
      <c r="C26" s="182">
        <v>34767.919999999998</v>
      </c>
      <c r="D26" s="98"/>
      <c r="E26" s="73"/>
      <c r="F26" s="104"/>
      <c r="G26" s="1"/>
    </row>
    <row r="27" spans="1:7" ht="12.75" customHeight="1" x14ac:dyDescent="0.15">
      <c r="A27" s="28">
        <v>432</v>
      </c>
      <c r="B27" s="107" t="s">
        <v>9</v>
      </c>
      <c r="C27" s="216">
        <f>SUM(C28:C33)</f>
        <v>132658.20000000001</v>
      </c>
      <c r="D27" s="156">
        <v>132658.20000000001</v>
      </c>
      <c r="E27" s="73"/>
      <c r="F27" s="104"/>
      <c r="G27" s="1"/>
    </row>
    <row r="28" spans="1:7" ht="12.75" customHeight="1" x14ac:dyDescent="0.15">
      <c r="A28" s="28" t="s">
        <v>71</v>
      </c>
      <c r="B28" s="146" t="s">
        <v>72</v>
      </c>
      <c r="C28" s="192"/>
      <c r="D28" s="98"/>
      <c r="E28" s="73"/>
      <c r="F28" s="104"/>
      <c r="G28" s="1"/>
    </row>
    <row r="29" spans="1:7" ht="12.75" customHeight="1" x14ac:dyDescent="0.15">
      <c r="A29" s="28" t="s">
        <v>73</v>
      </c>
      <c r="B29" s="146" t="s">
        <v>74</v>
      </c>
      <c r="C29" s="192"/>
      <c r="D29" s="98"/>
      <c r="E29" s="73"/>
      <c r="F29" s="104"/>
      <c r="G29" s="1"/>
    </row>
    <row r="30" spans="1:7" ht="12.75" customHeight="1" x14ac:dyDescent="0.15">
      <c r="A30" s="28" t="s">
        <v>75</v>
      </c>
      <c r="B30" s="146" t="s">
        <v>76</v>
      </c>
      <c r="C30" s="192"/>
      <c r="D30" s="98"/>
      <c r="E30" s="73"/>
      <c r="F30" s="104"/>
      <c r="G30" s="1"/>
    </row>
    <row r="31" spans="1:7" ht="12.75" customHeight="1" x14ac:dyDescent="0.15">
      <c r="A31" s="28" t="s">
        <v>77</v>
      </c>
      <c r="B31" s="146" t="s">
        <v>78</v>
      </c>
      <c r="C31" s="192"/>
      <c r="D31" s="98"/>
      <c r="E31" s="73"/>
      <c r="F31" s="104"/>
      <c r="G31" s="1"/>
    </row>
    <row r="32" spans="1:7" ht="12.75" customHeight="1" x14ac:dyDescent="0.15">
      <c r="A32" s="28" t="s">
        <v>79</v>
      </c>
      <c r="B32" s="146" t="s">
        <v>80</v>
      </c>
      <c r="C32" s="192"/>
      <c r="D32" s="98"/>
      <c r="E32" s="73"/>
      <c r="F32" s="104"/>
      <c r="G32" s="1"/>
    </row>
    <row r="33" spans="1:7" ht="12.75" customHeight="1" x14ac:dyDescent="0.15">
      <c r="A33" s="28" t="s">
        <v>81</v>
      </c>
      <c r="B33" s="146" t="s">
        <v>82</v>
      </c>
      <c r="C33" s="192">
        <f>16911.9+33785.71+12845.58+5440.92+5271.73+685.35+3120+5166+1981+11529.16+2999.67+1778.52+1707.15+1499.86+390+495+499.9+6592.76+6358.36+4000+4000+4800+799.63</f>
        <v>132658.20000000001</v>
      </c>
      <c r="D33" s="98"/>
      <c r="E33" s="73"/>
      <c r="F33" s="104"/>
      <c r="G33" s="1"/>
    </row>
    <row r="34" spans="1:7" ht="12.75" customHeight="1" x14ac:dyDescent="0.15">
      <c r="A34" s="23">
        <v>44</v>
      </c>
      <c r="B34" s="148" t="s">
        <v>30</v>
      </c>
      <c r="C34" s="66">
        <v>1174840.1499999999</v>
      </c>
      <c r="D34" s="22"/>
      <c r="E34" s="22"/>
      <c r="F34" s="22"/>
      <c r="G34" s="104"/>
    </row>
    <row r="35" spans="1:7" ht="12.75" customHeight="1" x14ac:dyDescent="0.15">
      <c r="A35" s="23">
        <v>45</v>
      </c>
      <c r="B35" s="46" t="s">
        <v>83</v>
      </c>
      <c r="C35" s="66">
        <v>140893.82</v>
      </c>
      <c r="D35" s="22"/>
      <c r="E35" s="22"/>
      <c r="F35" s="22"/>
      <c r="G35" s="22"/>
    </row>
    <row r="36" spans="1:7" ht="12.75" customHeight="1" x14ac:dyDescent="0.15">
      <c r="A36" s="23">
        <v>46</v>
      </c>
      <c r="B36" s="20" t="s">
        <v>32</v>
      </c>
      <c r="C36" s="66">
        <f>239721.2+8328.75</f>
        <v>248049.95</v>
      </c>
      <c r="D36" s="240">
        <v>248049.95</v>
      </c>
      <c r="E36" s="304"/>
      <c r="F36" s="22"/>
      <c r="G36" s="102"/>
    </row>
    <row r="37" spans="1:7" ht="12.75" customHeight="1" x14ac:dyDescent="0.15">
      <c r="A37" s="23">
        <v>47</v>
      </c>
      <c r="B37" s="20" t="s">
        <v>33</v>
      </c>
      <c r="C37" s="21">
        <f>73557.57+7000</f>
        <v>80557.570000000007</v>
      </c>
      <c r="D37" s="32">
        <v>80557.570000000007</v>
      </c>
      <c r="E37" s="22"/>
      <c r="F37" s="22"/>
      <c r="G37" s="14"/>
    </row>
    <row r="38" spans="1:7" ht="12.75" customHeight="1" x14ac:dyDescent="0.15">
      <c r="A38" s="5"/>
      <c r="B38" s="20" t="s">
        <v>34</v>
      </c>
      <c r="C38" s="176">
        <v>2939187.58</v>
      </c>
      <c r="D38" s="22">
        <f>C5+C16+C34+C35+C36+C37</f>
        <v>2939187.58</v>
      </c>
      <c r="E38" s="22"/>
      <c r="F38" s="22"/>
      <c r="G38" s="14"/>
    </row>
    <row r="39" spans="1:7" ht="12.75" customHeight="1" x14ac:dyDescent="0.15">
      <c r="A39" s="5"/>
      <c r="B39" s="151" t="s">
        <v>84</v>
      </c>
      <c r="C39" s="152"/>
      <c r="D39" s="153"/>
      <c r="E39" s="153"/>
      <c r="F39" s="153"/>
      <c r="G39" s="14"/>
    </row>
    <row r="40" spans="1:7" ht="12.75" customHeight="1" x14ac:dyDescent="0.15">
      <c r="A40" s="23">
        <v>71</v>
      </c>
      <c r="B40" s="20" t="s">
        <v>35</v>
      </c>
      <c r="C40" s="273">
        <f>SUM(C41:C45)</f>
        <v>2209886.6500000004</v>
      </c>
      <c r="D40" s="35">
        <v>2209886.65</v>
      </c>
      <c r="E40" s="157"/>
      <c r="F40" s="20"/>
      <c r="G40" s="14"/>
    </row>
    <row r="41" spans="1:7" ht="12.75" customHeight="1" x14ac:dyDescent="0.15">
      <c r="A41" s="28">
        <v>711</v>
      </c>
      <c r="B41" s="43" t="s">
        <v>37</v>
      </c>
      <c r="C41" s="69">
        <v>1561566.86</v>
      </c>
      <c r="D41" s="73"/>
      <c r="E41" s="73"/>
      <c r="F41" s="34"/>
      <c r="G41" s="14"/>
    </row>
    <row r="42" spans="1:7" ht="12.75" customHeight="1" x14ac:dyDescent="0.15">
      <c r="A42" s="28">
        <v>713</v>
      </c>
      <c r="B42" s="43" t="s">
        <v>38</v>
      </c>
      <c r="C42" s="69">
        <v>5518.05</v>
      </c>
      <c r="D42" s="73"/>
      <c r="E42" s="73"/>
      <c r="F42" s="34"/>
      <c r="G42" s="14"/>
    </row>
    <row r="43" spans="1:7" ht="12.75" customHeight="1" x14ac:dyDescent="0.15">
      <c r="A43" s="28">
        <v>714</v>
      </c>
      <c r="B43" s="43" t="s">
        <v>39</v>
      </c>
      <c r="C43" s="73">
        <f>434199.8+104389.15</f>
        <v>538588.94999999995</v>
      </c>
      <c r="D43" s="42">
        <v>538588.94999999995</v>
      </c>
      <c r="E43" s="73"/>
      <c r="F43" s="34"/>
      <c r="G43" s="14"/>
    </row>
    <row r="44" spans="1:7" ht="12.75" customHeight="1" x14ac:dyDescent="0.15">
      <c r="A44" s="5"/>
      <c r="B44" s="43" t="s">
        <v>85</v>
      </c>
      <c r="C44" s="73">
        <f>541300.17-C43</f>
        <v>2711.2200000000885</v>
      </c>
      <c r="D44" s="73"/>
      <c r="E44" s="73"/>
      <c r="F44" s="34"/>
      <c r="G44" s="14"/>
    </row>
    <row r="45" spans="1:7" ht="12.75" customHeight="1" x14ac:dyDescent="0.15">
      <c r="A45" s="28">
        <v>715</v>
      </c>
      <c r="B45" s="43" t="s">
        <v>86</v>
      </c>
      <c r="C45" s="33">
        <v>101501.57</v>
      </c>
      <c r="D45" s="73"/>
      <c r="E45" s="73"/>
      <c r="F45" s="34"/>
      <c r="G45" s="14"/>
    </row>
    <row r="46" spans="1:7" ht="12.75" customHeight="1" x14ac:dyDescent="0.15">
      <c r="A46" s="23">
        <v>72</v>
      </c>
      <c r="B46" s="162" t="s">
        <v>40</v>
      </c>
      <c r="C46" s="21"/>
      <c r="D46" s="73"/>
      <c r="E46" s="73"/>
      <c r="F46" s="73"/>
      <c r="G46" s="14"/>
    </row>
    <row r="47" spans="1:7" ht="12.75" customHeight="1" x14ac:dyDescent="0.15">
      <c r="A47" s="163">
        <v>73</v>
      </c>
      <c r="B47" s="46" t="s">
        <v>87</v>
      </c>
      <c r="C47" s="311">
        <f>3208.97+1085598.36</f>
        <v>1088807.33</v>
      </c>
      <c r="D47" s="276">
        <v>1088807.33</v>
      </c>
      <c r="E47" s="255"/>
      <c r="F47" s="167"/>
      <c r="G47" s="14"/>
    </row>
    <row r="48" spans="1:7" ht="12.75" customHeight="1" x14ac:dyDescent="0.15">
      <c r="A48" s="23">
        <v>74</v>
      </c>
      <c r="B48" s="61" t="s">
        <v>41</v>
      </c>
      <c r="C48" s="208">
        <v>102988.96</v>
      </c>
      <c r="D48" s="133"/>
      <c r="E48" s="133"/>
      <c r="F48" s="22"/>
      <c r="G48" s="14"/>
    </row>
    <row r="49" spans="1:7" ht="12.75" customHeight="1" x14ac:dyDescent="0.15">
      <c r="A49" s="28">
        <v>741</v>
      </c>
      <c r="B49" s="43" t="s">
        <v>42</v>
      </c>
      <c r="C49" s="87"/>
      <c r="D49" s="133"/>
      <c r="E49" s="133"/>
      <c r="F49" s="22"/>
      <c r="G49" s="14"/>
    </row>
    <row r="50" spans="1:7" ht="12.75" customHeight="1" x14ac:dyDescent="0.15">
      <c r="A50" s="28">
        <v>742</v>
      </c>
      <c r="B50" s="43" t="s">
        <v>43</v>
      </c>
      <c r="C50" s="98"/>
      <c r="D50" s="101"/>
      <c r="E50" s="101"/>
      <c r="F50" s="22"/>
      <c r="G50" s="14"/>
    </row>
    <row r="51" spans="1:7" ht="12.75" customHeight="1" x14ac:dyDescent="0.15">
      <c r="A51" s="5"/>
      <c r="B51" s="43" t="s">
        <v>88</v>
      </c>
      <c r="C51" s="173">
        <v>102988.96</v>
      </c>
      <c r="D51" s="98"/>
      <c r="E51" s="98"/>
      <c r="F51" s="22"/>
      <c r="G51" s="14"/>
    </row>
    <row r="52" spans="1:7" ht="12.75" customHeight="1" x14ac:dyDescent="0.15">
      <c r="A52" s="23">
        <v>751</v>
      </c>
      <c r="B52" s="148" t="s">
        <v>83</v>
      </c>
      <c r="C52" s="66">
        <v>0</v>
      </c>
      <c r="D52" s="22"/>
      <c r="E52" s="22"/>
      <c r="F52" s="22"/>
      <c r="G52" s="14"/>
    </row>
    <row r="53" spans="1:7" ht="12.75" customHeight="1" x14ac:dyDescent="0.15">
      <c r="A53" s="5"/>
      <c r="B53" s="148" t="s">
        <v>89</v>
      </c>
      <c r="C53" s="31">
        <v>3401682.94</v>
      </c>
      <c r="D53" s="22">
        <f>C40+C47+C48+C52</f>
        <v>3401682.9400000004</v>
      </c>
      <c r="E53" s="22"/>
      <c r="F53" s="22"/>
      <c r="G53" s="14"/>
    </row>
    <row r="54" spans="1:7" ht="12.75" customHeight="1" x14ac:dyDescent="0.15">
      <c r="A54" s="5"/>
      <c r="B54" s="151" t="s">
        <v>90</v>
      </c>
      <c r="C54" s="152"/>
      <c r="D54" s="153"/>
      <c r="E54" s="153"/>
      <c r="F54" s="153"/>
      <c r="G54" s="14"/>
    </row>
    <row r="55" spans="1:7" ht="12.75" customHeight="1" x14ac:dyDescent="0.15">
      <c r="A55" s="5"/>
      <c r="B55" s="36" t="s">
        <v>91</v>
      </c>
      <c r="C55" s="45"/>
      <c r="D55" s="73"/>
      <c r="E55" s="73"/>
      <c r="F55" s="73"/>
      <c r="G55" s="14"/>
    </row>
    <row r="56" spans="1:7" ht="12.75" customHeight="1" x14ac:dyDescent="0.15">
      <c r="A56" s="5"/>
      <c r="B56" s="36" t="s">
        <v>92</v>
      </c>
      <c r="C56" s="45"/>
      <c r="D56" s="73"/>
      <c r="E56" s="73"/>
      <c r="F56" s="73"/>
      <c r="G56" s="14"/>
    </row>
    <row r="57" spans="1:7" ht="12.75" customHeight="1" x14ac:dyDescent="0.15">
      <c r="A57" s="5"/>
      <c r="B57" s="36" t="s">
        <v>93</v>
      </c>
      <c r="C57" s="45"/>
      <c r="D57" s="73"/>
      <c r="E57" s="73"/>
      <c r="F57" s="73"/>
      <c r="G57" s="14"/>
    </row>
    <row r="58" spans="1:7" ht="12.75" customHeight="1" x14ac:dyDescent="0.15">
      <c r="A58" s="5"/>
      <c r="B58" s="36" t="s">
        <v>94</v>
      </c>
      <c r="C58" s="45"/>
      <c r="D58" s="73"/>
      <c r="E58" s="73"/>
      <c r="F58" s="73"/>
      <c r="G58" s="14"/>
    </row>
    <row r="59" spans="1:7" ht="12.75" customHeight="1" x14ac:dyDescent="0.15">
      <c r="A59" s="5"/>
      <c r="B59" s="201"/>
      <c r="C59" s="152"/>
      <c r="D59" s="153"/>
      <c r="E59" s="153"/>
      <c r="F59" s="153"/>
      <c r="G59" s="14"/>
    </row>
    <row r="60" spans="1:7" ht="19.5" customHeight="1" x14ac:dyDescent="0.15">
      <c r="A60" s="1"/>
      <c r="B60" s="250"/>
      <c r="C60" s="250"/>
      <c r="D60" s="252"/>
      <c r="E60" s="250"/>
      <c r="F60" s="250"/>
      <c r="G60" s="1"/>
    </row>
    <row r="61" spans="1:7" ht="19.5" customHeight="1" x14ac:dyDescent="0.15">
      <c r="A61" s="1"/>
      <c r="B61" s="256" t="s">
        <v>100</v>
      </c>
      <c r="C61" s="2"/>
      <c r="D61" s="257"/>
      <c r="E61" s="2"/>
      <c r="F61" s="1"/>
      <c r="G61" s="1"/>
    </row>
    <row r="62" spans="1:7" ht="27.75" customHeight="1" x14ac:dyDescent="0.15">
      <c r="A62" s="5"/>
      <c r="B62" s="340" t="s">
        <v>101</v>
      </c>
      <c r="C62" s="341"/>
      <c r="D62" s="341"/>
      <c r="E62" s="342"/>
      <c r="F62" s="14"/>
      <c r="G62" s="1"/>
    </row>
    <row r="63" spans="1:7" ht="27.75" customHeight="1" x14ac:dyDescent="0.15">
      <c r="A63" s="5"/>
      <c r="B63" s="340"/>
      <c r="C63" s="341"/>
      <c r="D63" s="341"/>
      <c r="E63" s="342"/>
      <c r="F63" s="14"/>
      <c r="G63" s="1"/>
    </row>
    <row r="64" spans="1:7" ht="27.75" customHeight="1" x14ac:dyDescent="0.15">
      <c r="A64" s="5"/>
      <c r="B64" s="385" t="s">
        <v>158</v>
      </c>
      <c r="C64" s="399"/>
      <c r="D64" s="299"/>
      <c r="E64" s="299"/>
      <c r="F64" s="14"/>
      <c r="G64" s="1"/>
    </row>
    <row r="65" spans="1:7" ht="27.75" customHeight="1" x14ac:dyDescent="0.15">
      <c r="A65" s="5"/>
      <c r="B65" s="385" t="s">
        <v>121</v>
      </c>
      <c r="C65" s="299"/>
      <c r="D65" s="299"/>
      <c r="E65" s="299"/>
      <c r="F65" s="14"/>
      <c r="G65" s="1"/>
    </row>
    <row r="66" spans="1:7" ht="27.75" customHeight="1" x14ac:dyDescent="0.15">
      <c r="A66" s="5"/>
      <c r="B66" s="385" t="s">
        <v>118</v>
      </c>
      <c r="C66" s="299"/>
      <c r="D66" s="299"/>
      <c r="E66" s="299"/>
      <c r="F66" s="14"/>
      <c r="G66" s="1"/>
    </row>
    <row r="67" spans="1:7" ht="27.75" customHeight="1" x14ac:dyDescent="0.15">
      <c r="A67" s="5"/>
      <c r="B67" s="385" t="s">
        <v>194</v>
      </c>
      <c r="C67" s="299"/>
      <c r="D67" s="299"/>
      <c r="E67" s="299"/>
      <c r="F67" s="14"/>
      <c r="G67" s="1"/>
    </row>
    <row r="68" spans="1:7" ht="27.75" customHeight="1" x14ac:dyDescent="0.15">
      <c r="A68" s="5"/>
      <c r="B68" s="385" t="s">
        <v>201</v>
      </c>
      <c r="C68" s="299"/>
      <c r="D68" s="299"/>
      <c r="E68" s="299"/>
      <c r="F68" s="14"/>
      <c r="G68" s="1"/>
    </row>
    <row r="69" spans="1:7" ht="27.75" customHeight="1" x14ac:dyDescent="0.15">
      <c r="A69" s="5"/>
      <c r="B69" s="385" t="s">
        <v>156</v>
      </c>
      <c r="C69" s="299"/>
      <c r="D69" s="299"/>
      <c r="E69" s="299"/>
      <c r="F69" s="14"/>
      <c r="G69" s="1"/>
    </row>
    <row r="70" spans="1:7" ht="27.75" customHeight="1" x14ac:dyDescent="0.15">
      <c r="A70" s="5"/>
      <c r="B70" s="385"/>
      <c r="C70" s="299"/>
      <c r="D70" s="299"/>
      <c r="E70" s="299"/>
      <c r="F70" s="14"/>
      <c r="G70" s="1"/>
    </row>
    <row r="71" spans="1:7" ht="27.75" customHeight="1" x14ac:dyDescent="0.15">
      <c r="A71" s="5"/>
      <c r="B71" s="340" t="s">
        <v>128</v>
      </c>
      <c r="C71" s="401"/>
      <c r="D71" s="401"/>
      <c r="E71" s="401"/>
      <c r="F71" s="14"/>
      <c r="G7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5"/>
      <c r="B2" s="8" t="s">
        <v>28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16"/>
      <c r="D3" s="17"/>
      <c r="E3" s="18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26">
        <f>SUM(C6:C14)</f>
        <v>14764525.790000001</v>
      </c>
      <c r="D5" s="35">
        <v>14764525.789999999</v>
      </c>
      <c r="E5" s="27"/>
      <c r="F5" s="22"/>
    </row>
    <row r="6" spans="1:6" ht="12.75" customHeight="1" x14ac:dyDescent="0.15">
      <c r="A6" s="28">
        <v>411</v>
      </c>
      <c r="B6" s="29" t="s">
        <v>22</v>
      </c>
      <c r="C6" s="33">
        <v>8359197.7400000002</v>
      </c>
      <c r="D6" s="73"/>
      <c r="E6" s="98"/>
      <c r="F6" s="34"/>
    </row>
    <row r="7" spans="1:6" ht="12.75" customHeight="1" x14ac:dyDescent="0.15">
      <c r="A7" s="28">
        <v>412</v>
      </c>
      <c r="B7" s="36" t="s">
        <v>23</v>
      </c>
      <c r="C7" s="33">
        <v>714990.34</v>
      </c>
      <c r="D7" s="73"/>
      <c r="E7" s="98"/>
      <c r="F7" s="34"/>
    </row>
    <row r="8" spans="1:6" ht="12.75" customHeight="1" x14ac:dyDescent="0.15">
      <c r="A8" s="28">
        <v>413</v>
      </c>
      <c r="B8" s="40" t="s">
        <v>24</v>
      </c>
      <c r="C8" s="69">
        <v>1913290.87</v>
      </c>
      <c r="D8" s="73"/>
      <c r="E8" s="101"/>
      <c r="F8" s="34"/>
    </row>
    <row r="9" spans="1:6" ht="12.75" customHeight="1" x14ac:dyDescent="0.15">
      <c r="A9" s="28">
        <v>414</v>
      </c>
      <c r="B9" s="41" t="s">
        <v>36</v>
      </c>
      <c r="C9" s="69">
        <v>2134708.65</v>
      </c>
      <c r="D9" s="73">
        <f>C8+C9</f>
        <v>4047999.52</v>
      </c>
      <c r="E9" s="177">
        <v>4047999.52</v>
      </c>
      <c r="F9" s="34"/>
    </row>
    <row r="10" spans="1:6" ht="12.75" customHeight="1" x14ac:dyDescent="0.15">
      <c r="A10" s="28">
        <v>415</v>
      </c>
      <c r="B10" s="29" t="s">
        <v>3</v>
      </c>
      <c r="C10" s="69">
        <v>323167.63</v>
      </c>
      <c r="D10" s="73"/>
      <c r="E10" s="101"/>
      <c r="F10" s="34"/>
    </row>
    <row r="11" spans="1:6" ht="12.75" customHeight="1" x14ac:dyDescent="0.15">
      <c r="A11" s="28">
        <v>416</v>
      </c>
      <c r="B11" s="43" t="s">
        <v>4</v>
      </c>
      <c r="C11" s="69">
        <v>1165158.46</v>
      </c>
      <c r="D11" s="73"/>
      <c r="E11" s="101"/>
      <c r="F11" s="34"/>
    </row>
    <row r="12" spans="1:6" ht="12.75" customHeight="1" x14ac:dyDescent="0.15">
      <c r="A12" s="28">
        <v>417</v>
      </c>
      <c r="B12" s="29" t="s">
        <v>5</v>
      </c>
      <c r="C12" s="69">
        <v>17433.29</v>
      </c>
      <c r="D12" s="73"/>
      <c r="E12" s="101"/>
      <c r="F12" s="34"/>
    </row>
    <row r="13" spans="1:6" ht="12.75" customHeight="1" x14ac:dyDescent="0.15">
      <c r="A13" s="28">
        <v>418</v>
      </c>
      <c r="B13" s="54" t="s">
        <v>6</v>
      </c>
      <c r="C13" s="69"/>
      <c r="D13" s="73"/>
      <c r="E13" s="101"/>
      <c r="F13" s="34"/>
    </row>
    <row r="14" spans="1:6" ht="12.75" customHeight="1" x14ac:dyDescent="0.15">
      <c r="A14" s="28">
        <v>419</v>
      </c>
      <c r="B14" s="29" t="s">
        <v>47</v>
      </c>
      <c r="C14" s="69">
        <v>136578.81</v>
      </c>
      <c r="D14" s="73"/>
      <c r="E14" s="101"/>
      <c r="F14" s="34"/>
    </row>
    <row r="15" spans="1:6" ht="12.75" customHeight="1" x14ac:dyDescent="0.15">
      <c r="A15" s="23">
        <v>42</v>
      </c>
      <c r="B15" s="46" t="s">
        <v>7</v>
      </c>
      <c r="C15" s="21"/>
      <c r="D15" s="73"/>
      <c r="E15" s="34"/>
      <c r="F15" s="34"/>
    </row>
    <row r="16" spans="1:6" ht="16.5" customHeight="1" x14ac:dyDescent="0.15">
      <c r="A16" s="60">
        <v>43</v>
      </c>
      <c r="B16" s="61" t="s">
        <v>8</v>
      </c>
      <c r="C16" s="97">
        <v>9595321.7699999996</v>
      </c>
      <c r="D16" s="198">
        <f>C17+C27</f>
        <v>9595321.7699999996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183">
        <f>SUM(C18:C26)</f>
        <v>1403733.8299999998</v>
      </c>
      <c r="D17" s="200">
        <v>1403733.83</v>
      </c>
      <c r="E17" s="98"/>
      <c r="F17" s="22"/>
    </row>
    <row r="18" spans="1:6" ht="12.75" customHeight="1" x14ac:dyDescent="0.15">
      <c r="A18" s="92" t="s">
        <v>53</v>
      </c>
      <c r="B18" s="94" t="s">
        <v>54</v>
      </c>
      <c r="C18" s="96"/>
      <c r="D18" s="101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182"/>
      <c r="D19" s="98"/>
      <c r="E19" s="73"/>
      <c r="F19" s="105"/>
    </row>
    <row r="20" spans="1:6" ht="12.75" customHeight="1" x14ac:dyDescent="0.15">
      <c r="A20" s="28" t="s">
        <v>57</v>
      </c>
      <c r="B20" s="100" t="s">
        <v>58</v>
      </c>
      <c r="C20" s="182">
        <v>279700</v>
      </c>
      <c r="D20" s="98"/>
      <c r="E20" s="45"/>
      <c r="F20" s="105"/>
    </row>
    <row r="21" spans="1:6" ht="12.75" customHeight="1" x14ac:dyDescent="0.15">
      <c r="A21" s="28" t="s">
        <v>59</v>
      </c>
      <c r="B21" s="100" t="s">
        <v>60</v>
      </c>
      <c r="C21" s="182">
        <v>27863.42</v>
      </c>
      <c r="D21" s="98"/>
      <c r="E21" s="45"/>
      <c r="F21" s="105"/>
    </row>
    <row r="22" spans="1:6" ht="12.75" customHeight="1" x14ac:dyDescent="0.15">
      <c r="A22" s="28" t="s">
        <v>61</v>
      </c>
      <c r="B22" s="100" t="s">
        <v>62</v>
      </c>
      <c r="C22" s="182">
        <v>378240</v>
      </c>
      <c r="D22" s="98"/>
      <c r="E22" s="45"/>
      <c r="F22" s="105"/>
    </row>
    <row r="23" spans="1:6" ht="12.75" customHeight="1" x14ac:dyDescent="0.15">
      <c r="A23" s="28" t="s">
        <v>63</v>
      </c>
      <c r="B23" s="100" t="s">
        <v>64</v>
      </c>
      <c r="C23" s="182">
        <v>219123.36</v>
      </c>
      <c r="D23" s="98"/>
      <c r="E23" s="45"/>
      <c r="F23" s="105"/>
    </row>
    <row r="24" spans="1:6" ht="12.75" customHeight="1" x14ac:dyDescent="0.15">
      <c r="A24" s="28" t="s">
        <v>65</v>
      </c>
      <c r="B24" s="100" t="s">
        <v>66</v>
      </c>
      <c r="C24" s="192"/>
      <c r="D24" s="98"/>
      <c r="E24" s="45"/>
      <c r="F24" s="105"/>
    </row>
    <row r="25" spans="1:6" ht="12.75" customHeight="1" x14ac:dyDescent="0.15">
      <c r="A25" s="28" t="s">
        <v>67</v>
      </c>
      <c r="B25" s="106" t="s">
        <v>68</v>
      </c>
      <c r="C25" s="182">
        <v>498807.05</v>
      </c>
      <c r="D25" s="98"/>
      <c r="E25" s="45"/>
      <c r="F25" s="105"/>
    </row>
    <row r="26" spans="1:6" ht="12.75" customHeight="1" x14ac:dyDescent="0.15">
      <c r="A26" s="28" t="s">
        <v>69</v>
      </c>
      <c r="B26" s="106" t="s">
        <v>70</v>
      </c>
      <c r="C26" s="182">
        <v>0</v>
      </c>
      <c r="D26" s="98"/>
      <c r="E26" s="45"/>
      <c r="F26" s="105"/>
    </row>
    <row r="27" spans="1:6" ht="12.75" customHeight="1" x14ac:dyDescent="0.15">
      <c r="A27" s="28">
        <v>432</v>
      </c>
      <c r="B27" s="107" t="s">
        <v>9</v>
      </c>
      <c r="C27" s="195">
        <f>SUM(C28:C33)</f>
        <v>8191587.9399999995</v>
      </c>
      <c r="D27" s="203">
        <v>8191587.9400000004</v>
      </c>
      <c r="E27" s="45"/>
      <c r="F27" s="105"/>
    </row>
    <row r="28" spans="1:6" ht="12.75" customHeight="1" x14ac:dyDescent="0.15">
      <c r="A28" s="28" t="s">
        <v>71</v>
      </c>
      <c r="B28" s="146" t="s">
        <v>72</v>
      </c>
      <c r="C28" s="192"/>
      <c r="D28" s="98"/>
      <c r="E28" s="45"/>
      <c r="F28" s="105"/>
    </row>
    <row r="29" spans="1:6" ht="12.75" customHeight="1" x14ac:dyDescent="0.15">
      <c r="A29" s="28" t="s">
        <v>73</v>
      </c>
      <c r="B29" s="146" t="s">
        <v>74</v>
      </c>
      <c r="C29" s="192"/>
      <c r="D29" s="98"/>
      <c r="E29" s="45"/>
      <c r="F29" s="105"/>
    </row>
    <row r="30" spans="1:6" ht="12.75" customHeight="1" x14ac:dyDescent="0.15">
      <c r="A30" s="28" t="s">
        <v>75</v>
      </c>
      <c r="B30" s="146" t="s">
        <v>76</v>
      </c>
      <c r="C30" s="192"/>
      <c r="D30" s="98"/>
      <c r="E30" s="45"/>
      <c r="F30" s="105"/>
    </row>
    <row r="31" spans="1:6" ht="12.75" customHeight="1" x14ac:dyDescent="0.15">
      <c r="A31" s="28" t="s">
        <v>77</v>
      </c>
      <c r="B31" s="146" t="s">
        <v>78</v>
      </c>
      <c r="C31" s="182">
        <v>724722.63</v>
      </c>
      <c r="D31" s="98"/>
      <c r="E31" s="45"/>
      <c r="F31" s="105"/>
    </row>
    <row r="32" spans="1:6" ht="12.75" customHeight="1" x14ac:dyDescent="0.15">
      <c r="A32" s="28" t="s">
        <v>79</v>
      </c>
      <c r="B32" s="146" t="s">
        <v>80</v>
      </c>
      <c r="C32" s="182">
        <v>472247</v>
      </c>
      <c r="D32" s="98"/>
      <c r="E32" s="45"/>
      <c r="F32" s="105"/>
    </row>
    <row r="33" spans="1:6" ht="12.75" customHeight="1" x14ac:dyDescent="0.15">
      <c r="A33" s="28" t="s">
        <v>81</v>
      </c>
      <c r="B33" s="146" t="s">
        <v>82</v>
      </c>
      <c r="C33" s="182">
        <v>6994618.3099999996</v>
      </c>
      <c r="D33" s="98"/>
      <c r="E33" s="45"/>
      <c r="F33" s="105"/>
    </row>
    <row r="34" spans="1:6" ht="12.75" customHeight="1" x14ac:dyDescent="0.15">
      <c r="A34" s="23">
        <v>44</v>
      </c>
      <c r="B34" s="148" t="s">
        <v>30</v>
      </c>
      <c r="C34" s="66">
        <v>16768320.5</v>
      </c>
      <c r="D34" s="87"/>
      <c r="E34" s="87"/>
      <c r="F34" s="22"/>
    </row>
    <row r="35" spans="1:6" ht="12.75" customHeight="1" x14ac:dyDescent="0.15">
      <c r="A35" s="23">
        <v>45</v>
      </c>
      <c r="B35" s="46" t="s">
        <v>83</v>
      </c>
      <c r="C35" s="21"/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66">
        <v>2961379.73</v>
      </c>
      <c r="D36" s="87"/>
      <c r="E36" s="87"/>
      <c r="F36" s="22"/>
    </row>
    <row r="37" spans="1:6" ht="12.75" customHeight="1" x14ac:dyDescent="0.15">
      <c r="A37" s="23">
        <v>47</v>
      </c>
      <c r="B37" s="20" t="s">
        <v>33</v>
      </c>
      <c r="C37" s="66">
        <v>184672.97</v>
      </c>
      <c r="D37" s="87"/>
      <c r="E37" s="87"/>
      <c r="F37" s="22"/>
    </row>
    <row r="38" spans="1:6" ht="12.75" customHeight="1" x14ac:dyDescent="0.15">
      <c r="A38" s="5"/>
      <c r="B38" s="20" t="s">
        <v>34</v>
      </c>
      <c r="C38" s="149">
        <v>44274220.759999998</v>
      </c>
      <c r="D38" s="22">
        <f>C5+C16+C34+C36+C37</f>
        <v>44274220.759999998</v>
      </c>
      <c r="E38" s="22"/>
      <c r="F38" s="22"/>
    </row>
    <row r="39" spans="1:6" ht="12.75" customHeight="1" x14ac:dyDescent="0.15">
      <c r="A39" s="5"/>
      <c r="B39" s="151" t="s">
        <v>84</v>
      </c>
      <c r="C39" s="152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205">
        <f>SUM(C41:C45)</f>
        <v>41126939.93</v>
      </c>
      <c r="D40" s="35">
        <v>41126939.93</v>
      </c>
      <c r="E40" s="27"/>
      <c r="F40" s="20"/>
    </row>
    <row r="41" spans="1:6" ht="12.75" customHeight="1" x14ac:dyDescent="0.15">
      <c r="A41" s="28">
        <v>711</v>
      </c>
      <c r="B41" s="43" t="s">
        <v>37</v>
      </c>
      <c r="C41" s="69">
        <v>24399514.039999999</v>
      </c>
      <c r="D41" s="73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33">
        <v>2305015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45">
        <f>316135.71+188397.75</f>
        <v>504533.46</v>
      </c>
      <c r="D43" s="42">
        <v>504533.46</v>
      </c>
      <c r="E43" s="73"/>
      <c r="F43" s="34"/>
    </row>
    <row r="44" spans="1:6" ht="12.75" customHeight="1" x14ac:dyDescent="0.15">
      <c r="A44" s="160"/>
      <c r="B44" s="43" t="s">
        <v>85</v>
      </c>
      <c r="C44" s="73">
        <f>12260064.1-C43</f>
        <v>11755530.639999999</v>
      </c>
      <c r="D44" s="73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33">
        <v>2162346.79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66">
        <v>4758320.63</v>
      </c>
      <c r="D46" s="22"/>
      <c r="E46" s="22"/>
      <c r="F46" s="73"/>
    </row>
    <row r="47" spans="1:6" ht="18" customHeight="1" x14ac:dyDescent="0.15">
      <c r="A47" s="163">
        <v>73</v>
      </c>
      <c r="B47" s="46" t="s">
        <v>87</v>
      </c>
      <c r="C47" s="83">
        <v>2370873.0699999998</v>
      </c>
      <c r="D47" s="133"/>
      <c r="E47" s="133"/>
      <c r="F47" s="167"/>
    </row>
    <row r="48" spans="1:6" ht="12.75" customHeight="1" x14ac:dyDescent="0.15">
      <c r="A48" s="23">
        <v>74</v>
      </c>
      <c r="B48" s="61" t="s">
        <v>41</v>
      </c>
      <c r="C48" s="208">
        <f>C49+C51</f>
        <v>2750236.09</v>
      </c>
      <c r="D48" s="224">
        <v>2750236.09</v>
      </c>
      <c r="E48" s="133"/>
      <c r="F48" s="22"/>
    </row>
    <row r="49" spans="1:6" ht="12.75" customHeight="1" x14ac:dyDescent="0.15">
      <c r="A49" s="28">
        <v>741</v>
      </c>
      <c r="B49" s="43" t="s">
        <v>42</v>
      </c>
      <c r="C49" s="173">
        <v>2710236.09</v>
      </c>
      <c r="D49" s="101"/>
      <c r="E49" s="101"/>
      <c r="F49" s="22"/>
    </row>
    <row r="50" spans="1:6" ht="12.75" customHeight="1" x14ac:dyDescent="0.15">
      <c r="A50" s="28">
        <v>742</v>
      </c>
      <c r="B50" s="43" t="s">
        <v>43</v>
      </c>
      <c r="C50" s="87"/>
      <c r="D50" s="133"/>
      <c r="E50" s="133"/>
      <c r="F50" s="22"/>
    </row>
    <row r="51" spans="1:6" ht="12.75" customHeight="1" x14ac:dyDescent="0.15">
      <c r="A51" s="160"/>
      <c r="B51" s="43" t="s">
        <v>88</v>
      </c>
      <c r="C51" s="173">
        <v>40000</v>
      </c>
      <c r="D51" s="98"/>
      <c r="E51" s="133"/>
      <c r="F51" s="22"/>
    </row>
    <row r="52" spans="1:6" ht="12.75" customHeight="1" x14ac:dyDescent="0.15">
      <c r="A52" s="23">
        <v>751</v>
      </c>
      <c r="B52" s="148" t="s">
        <v>83</v>
      </c>
      <c r="C52" s="45"/>
      <c r="D52" s="22"/>
      <c r="E52" s="73"/>
      <c r="F52" s="22"/>
    </row>
    <row r="53" spans="1:6" ht="12.75" customHeight="1" x14ac:dyDescent="0.15">
      <c r="A53" s="5"/>
      <c r="B53" s="148" t="s">
        <v>89</v>
      </c>
      <c r="C53" s="149">
        <v>51006369.719999999</v>
      </c>
      <c r="D53" s="22">
        <f>C40+C46+C47+C48</f>
        <v>51006369.719999999</v>
      </c>
      <c r="E53" s="22"/>
      <c r="F53" s="22"/>
    </row>
    <row r="54" spans="1:6" ht="12.75" customHeight="1" x14ac:dyDescent="0.15">
      <c r="A54" s="5"/>
      <c r="B54" s="151" t="s">
        <v>90</v>
      </c>
      <c r="C54" s="152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45"/>
      <c r="D55" s="73"/>
      <c r="E55" s="73"/>
      <c r="F55" s="73"/>
    </row>
    <row r="56" spans="1:6" ht="12.75" customHeight="1" x14ac:dyDescent="0.15">
      <c r="A56" s="5"/>
      <c r="B56" s="36" t="s">
        <v>92</v>
      </c>
      <c r="C56" s="45"/>
      <c r="D56" s="73"/>
      <c r="E56" s="73"/>
      <c r="F56" s="73"/>
    </row>
    <row r="57" spans="1:6" ht="12.75" customHeight="1" x14ac:dyDescent="0.15">
      <c r="A57" s="5"/>
      <c r="B57" s="36" t="s">
        <v>93</v>
      </c>
      <c r="C57" s="45"/>
      <c r="D57" s="73"/>
      <c r="E57" s="73"/>
      <c r="F57" s="73"/>
    </row>
    <row r="58" spans="1:6" ht="12.75" customHeight="1" x14ac:dyDescent="0.15">
      <c r="A58" s="5"/>
      <c r="B58" s="36" t="s">
        <v>94</v>
      </c>
      <c r="C58" s="45"/>
      <c r="D58" s="73"/>
      <c r="E58" s="73"/>
      <c r="F58" s="73"/>
    </row>
    <row r="59" spans="1:6" ht="12.75" customHeight="1" x14ac:dyDescent="0.15">
      <c r="A59" s="5"/>
      <c r="B59" s="201"/>
      <c r="C59" s="152"/>
      <c r="D59" s="153"/>
      <c r="E59" s="153"/>
      <c r="F59" s="153"/>
    </row>
    <row r="60" spans="1:6" ht="19.5" customHeight="1" x14ac:dyDescent="0.15">
      <c r="A60" s="1"/>
      <c r="B60" s="250"/>
      <c r="C60" s="250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2"/>
      <c r="D61" s="257"/>
      <c r="E61" s="2"/>
      <c r="F61" s="1"/>
    </row>
    <row r="62" spans="1:6" ht="19.5" customHeight="1" x14ac:dyDescent="0.15">
      <c r="A62" s="287"/>
      <c r="B62" s="288" t="s">
        <v>101</v>
      </c>
      <c r="C62" s="141"/>
      <c r="D62" s="159"/>
      <c r="E62" s="141"/>
      <c r="F62" s="289"/>
    </row>
    <row r="63" spans="1:6" ht="24" customHeight="1" x14ac:dyDescent="0.15">
      <c r="A63" s="287"/>
      <c r="B63" s="301" t="s">
        <v>110</v>
      </c>
      <c r="C63" s="44">
        <v>549945.05000000005</v>
      </c>
      <c r="D63" s="299"/>
      <c r="E63" s="299"/>
      <c r="F63" s="289"/>
    </row>
    <row r="64" spans="1:6" ht="24" customHeight="1" x14ac:dyDescent="0.15">
      <c r="A64" s="287"/>
      <c r="B64" s="303" t="s">
        <v>121</v>
      </c>
      <c r="C64" s="44">
        <v>66713.95</v>
      </c>
      <c r="D64" s="299"/>
      <c r="E64" s="299"/>
      <c r="F64" s="289"/>
    </row>
    <row r="65" spans="1:6" ht="24" customHeight="1" x14ac:dyDescent="0.15">
      <c r="A65" s="287"/>
      <c r="B65" s="303" t="s">
        <v>123</v>
      </c>
      <c r="C65" s="44">
        <v>40829.89</v>
      </c>
      <c r="D65" s="299"/>
      <c r="E65" s="299"/>
      <c r="F65" s="289"/>
    </row>
    <row r="66" spans="1:6" ht="24" customHeight="1" x14ac:dyDescent="0.15">
      <c r="A66" s="287"/>
      <c r="B66" s="303" t="s">
        <v>178</v>
      </c>
      <c r="C66" s="44">
        <v>658430.89</v>
      </c>
      <c r="D66" s="299"/>
      <c r="E66" s="299"/>
      <c r="F66" s="289"/>
    </row>
    <row r="67" spans="1:6" ht="24" customHeight="1" x14ac:dyDescent="0.15">
      <c r="A67" s="287"/>
      <c r="B67" s="303" t="s">
        <v>179</v>
      </c>
      <c r="C67" s="44">
        <v>30820987.129999999</v>
      </c>
      <c r="D67" s="299"/>
      <c r="E67" s="299"/>
      <c r="F67" s="289"/>
    </row>
    <row r="68" spans="1:6" ht="24" customHeight="1" x14ac:dyDescent="0.15">
      <c r="A68" s="287"/>
      <c r="B68" s="303" t="s">
        <v>180</v>
      </c>
      <c r="C68" s="44">
        <v>455550.9</v>
      </c>
      <c r="D68" s="299"/>
      <c r="E68" s="299"/>
      <c r="F68" s="289"/>
    </row>
    <row r="69" spans="1:6" ht="24" customHeight="1" x14ac:dyDescent="0.15">
      <c r="A69" s="287"/>
      <c r="B69" s="303" t="s">
        <v>181</v>
      </c>
      <c r="C69" s="44">
        <v>483179.58</v>
      </c>
      <c r="D69" s="299"/>
      <c r="E69" s="299"/>
      <c r="F69" s="289"/>
    </row>
    <row r="70" spans="1:6" ht="24" customHeight="1" x14ac:dyDescent="0.15">
      <c r="A70" s="287"/>
      <c r="B70" s="303" t="s">
        <v>182</v>
      </c>
      <c r="C70" s="44">
        <v>1193665.26</v>
      </c>
      <c r="D70" s="299"/>
      <c r="E70" s="299"/>
      <c r="F70" s="289"/>
    </row>
    <row r="71" spans="1:6" ht="24" customHeight="1" x14ac:dyDescent="0.15">
      <c r="A71" s="287"/>
      <c r="B71" s="303" t="s">
        <v>183</v>
      </c>
      <c r="C71" s="44">
        <v>233528.21</v>
      </c>
      <c r="D71" s="299"/>
      <c r="E71" s="299"/>
      <c r="F71" s="289"/>
    </row>
    <row r="72" spans="1:6" ht="24" customHeight="1" x14ac:dyDescent="0.15">
      <c r="A72" s="287"/>
      <c r="B72" s="344" t="s">
        <v>184</v>
      </c>
      <c r="C72" s="44">
        <v>437017.48</v>
      </c>
      <c r="D72" s="299"/>
      <c r="E72" s="299"/>
      <c r="F72" s="289"/>
    </row>
    <row r="73" spans="1:6" ht="24" customHeight="1" x14ac:dyDescent="0.15">
      <c r="A73" s="287"/>
      <c r="B73" s="303" t="s">
        <v>185</v>
      </c>
      <c r="C73" s="44">
        <v>691774.78</v>
      </c>
      <c r="D73" s="299"/>
      <c r="E73" s="299"/>
      <c r="F73" s="289"/>
    </row>
    <row r="74" spans="1:6" ht="24" customHeight="1" x14ac:dyDescent="0.15">
      <c r="A74" s="287"/>
      <c r="B74" s="303" t="s">
        <v>186</v>
      </c>
      <c r="C74" s="44">
        <v>448676.16</v>
      </c>
      <c r="D74" s="299"/>
      <c r="E74" s="299"/>
      <c r="F74" s="289"/>
    </row>
    <row r="75" spans="1:6" ht="24" customHeight="1" x14ac:dyDescent="0.15">
      <c r="A75" s="287"/>
      <c r="B75" s="303" t="s">
        <v>187</v>
      </c>
      <c r="C75" s="44">
        <v>356579.6</v>
      </c>
      <c r="D75" s="299"/>
      <c r="E75" s="299"/>
      <c r="F75" s="289"/>
    </row>
    <row r="76" spans="1:6" ht="24" customHeight="1" x14ac:dyDescent="0.15">
      <c r="A76" s="287"/>
      <c r="B76" s="303" t="s">
        <v>188</v>
      </c>
      <c r="C76" s="44">
        <v>580275.01</v>
      </c>
      <c r="D76" s="299"/>
      <c r="E76" s="299"/>
      <c r="F76" s="289"/>
    </row>
    <row r="77" spans="1:6" ht="24" customHeight="1" x14ac:dyDescent="0.15">
      <c r="A77" s="287"/>
      <c r="B77" s="303" t="s">
        <v>189</v>
      </c>
      <c r="C77" s="44">
        <v>496104.07</v>
      </c>
      <c r="D77" s="299"/>
      <c r="E77" s="299"/>
      <c r="F77" s="289"/>
    </row>
    <row r="78" spans="1:6" ht="24" customHeight="1" x14ac:dyDescent="0.15">
      <c r="A78" s="287"/>
      <c r="B78" s="303" t="s">
        <v>191</v>
      </c>
      <c r="C78" s="44">
        <v>106322.93</v>
      </c>
      <c r="D78" s="299"/>
      <c r="E78" s="299"/>
      <c r="F78" s="289"/>
    </row>
    <row r="79" spans="1:6" ht="24" customHeight="1" x14ac:dyDescent="0.15">
      <c r="A79" s="287"/>
      <c r="B79" s="303" t="s">
        <v>193</v>
      </c>
      <c r="C79" s="44">
        <v>124620.13</v>
      </c>
      <c r="D79" s="299"/>
      <c r="E79" s="299"/>
      <c r="F79" s="289"/>
    </row>
    <row r="80" spans="1:6" ht="24" customHeight="1" x14ac:dyDescent="0.15">
      <c r="A80" s="287"/>
      <c r="B80" s="303" t="s">
        <v>125</v>
      </c>
      <c r="C80" s="44">
        <v>577658.24</v>
      </c>
      <c r="D80" s="299"/>
      <c r="E80" s="299"/>
      <c r="F80" s="289"/>
    </row>
    <row r="81" spans="1:6" ht="24" customHeight="1" x14ac:dyDescent="0.15">
      <c r="A81" s="287"/>
      <c r="B81" s="301" t="s">
        <v>196</v>
      </c>
      <c r="C81" s="44">
        <v>597856.52</v>
      </c>
      <c r="D81" s="299"/>
      <c r="E81" s="299"/>
      <c r="F81" s="289"/>
    </row>
    <row r="82" spans="1:6" ht="24" customHeight="1" x14ac:dyDescent="0.15">
      <c r="A82" s="287"/>
      <c r="B82" s="303" t="s">
        <v>198</v>
      </c>
      <c r="C82" s="44">
        <v>553919.81999999995</v>
      </c>
      <c r="D82" s="299"/>
      <c r="E82" s="299"/>
      <c r="F82" s="289"/>
    </row>
    <row r="83" spans="1:6" ht="24" customHeight="1" x14ac:dyDescent="0.15">
      <c r="A83" s="287"/>
      <c r="B83" s="303" t="s">
        <v>142</v>
      </c>
      <c r="C83" s="44">
        <v>909945.06</v>
      </c>
      <c r="D83" s="299"/>
      <c r="E83" s="299"/>
      <c r="F83" s="289"/>
    </row>
    <row r="84" spans="1:6" ht="24" customHeight="1" x14ac:dyDescent="0.15">
      <c r="A84" s="287"/>
      <c r="B84" s="303" t="s">
        <v>140</v>
      </c>
      <c r="C84" s="44">
        <v>1788894.61</v>
      </c>
      <c r="D84" s="299"/>
      <c r="E84" s="299"/>
      <c r="F84" s="289"/>
    </row>
    <row r="85" spans="1:6" ht="24" customHeight="1" x14ac:dyDescent="0.15">
      <c r="A85" s="287"/>
      <c r="B85" s="303" t="s">
        <v>150</v>
      </c>
      <c r="C85" s="44">
        <v>363717.65</v>
      </c>
      <c r="D85" s="299"/>
      <c r="E85" s="299"/>
      <c r="F85" s="289"/>
    </row>
    <row r="86" spans="1:6" ht="24" customHeight="1" x14ac:dyDescent="0.15">
      <c r="A86" s="287"/>
      <c r="B86" s="303" t="s">
        <v>200</v>
      </c>
      <c r="C86" s="44">
        <v>377567.93</v>
      </c>
      <c r="D86" s="299"/>
      <c r="E86" s="299"/>
      <c r="F86" s="289"/>
    </row>
    <row r="87" spans="1:6" ht="24" customHeight="1" x14ac:dyDescent="0.15">
      <c r="A87" s="287"/>
      <c r="B87" s="303" t="s">
        <v>199</v>
      </c>
      <c r="C87" s="44">
        <v>51623.62</v>
      </c>
      <c r="D87" s="299"/>
      <c r="E87" s="299"/>
      <c r="F87" s="289"/>
    </row>
    <row r="88" spans="1:6" ht="24" customHeight="1" x14ac:dyDescent="0.15">
      <c r="A88" s="287"/>
      <c r="B88" s="303" t="s">
        <v>124</v>
      </c>
      <c r="C88" s="44">
        <v>1308836.29</v>
      </c>
      <c r="D88" s="299"/>
      <c r="E88" s="299"/>
      <c r="F88" s="289"/>
    </row>
    <row r="89" spans="1:6" ht="19.5" customHeight="1" x14ac:dyDescent="0.15">
      <c r="A89" s="287"/>
      <c r="B89" s="397"/>
      <c r="C89" s="299"/>
      <c r="D89" s="299"/>
      <c r="E89" s="299"/>
      <c r="F89" s="289"/>
    </row>
    <row r="90" spans="1:6" ht="19.5" customHeight="1" x14ac:dyDescent="0.15">
      <c r="A90" s="287"/>
      <c r="B90" s="288" t="s">
        <v>128</v>
      </c>
      <c r="C90" s="302">
        <f>SUM(C63:C88)</f>
        <v>44274220.759999998</v>
      </c>
      <c r="D90" s="326"/>
      <c r="E90" s="326"/>
      <c r="F90" s="289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9" width="13.6640625" customWidth="1"/>
  </cols>
  <sheetData>
    <row r="1" spans="1:9" ht="27.75" customHeight="1" x14ac:dyDescent="0.15">
      <c r="A1" s="1"/>
      <c r="B1" s="2"/>
      <c r="C1" s="4"/>
      <c r="D1" s="2"/>
      <c r="E1" s="2"/>
      <c r="F1" s="2"/>
      <c r="G1" s="37"/>
      <c r="H1" s="37"/>
      <c r="I1" s="37"/>
    </row>
    <row r="2" spans="1:9" ht="12.75" customHeight="1" x14ac:dyDescent="0.15">
      <c r="A2" s="5"/>
      <c r="B2" s="8" t="s">
        <v>27</v>
      </c>
      <c r="C2" s="11">
        <v>2013</v>
      </c>
      <c r="D2" s="12"/>
      <c r="E2" s="12"/>
      <c r="F2" s="13"/>
      <c r="G2" s="49"/>
      <c r="H2" s="37"/>
      <c r="I2" s="37"/>
    </row>
    <row r="3" spans="1:9" ht="12.75" customHeight="1" x14ac:dyDescent="0.15">
      <c r="A3" s="5"/>
      <c r="B3" s="15" t="s">
        <v>18</v>
      </c>
      <c r="C3" s="25"/>
      <c r="D3" s="17"/>
      <c r="E3" s="18"/>
      <c r="F3" s="19"/>
      <c r="G3" s="49"/>
      <c r="H3" s="37"/>
      <c r="I3" s="37"/>
    </row>
    <row r="4" spans="1:9" ht="12.75" customHeight="1" x14ac:dyDescent="0.15">
      <c r="A4" s="5"/>
      <c r="B4" s="20"/>
      <c r="C4" s="75"/>
      <c r="D4" s="22"/>
      <c r="E4" s="22"/>
      <c r="F4" s="22"/>
      <c r="G4" s="49"/>
      <c r="H4" s="37"/>
      <c r="I4" s="37"/>
    </row>
    <row r="5" spans="1:9" ht="12.75" customHeight="1" x14ac:dyDescent="0.15">
      <c r="A5" s="23">
        <v>41</v>
      </c>
      <c r="B5" s="20" t="s">
        <v>0</v>
      </c>
      <c r="C5" s="80">
        <f>SUM(C6:C14)</f>
        <v>2152085.4499999997</v>
      </c>
      <c r="D5" s="35">
        <v>2152085.4500000002</v>
      </c>
      <c r="E5" s="27"/>
      <c r="F5" s="22"/>
      <c r="G5" s="49"/>
      <c r="H5" s="37"/>
      <c r="I5" s="37"/>
    </row>
    <row r="6" spans="1:9" ht="12.75" customHeight="1" x14ac:dyDescent="0.15">
      <c r="A6" s="28">
        <v>411</v>
      </c>
      <c r="B6" s="29" t="s">
        <v>22</v>
      </c>
      <c r="C6" s="78">
        <v>1094460.6499999999</v>
      </c>
      <c r="D6" s="73"/>
      <c r="E6" s="73"/>
      <c r="F6" s="34"/>
      <c r="G6" s="49"/>
      <c r="H6" s="37"/>
      <c r="I6" s="37"/>
    </row>
    <row r="7" spans="1:9" ht="12.75" customHeight="1" x14ac:dyDescent="0.15">
      <c r="A7" s="28">
        <v>412</v>
      </c>
      <c r="B7" s="36" t="s">
        <v>23</v>
      </c>
      <c r="C7" s="78">
        <v>96290.79</v>
      </c>
      <c r="D7" s="73"/>
      <c r="E7" s="73"/>
      <c r="F7" s="34"/>
      <c r="G7" s="49"/>
      <c r="H7" s="37"/>
      <c r="I7" s="37"/>
    </row>
    <row r="8" spans="1:9" ht="12.75" customHeight="1" x14ac:dyDescent="0.15">
      <c r="A8" s="28">
        <v>413</v>
      </c>
      <c r="B8" s="40" t="s">
        <v>24</v>
      </c>
      <c r="C8" s="78">
        <v>180265.91</v>
      </c>
      <c r="D8" s="73"/>
      <c r="E8" s="73"/>
      <c r="F8" s="34"/>
      <c r="G8" s="49"/>
      <c r="H8" s="37"/>
      <c r="I8" s="37"/>
    </row>
    <row r="9" spans="1:9" ht="12.75" customHeight="1" x14ac:dyDescent="0.15">
      <c r="A9" s="28">
        <v>414</v>
      </c>
      <c r="B9" s="41" t="s">
        <v>36</v>
      </c>
      <c r="C9" s="78">
        <v>410025.96</v>
      </c>
      <c r="D9" s="82">
        <f>C9+C8</f>
        <v>590291.87</v>
      </c>
      <c r="E9" s="42">
        <v>590291.87</v>
      </c>
      <c r="F9" s="34"/>
      <c r="G9" s="49"/>
      <c r="H9" s="37"/>
      <c r="I9" s="37"/>
    </row>
    <row r="10" spans="1:9" ht="12.75" customHeight="1" x14ac:dyDescent="0.15">
      <c r="A10" s="28">
        <v>415</v>
      </c>
      <c r="B10" s="29" t="s">
        <v>3</v>
      </c>
      <c r="C10" s="78">
        <v>164224.6</v>
      </c>
      <c r="D10" s="73"/>
      <c r="E10" s="73"/>
      <c r="F10" s="34"/>
      <c r="G10" s="49"/>
      <c r="H10" s="37"/>
      <c r="I10" s="37"/>
    </row>
    <row r="11" spans="1:9" ht="12.75" customHeight="1" x14ac:dyDescent="0.15">
      <c r="A11" s="28">
        <v>416</v>
      </c>
      <c r="B11" s="43" t="s">
        <v>4</v>
      </c>
      <c r="C11" s="78">
        <v>1034.19</v>
      </c>
      <c r="D11" s="73"/>
      <c r="E11" s="73"/>
      <c r="F11" s="34"/>
      <c r="G11" s="49"/>
      <c r="H11" s="37"/>
      <c r="I11" s="37"/>
    </row>
    <row r="12" spans="1:9" ht="12.75" customHeight="1" x14ac:dyDescent="0.15">
      <c r="A12" s="28">
        <v>417</v>
      </c>
      <c r="B12" s="29" t="s">
        <v>5</v>
      </c>
      <c r="C12" s="78">
        <v>11802.51</v>
      </c>
      <c r="D12" s="73"/>
      <c r="E12" s="73"/>
      <c r="F12" s="34"/>
      <c r="G12" s="49"/>
      <c r="H12" s="37"/>
      <c r="I12" s="37"/>
    </row>
    <row r="13" spans="1:9" ht="12.75" customHeight="1" x14ac:dyDescent="0.15">
      <c r="A13" s="28">
        <v>418</v>
      </c>
      <c r="B13" s="29" t="s">
        <v>6</v>
      </c>
      <c r="C13" s="84"/>
      <c r="D13" s="73"/>
      <c r="E13" s="73"/>
      <c r="F13" s="34"/>
      <c r="G13" s="485"/>
      <c r="H13" s="486"/>
      <c r="I13" s="486"/>
    </row>
    <row r="14" spans="1:9" ht="12.75" customHeight="1" x14ac:dyDescent="0.15">
      <c r="A14" s="28">
        <v>419</v>
      </c>
      <c r="B14" s="29" t="s">
        <v>47</v>
      </c>
      <c r="C14" s="78">
        <v>193980.84</v>
      </c>
      <c r="D14" s="73"/>
      <c r="E14" s="73"/>
      <c r="F14" s="34"/>
      <c r="G14" s="89"/>
      <c r="H14" s="91"/>
      <c r="I14" s="91"/>
    </row>
    <row r="15" spans="1:9" ht="12.75" customHeight="1" x14ac:dyDescent="0.15">
      <c r="A15" s="23">
        <v>42</v>
      </c>
      <c r="B15" s="46" t="s">
        <v>7</v>
      </c>
      <c r="C15" s="75"/>
      <c r="D15" s="73"/>
      <c r="E15" s="34"/>
      <c r="F15" s="34"/>
      <c r="G15" s="93"/>
      <c r="H15" s="95"/>
      <c r="I15" s="95"/>
    </row>
    <row r="16" spans="1:9" ht="16.5" customHeight="1" x14ac:dyDescent="0.15">
      <c r="A16" s="60">
        <v>43</v>
      </c>
      <c r="B16" s="61" t="s">
        <v>8</v>
      </c>
      <c r="C16" s="85">
        <v>623528.69999999995</v>
      </c>
      <c r="D16" s="97">
        <f>C17+C27</f>
        <v>623528.69999999995</v>
      </c>
      <c r="E16" s="87"/>
      <c r="F16" s="22"/>
      <c r="G16" s="93"/>
      <c r="H16" s="95"/>
      <c r="I16" s="95"/>
    </row>
    <row r="17" spans="1:9" ht="12.75" customHeight="1" x14ac:dyDescent="0.15">
      <c r="A17" s="28">
        <v>431</v>
      </c>
      <c r="B17" s="71" t="s">
        <v>8</v>
      </c>
      <c r="C17" s="88">
        <f>SUM(C18:C26)</f>
        <v>310644.93</v>
      </c>
      <c r="D17" s="99">
        <v>310644.93</v>
      </c>
      <c r="E17" s="98"/>
      <c r="F17" s="22"/>
      <c r="G17" s="93"/>
      <c r="H17" s="95"/>
      <c r="I17" s="95"/>
    </row>
    <row r="18" spans="1:9" ht="12.75" customHeight="1" x14ac:dyDescent="0.15">
      <c r="A18" s="92" t="s">
        <v>53</v>
      </c>
      <c r="B18" s="94" t="s">
        <v>54</v>
      </c>
      <c r="C18" s="96"/>
      <c r="D18" s="101"/>
      <c r="E18" s="98"/>
      <c r="F18" s="22"/>
      <c r="G18" s="49"/>
      <c r="H18" s="37"/>
      <c r="I18" s="37"/>
    </row>
    <row r="19" spans="1:9" ht="12.75" customHeight="1" x14ac:dyDescent="0.15">
      <c r="A19" s="28" t="s">
        <v>55</v>
      </c>
      <c r="B19" s="100" t="s">
        <v>56</v>
      </c>
      <c r="C19" s="103">
        <v>1672.81</v>
      </c>
      <c r="D19" s="98"/>
      <c r="E19" s="73"/>
      <c r="F19" s="105"/>
      <c r="G19" s="487"/>
      <c r="H19" s="486"/>
      <c r="I19" s="486"/>
    </row>
    <row r="20" spans="1:9" ht="12.75" customHeight="1" x14ac:dyDescent="0.15">
      <c r="A20" s="28" t="s">
        <v>57</v>
      </c>
      <c r="B20" s="100" t="s">
        <v>58</v>
      </c>
      <c r="C20" s="103">
        <v>113834.25</v>
      </c>
      <c r="D20" s="98"/>
      <c r="E20" s="73"/>
      <c r="F20" s="105"/>
      <c r="G20" s="108"/>
      <c r="H20" s="109"/>
      <c r="I20" s="109"/>
    </row>
    <row r="21" spans="1:9" ht="12.75" customHeight="1" x14ac:dyDescent="0.15">
      <c r="A21" s="28" t="s">
        <v>59</v>
      </c>
      <c r="B21" s="100" t="s">
        <v>60</v>
      </c>
      <c r="C21" s="103">
        <v>30764</v>
      </c>
      <c r="D21" s="98"/>
      <c r="E21" s="73"/>
      <c r="F21" s="105"/>
      <c r="G21" s="108"/>
      <c r="H21" s="109"/>
      <c r="I21" s="109"/>
    </row>
    <row r="22" spans="1:9" ht="12.75" customHeight="1" x14ac:dyDescent="0.15">
      <c r="A22" s="28" t="s">
        <v>61</v>
      </c>
      <c r="B22" s="100" t="s">
        <v>62</v>
      </c>
      <c r="C22" s="103">
        <v>2590</v>
      </c>
      <c r="D22" s="98"/>
      <c r="E22" s="73"/>
      <c r="F22" s="105"/>
      <c r="G22" s="108"/>
      <c r="H22" s="109"/>
      <c r="I22" s="109"/>
    </row>
    <row r="23" spans="1:9" ht="12.75" customHeight="1" x14ac:dyDescent="0.15">
      <c r="A23" s="28" t="s">
        <v>63</v>
      </c>
      <c r="B23" s="100" t="s">
        <v>64</v>
      </c>
      <c r="C23" s="103">
        <v>95240</v>
      </c>
      <c r="D23" s="98"/>
      <c r="E23" s="73"/>
      <c r="F23" s="105"/>
      <c r="G23" s="108"/>
      <c r="H23" s="109"/>
      <c r="I23" s="109"/>
    </row>
    <row r="24" spans="1:9" ht="12.75" customHeight="1" x14ac:dyDescent="0.15">
      <c r="A24" s="28" t="s">
        <v>65</v>
      </c>
      <c r="B24" s="100" t="s">
        <v>66</v>
      </c>
      <c r="C24" s="159"/>
      <c r="D24" s="98"/>
      <c r="E24" s="73"/>
      <c r="F24" s="105"/>
      <c r="G24" s="108"/>
      <c r="H24" s="109"/>
      <c r="I24" s="109"/>
    </row>
    <row r="25" spans="1:9" ht="12.75" customHeight="1" x14ac:dyDescent="0.15">
      <c r="A25" s="28" t="s">
        <v>67</v>
      </c>
      <c r="B25" s="106" t="s">
        <v>68</v>
      </c>
      <c r="C25" s="103">
        <v>28793</v>
      </c>
      <c r="D25" s="98"/>
      <c r="E25" s="73"/>
      <c r="F25" s="105"/>
      <c r="G25" s="108"/>
      <c r="H25" s="109"/>
      <c r="I25" s="109"/>
    </row>
    <row r="26" spans="1:9" ht="12.75" customHeight="1" x14ac:dyDescent="0.15">
      <c r="A26" s="28" t="s">
        <v>69</v>
      </c>
      <c r="B26" s="106" t="s">
        <v>70</v>
      </c>
      <c r="C26" s="103">
        <f>28750.87+9000</f>
        <v>37750.869999999995</v>
      </c>
      <c r="D26" s="98"/>
      <c r="E26" s="73"/>
      <c r="F26" s="105"/>
      <c r="G26" s="108"/>
      <c r="H26" s="109"/>
      <c r="I26" s="109"/>
    </row>
    <row r="27" spans="1:9" ht="12.75" customHeight="1" x14ac:dyDescent="0.15">
      <c r="A27" s="28">
        <v>432</v>
      </c>
      <c r="B27" s="107" t="s">
        <v>9</v>
      </c>
      <c r="C27" s="211">
        <f>SUM(C28:C33)</f>
        <v>312883.77</v>
      </c>
      <c r="D27" s="213">
        <v>312883.77</v>
      </c>
      <c r="E27" s="73"/>
      <c r="F27" s="105"/>
      <c r="G27" s="108"/>
      <c r="H27" s="109"/>
      <c r="I27" s="109"/>
    </row>
    <row r="28" spans="1:9" ht="12.75" customHeight="1" x14ac:dyDescent="0.15">
      <c r="A28" s="28" t="s">
        <v>71</v>
      </c>
      <c r="B28" s="146" t="s">
        <v>72</v>
      </c>
      <c r="C28" s="159"/>
      <c r="D28" s="98"/>
      <c r="E28" s="73"/>
      <c r="F28" s="105"/>
      <c r="G28" s="108"/>
      <c r="H28" s="109"/>
      <c r="I28" s="109"/>
    </row>
    <row r="29" spans="1:9" ht="12.75" customHeight="1" x14ac:dyDescent="0.15">
      <c r="A29" s="28" t="s">
        <v>73</v>
      </c>
      <c r="B29" s="146" t="s">
        <v>74</v>
      </c>
      <c r="C29" s="159"/>
      <c r="D29" s="98"/>
      <c r="E29" s="73"/>
      <c r="F29" s="105"/>
      <c r="G29" s="108"/>
      <c r="H29" s="109"/>
      <c r="I29" s="109"/>
    </row>
    <row r="30" spans="1:9" ht="12.75" customHeight="1" x14ac:dyDescent="0.15">
      <c r="A30" s="28" t="s">
        <v>75</v>
      </c>
      <c r="B30" s="146" t="s">
        <v>76</v>
      </c>
      <c r="C30" s="159"/>
      <c r="D30" s="98"/>
      <c r="E30" s="73"/>
      <c r="F30" s="105"/>
      <c r="G30" s="108"/>
      <c r="H30" s="109"/>
      <c r="I30" s="109"/>
    </row>
    <row r="31" spans="1:9" ht="12.75" customHeight="1" x14ac:dyDescent="0.15">
      <c r="A31" s="28" t="s">
        <v>77</v>
      </c>
      <c r="B31" s="146" t="s">
        <v>78</v>
      </c>
      <c r="C31" s="159"/>
      <c r="D31" s="98"/>
      <c r="E31" s="73"/>
      <c r="F31" s="105"/>
      <c r="G31" s="108"/>
      <c r="H31" s="109"/>
      <c r="I31" s="109"/>
    </row>
    <row r="32" spans="1:9" ht="12.75" customHeight="1" x14ac:dyDescent="0.15">
      <c r="A32" s="28" t="s">
        <v>79</v>
      </c>
      <c r="B32" s="146" t="s">
        <v>80</v>
      </c>
      <c r="C32" s="159"/>
      <c r="D32" s="98"/>
      <c r="E32" s="73"/>
      <c r="F32" s="105"/>
      <c r="G32" s="108"/>
      <c r="H32" s="109"/>
      <c r="I32" s="109"/>
    </row>
    <row r="33" spans="1:9" ht="12.75" customHeight="1" x14ac:dyDescent="0.15">
      <c r="A33" s="28" t="s">
        <v>81</v>
      </c>
      <c r="B33" s="146" t="s">
        <v>82</v>
      </c>
      <c r="C33" s="159">
        <f>106000+99883.77+0+98000+9000</f>
        <v>312883.77</v>
      </c>
      <c r="D33" s="98"/>
      <c r="E33" s="73"/>
      <c r="F33" s="105"/>
      <c r="G33" s="108"/>
      <c r="H33" s="109"/>
      <c r="I33" s="109"/>
    </row>
    <row r="34" spans="1:9" ht="12.75" customHeight="1" x14ac:dyDescent="0.15">
      <c r="A34" s="23">
        <v>44</v>
      </c>
      <c r="B34" s="148" t="s">
        <v>30</v>
      </c>
      <c r="C34" s="138">
        <v>1388262.65</v>
      </c>
      <c r="D34" s="144"/>
      <c r="E34" s="22"/>
      <c r="F34" s="22"/>
      <c r="G34" s="49"/>
      <c r="H34" s="37"/>
      <c r="I34" s="37"/>
    </row>
    <row r="35" spans="1:9" ht="12.75" customHeight="1" x14ac:dyDescent="0.15">
      <c r="A35" s="23">
        <v>45</v>
      </c>
      <c r="B35" s="46" t="s">
        <v>83</v>
      </c>
      <c r="C35" s="138">
        <v>399400</v>
      </c>
      <c r="D35" s="22"/>
      <c r="E35" s="22"/>
      <c r="F35" s="22"/>
      <c r="G35" s="49"/>
      <c r="H35" s="37"/>
      <c r="I35" s="37"/>
    </row>
    <row r="36" spans="1:9" ht="12.75" customHeight="1" x14ac:dyDescent="0.15">
      <c r="A36" s="23">
        <v>46</v>
      </c>
      <c r="B36" s="20" t="s">
        <v>32</v>
      </c>
      <c r="C36" s="242">
        <f>600000+2019948.61</f>
        <v>2619948.6100000003</v>
      </c>
      <c r="D36" s="32">
        <v>2619948.61</v>
      </c>
      <c r="E36" s="22"/>
      <c r="F36" s="22"/>
      <c r="G36" s="49"/>
      <c r="H36" s="37"/>
      <c r="I36" s="37"/>
    </row>
    <row r="37" spans="1:9" ht="12.75" customHeight="1" x14ac:dyDescent="0.15">
      <c r="A37" s="23">
        <v>47</v>
      </c>
      <c r="B37" s="20" t="s">
        <v>33</v>
      </c>
      <c r="C37" s="138">
        <v>35600</v>
      </c>
      <c r="D37" s="22"/>
      <c r="E37" s="22"/>
      <c r="F37" s="22"/>
      <c r="G37" s="108"/>
      <c r="H37" s="109"/>
      <c r="I37" s="37"/>
    </row>
    <row r="38" spans="1:9" ht="12.75" customHeight="1" x14ac:dyDescent="0.15">
      <c r="A38" s="5"/>
      <c r="B38" s="20" t="s">
        <v>34</v>
      </c>
      <c r="C38" s="243">
        <v>7218825.4100000001</v>
      </c>
      <c r="D38" s="144">
        <f>C5+C16+C34+C35+C36+C37</f>
        <v>7218825.4099999992</v>
      </c>
      <c r="E38" s="22"/>
      <c r="F38" s="22"/>
      <c r="G38" s="108"/>
      <c r="H38" s="109"/>
      <c r="I38" s="37"/>
    </row>
    <row r="39" spans="1:9" ht="12.75" customHeight="1" x14ac:dyDescent="0.15">
      <c r="A39" s="5"/>
      <c r="B39" s="151" t="s">
        <v>84</v>
      </c>
      <c r="C39" s="210"/>
      <c r="D39" s="153"/>
      <c r="E39" s="153"/>
      <c r="F39" s="153"/>
      <c r="G39" s="49"/>
      <c r="H39" s="37"/>
      <c r="I39" s="37"/>
    </row>
    <row r="40" spans="1:9" ht="12.75" customHeight="1" x14ac:dyDescent="0.15">
      <c r="A40" s="23">
        <v>71</v>
      </c>
      <c r="B40" s="20" t="s">
        <v>35</v>
      </c>
      <c r="C40" s="246">
        <f>SUM(C41:C45)</f>
        <v>2024407.7400000002</v>
      </c>
      <c r="D40" s="35">
        <v>2024407.74</v>
      </c>
      <c r="E40" s="27"/>
      <c r="F40" s="20"/>
      <c r="G40" s="49"/>
      <c r="H40" s="37"/>
      <c r="I40" s="37"/>
    </row>
    <row r="41" spans="1:9" ht="12.75" customHeight="1" x14ac:dyDescent="0.15">
      <c r="A41" s="28">
        <v>711</v>
      </c>
      <c r="B41" s="43" t="s">
        <v>37</v>
      </c>
      <c r="C41" s="244">
        <v>1295695.6000000001</v>
      </c>
      <c r="D41" s="73"/>
      <c r="E41" s="73"/>
      <c r="F41" s="34"/>
      <c r="G41" s="49"/>
      <c r="H41" s="109"/>
      <c r="I41" s="37"/>
    </row>
    <row r="42" spans="1:9" ht="12.75" customHeight="1" x14ac:dyDescent="0.15">
      <c r="A42" s="28">
        <v>713</v>
      </c>
      <c r="B42" s="43" t="s">
        <v>38</v>
      </c>
      <c r="C42" s="244">
        <v>86855.54</v>
      </c>
      <c r="D42" s="73"/>
      <c r="E42" s="73"/>
      <c r="F42" s="34"/>
      <c r="G42" s="49"/>
      <c r="H42" s="109"/>
      <c r="I42" s="37"/>
    </row>
    <row r="43" spans="1:9" ht="12.75" customHeight="1" x14ac:dyDescent="0.15">
      <c r="A43" s="28">
        <v>714</v>
      </c>
      <c r="B43" s="43" t="s">
        <v>39</v>
      </c>
      <c r="C43" s="247">
        <f>1783.12+18240.56</f>
        <v>20023.68</v>
      </c>
      <c r="D43" s="42">
        <v>20023.68</v>
      </c>
      <c r="E43" s="73"/>
      <c r="F43" s="34"/>
      <c r="G43" s="49"/>
      <c r="H43" s="109"/>
      <c r="I43" s="37"/>
    </row>
    <row r="44" spans="1:9" ht="12.75" customHeight="1" x14ac:dyDescent="0.15">
      <c r="A44" s="160"/>
      <c r="B44" s="43" t="s">
        <v>85</v>
      </c>
      <c r="C44" s="247">
        <f>206358.53-C43</f>
        <v>186334.85</v>
      </c>
      <c r="D44" s="73"/>
      <c r="E44" s="73"/>
      <c r="F44" s="34"/>
      <c r="G44" s="108"/>
      <c r="H44" s="249"/>
      <c r="I44" s="109"/>
    </row>
    <row r="45" spans="1:9" ht="12.75" customHeight="1" x14ac:dyDescent="0.15">
      <c r="A45" s="28">
        <v>715</v>
      </c>
      <c r="B45" s="43" t="s">
        <v>86</v>
      </c>
      <c r="C45" s="78">
        <v>435498.07</v>
      </c>
      <c r="D45" s="73"/>
      <c r="E45" s="73"/>
      <c r="F45" s="34"/>
      <c r="G45" s="49"/>
      <c r="H45" s="251"/>
      <c r="I45" s="37"/>
    </row>
    <row r="46" spans="1:9" ht="12.75" customHeight="1" x14ac:dyDescent="0.15">
      <c r="A46" s="23">
        <v>72</v>
      </c>
      <c r="B46" s="162" t="s">
        <v>40</v>
      </c>
      <c r="C46" s="83">
        <v>10444.86</v>
      </c>
      <c r="D46" s="22"/>
      <c r="E46" s="22"/>
      <c r="F46" s="73"/>
      <c r="G46" s="49"/>
      <c r="H46" s="253"/>
      <c r="I46" s="37"/>
    </row>
    <row r="47" spans="1:9" ht="12.75" customHeight="1" x14ac:dyDescent="0.15">
      <c r="A47" s="254">
        <v>73</v>
      </c>
      <c r="B47" s="46" t="s">
        <v>87</v>
      </c>
      <c r="C47" s="164">
        <v>683154.57</v>
      </c>
      <c r="D47" s="255"/>
      <c r="E47" s="255"/>
      <c r="F47" s="285"/>
      <c r="G47" s="49"/>
      <c r="H47" s="286"/>
      <c r="I47" s="37"/>
    </row>
    <row r="48" spans="1:9" ht="12.75" customHeight="1" x14ac:dyDescent="0.15">
      <c r="A48" s="23">
        <v>74</v>
      </c>
      <c r="B48" s="61" t="s">
        <v>41</v>
      </c>
      <c r="C48" s="83">
        <v>3693770.89</v>
      </c>
      <c r="D48" s="133"/>
      <c r="E48" s="133"/>
      <c r="F48" s="22"/>
      <c r="G48" s="488"/>
      <c r="H48" s="486"/>
      <c r="I48" s="486"/>
    </row>
    <row r="49" spans="1:9" ht="12.75" customHeight="1" x14ac:dyDescent="0.15">
      <c r="A49" s="28">
        <v>741</v>
      </c>
      <c r="B49" s="43" t="s">
        <v>42</v>
      </c>
      <c r="C49" s="78">
        <v>1732568.5</v>
      </c>
      <c r="D49" s="101"/>
      <c r="E49" s="101"/>
      <c r="F49" s="22"/>
      <c r="G49" s="89"/>
      <c r="H49" s="91"/>
      <c r="I49" s="91"/>
    </row>
    <row r="50" spans="1:9" ht="12.75" customHeight="1" x14ac:dyDescent="0.15">
      <c r="A50" s="28">
        <v>742</v>
      </c>
      <c r="B50" s="43" t="s">
        <v>43</v>
      </c>
      <c r="C50" s="78">
        <v>1961202.39</v>
      </c>
      <c r="D50" s="101"/>
      <c r="E50" s="101"/>
      <c r="F50" s="22"/>
      <c r="G50" s="93"/>
      <c r="H50" s="95"/>
      <c r="I50" s="95"/>
    </row>
    <row r="51" spans="1:9" ht="12.75" customHeight="1" x14ac:dyDescent="0.15">
      <c r="A51" s="160"/>
      <c r="B51" s="43" t="s">
        <v>88</v>
      </c>
      <c r="C51" s="84">
        <f>C48-C49-C50</f>
        <v>0</v>
      </c>
      <c r="D51" s="101"/>
      <c r="E51" s="101"/>
      <c r="F51" s="22"/>
      <c r="G51" s="93"/>
      <c r="H51" s="345"/>
      <c r="I51" s="345"/>
    </row>
    <row r="52" spans="1:9" ht="12.75" customHeight="1" x14ac:dyDescent="0.15">
      <c r="A52" s="23">
        <v>751</v>
      </c>
      <c r="B52" s="148" t="s">
        <v>83</v>
      </c>
      <c r="C52" s="83">
        <v>842172.91</v>
      </c>
      <c r="D52" s="22"/>
      <c r="E52" s="22"/>
      <c r="F52" s="22"/>
      <c r="G52" s="93"/>
      <c r="H52" s="95"/>
      <c r="I52" s="95"/>
    </row>
    <row r="53" spans="1:9" ht="12.75" customHeight="1" x14ac:dyDescent="0.15">
      <c r="A53" s="5"/>
      <c r="B53" s="148" t="s">
        <v>89</v>
      </c>
      <c r="C53" s="347">
        <v>7253950.9699999997</v>
      </c>
      <c r="D53" s="22">
        <f>C40+C46+C47+C48+C52</f>
        <v>7253950.9700000007</v>
      </c>
      <c r="E53" s="22"/>
      <c r="F53" s="22"/>
      <c r="G53" s="49"/>
      <c r="H53" s="37"/>
      <c r="I53" s="37"/>
    </row>
    <row r="54" spans="1:9" ht="12.75" customHeight="1" x14ac:dyDescent="0.15">
      <c r="A54" s="5"/>
      <c r="B54" s="151" t="s">
        <v>90</v>
      </c>
      <c r="C54" s="210"/>
      <c r="D54" s="153"/>
      <c r="E54" s="153"/>
      <c r="F54" s="153"/>
      <c r="G54" s="49"/>
      <c r="H54" s="37"/>
      <c r="I54" s="37"/>
    </row>
    <row r="55" spans="1:9" ht="12.75" customHeight="1" x14ac:dyDescent="0.15">
      <c r="A55" s="5"/>
      <c r="B55" s="36" t="s">
        <v>91</v>
      </c>
      <c r="C55" s="84"/>
      <c r="D55" s="73"/>
      <c r="E55" s="73"/>
      <c r="F55" s="73"/>
      <c r="G55" s="49"/>
      <c r="H55" s="37"/>
      <c r="I55" s="37"/>
    </row>
    <row r="56" spans="1:9" ht="12.75" customHeight="1" x14ac:dyDescent="0.15">
      <c r="A56" s="5"/>
      <c r="B56" s="36" t="s">
        <v>92</v>
      </c>
      <c r="C56" s="84"/>
      <c r="D56" s="73"/>
      <c r="E56" s="73"/>
      <c r="F56" s="73"/>
      <c r="G56" s="49"/>
      <c r="H56" s="37"/>
      <c r="I56" s="37"/>
    </row>
    <row r="57" spans="1:9" ht="12.75" customHeight="1" x14ac:dyDescent="0.15">
      <c r="A57" s="5"/>
      <c r="B57" s="36" t="s">
        <v>93</v>
      </c>
      <c r="C57" s="84"/>
      <c r="D57" s="73"/>
      <c r="E57" s="73"/>
      <c r="F57" s="73"/>
      <c r="G57" s="49"/>
      <c r="H57" s="37"/>
      <c r="I57" s="37"/>
    </row>
    <row r="58" spans="1:9" ht="12.75" customHeight="1" x14ac:dyDescent="0.15">
      <c r="A58" s="5"/>
      <c r="B58" s="36" t="s">
        <v>94</v>
      </c>
      <c r="C58" s="84"/>
      <c r="D58" s="73"/>
      <c r="E58" s="73"/>
      <c r="F58" s="73"/>
      <c r="G58" s="49"/>
      <c r="H58" s="37"/>
      <c r="I58" s="37"/>
    </row>
    <row r="59" spans="1:9" ht="12.75" customHeight="1" x14ac:dyDescent="0.15">
      <c r="A59" s="5"/>
      <c r="B59" s="201"/>
      <c r="C59" s="210"/>
      <c r="D59" s="153"/>
      <c r="E59" s="153"/>
      <c r="F59" s="153"/>
      <c r="G59" s="49"/>
      <c r="H59" s="37"/>
      <c r="I59" s="37"/>
    </row>
    <row r="60" spans="1:9" ht="19.5" customHeight="1" x14ac:dyDescent="0.15">
      <c r="A60" s="1"/>
      <c r="B60" s="250"/>
      <c r="C60" s="291"/>
      <c r="D60" s="252"/>
      <c r="E60" s="250"/>
      <c r="F60" s="250"/>
      <c r="G60" s="37"/>
      <c r="H60" s="37"/>
      <c r="I60" s="37"/>
    </row>
    <row r="61" spans="1:9" ht="19.5" customHeight="1" x14ac:dyDescent="0.15">
      <c r="A61" s="1"/>
      <c r="B61" s="256" t="s">
        <v>100</v>
      </c>
      <c r="C61" s="4"/>
      <c r="D61" s="257"/>
      <c r="E61" s="2"/>
      <c r="F61" s="1"/>
      <c r="G61" s="37"/>
      <c r="H61" s="37"/>
      <c r="I61" s="37"/>
    </row>
    <row r="62" spans="1:9" ht="19.5" customHeight="1" x14ac:dyDescent="0.15">
      <c r="A62" s="5"/>
      <c r="B62" s="372" t="s">
        <v>101</v>
      </c>
      <c r="C62" s="282"/>
      <c r="D62" s="282"/>
      <c r="E62" s="282"/>
      <c r="F62" s="49"/>
      <c r="G62" s="37"/>
      <c r="H62" s="37"/>
      <c r="I62" s="37"/>
    </row>
    <row r="63" spans="1:9" ht="25.5" customHeight="1" x14ac:dyDescent="0.15">
      <c r="A63" s="5"/>
      <c r="B63" s="391" t="s">
        <v>264</v>
      </c>
      <c r="C63" s="281">
        <v>721542.98</v>
      </c>
      <c r="D63" s="282"/>
      <c r="E63" s="282"/>
      <c r="F63" s="49"/>
      <c r="G63" s="37"/>
      <c r="H63" s="37"/>
      <c r="I63" s="37"/>
    </row>
    <row r="64" spans="1:9" ht="25.5" customHeight="1" x14ac:dyDescent="0.15">
      <c r="A64" s="5"/>
      <c r="B64" s="391" t="s">
        <v>272</v>
      </c>
      <c r="C64" s="281">
        <v>75912.39</v>
      </c>
      <c r="D64" s="282"/>
      <c r="E64" s="282"/>
      <c r="F64" s="49"/>
      <c r="G64" s="37"/>
      <c r="H64" s="37"/>
      <c r="I64" s="37"/>
    </row>
    <row r="65" spans="1:9" ht="25.5" customHeight="1" x14ac:dyDescent="0.15">
      <c r="A65" s="5"/>
      <c r="B65" s="393" t="s">
        <v>122</v>
      </c>
      <c r="C65" s="281">
        <v>25235.74</v>
      </c>
      <c r="D65" s="282"/>
      <c r="E65" s="282"/>
      <c r="F65" s="49"/>
      <c r="G65" s="37"/>
      <c r="H65" s="37"/>
      <c r="I65" s="37"/>
    </row>
    <row r="66" spans="1:9" ht="25.5" customHeight="1" x14ac:dyDescent="0.15">
      <c r="A66" s="5"/>
      <c r="B66" s="393" t="s">
        <v>273</v>
      </c>
      <c r="C66" s="281">
        <v>3389622.78</v>
      </c>
      <c r="D66" s="282"/>
      <c r="E66" s="282"/>
      <c r="F66" s="49"/>
      <c r="G66" s="37"/>
      <c r="H66" s="37"/>
      <c r="I66" s="37"/>
    </row>
    <row r="67" spans="1:9" ht="25.5" customHeight="1" x14ac:dyDescent="0.15">
      <c r="A67" s="5"/>
      <c r="B67" s="393" t="s">
        <v>198</v>
      </c>
      <c r="C67" s="281">
        <v>1352770.08</v>
      </c>
      <c r="D67" s="282"/>
      <c r="E67" s="282"/>
      <c r="F67" s="49"/>
      <c r="G67" s="37"/>
      <c r="H67" s="37"/>
      <c r="I67" s="37"/>
    </row>
    <row r="68" spans="1:9" ht="25.5" customHeight="1" x14ac:dyDescent="0.15">
      <c r="A68" s="5"/>
      <c r="B68" s="393" t="s">
        <v>196</v>
      </c>
      <c r="C68" s="281">
        <v>131358.68</v>
      </c>
      <c r="D68" s="282"/>
      <c r="E68" s="282"/>
      <c r="F68" s="49"/>
      <c r="G68" s="37"/>
      <c r="H68" s="37"/>
      <c r="I68" s="37"/>
    </row>
    <row r="69" spans="1:9" ht="25.5" customHeight="1" x14ac:dyDescent="0.15">
      <c r="A69" s="5"/>
      <c r="B69" s="391" t="s">
        <v>125</v>
      </c>
      <c r="C69" s="281">
        <v>124074.14</v>
      </c>
      <c r="D69" s="282"/>
      <c r="E69" s="282"/>
      <c r="F69" s="49"/>
      <c r="G69" s="37"/>
      <c r="H69" s="37"/>
      <c r="I69" s="37"/>
    </row>
    <row r="70" spans="1:9" ht="25.5" customHeight="1" x14ac:dyDescent="0.15">
      <c r="A70" s="5"/>
      <c r="B70" s="393" t="s">
        <v>274</v>
      </c>
      <c r="C70" s="281">
        <v>84229.01</v>
      </c>
      <c r="D70" s="282"/>
      <c r="E70" s="282"/>
      <c r="F70" s="49"/>
      <c r="G70" s="37"/>
      <c r="H70" s="37"/>
      <c r="I70" s="37"/>
    </row>
    <row r="71" spans="1:9" ht="25.5" customHeight="1" x14ac:dyDescent="0.15">
      <c r="A71" s="5"/>
      <c r="B71" s="395" t="s">
        <v>275</v>
      </c>
      <c r="C71" s="281">
        <v>507644.13</v>
      </c>
      <c r="D71" s="282"/>
      <c r="E71" s="282"/>
      <c r="F71" s="49"/>
      <c r="G71" s="37"/>
      <c r="H71" s="37"/>
      <c r="I71" s="37"/>
    </row>
    <row r="72" spans="1:9" ht="25.5" customHeight="1" x14ac:dyDescent="0.15">
      <c r="A72" s="5"/>
      <c r="B72" s="393" t="s">
        <v>180</v>
      </c>
      <c r="C72" s="281">
        <v>51742.8</v>
      </c>
      <c r="D72" s="282"/>
      <c r="E72" s="282"/>
      <c r="F72" s="49"/>
      <c r="G72" s="37"/>
      <c r="H72" s="37"/>
      <c r="I72" s="37"/>
    </row>
    <row r="73" spans="1:9" ht="25.5" customHeight="1" x14ac:dyDescent="0.15">
      <c r="A73" s="5"/>
      <c r="B73" s="393" t="s">
        <v>150</v>
      </c>
      <c r="C73" s="281">
        <v>61492.36</v>
      </c>
      <c r="D73" s="282"/>
      <c r="E73" s="282"/>
      <c r="F73" s="49"/>
      <c r="G73" s="37"/>
      <c r="H73" s="37"/>
      <c r="I73" s="37"/>
    </row>
    <row r="74" spans="1:9" ht="25.5" customHeight="1" x14ac:dyDescent="0.15">
      <c r="A74" s="5"/>
      <c r="B74" s="393" t="s">
        <v>140</v>
      </c>
      <c r="C74" s="281">
        <v>372750.69</v>
      </c>
      <c r="D74" s="282"/>
      <c r="E74" s="282"/>
      <c r="F74" s="49"/>
      <c r="G74" s="37"/>
      <c r="H74" s="37"/>
      <c r="I74" s="37"/>
    </row>
    <row r="75" spans="1:9" ht="25.5" customHeight="1" x14ac:dyDescent="0.15">
      <c r="A75" s="5"/>
      <c r="B75" s="393" t="s">
        <v>123</v>
      </c>
      <c r="C75" s="281">
        <v>11743.76</v>
      </c>
      <c r="D75" s="282"/>
      <c r="E75" s="282"/>
      <c r="F75" s="49"/>
      <c r="G75" s="37"/>
      <c r="H75" s="37"/>
      <c r="I75" s="37"/>
    </row>
    <row r="76" spans="1:9" ht="25.5" customHeight="1" x14ac:dyDescent="0.15">
      <c r="A76" s="5"/>
      <c r="B76" s="393" t="s">
        <v>124</v>
      </c>
      <c r="C76" s="281">
        <v>150136.16</v>
      </c>
      <c r="D76" s="282"/>
      <c r="E76" s="282"/>
      <c r="F76" s="49"/>
      <c r="G76" s="37"/>
      <c r="H76" s="37"/>
      <c r="I76" s="37"/>
    </row>
    <row r="77" spans="1:9" ht="25.5" customHeight="1" x14ac:dyDescent="0.15">
      <c r="A77" s="5"/>
      <c r="B77" s="393" t="s">
        <v>142</v>
      </c>
      <c r="C77" s="281">
        <v>73507.600000000006</v>
      </c>
      <c r="D77" s="282"/>
      <c r="E77" s="282"/>
      <c r="F77" s="49"/>
      <c r="G77" s="37"/>
      <c r="H77" s="37"/>
      <c r="I77" s="37"/>
    </row>
    <row r="78" spans="1:9" ht="25.5" customHeight="1" x14ac:dyDescent="0.15">
      <c r="A78" s="5"/>
      <c r="B78" s="393" t="s">
        <v>200</v>
      </c>
      <c r="C78" s="281">
        <v>56901.16</v>
      </c>
      <c r="D78" s="282"/>
      <c r="E78" s="282"/>
      <c r="F78" s="49"/>
      <c r="G78" s="37"/>
      <c r="H78" s="37"/>
      <c r="I78" s="37"/>
    </row>
    <row r="79" spans="1:9" ht="25.5" customHeight="1" x14ac:dyDescent="0.15">
      <c r="A79" s="5"/>
      <c r="B79" s="393" t="s">
        <v>276</v>
      </c>
      <c r="C79" s="281">
        <v>16691.439999999999</v>
      </c>
      <c r="D79" s="282"/>
      <c r="E79" s="282"/>
      <c r="F79" s="49"/>
      <c r="G79" s="37"/>
      <c r="H79" s="37"/>
      <c r="I79" s="37"/>
    </row>
    <row r="80" spans="1:9" ht="25.5" customHeight="1" x14ac:dyDescent="0.15">
      <c r="A80" s="5"/>
      <c r="B80" s="395" t="s">
        <v>199</v>
      </c>
      <c r="C80" s="281">
        <v>11469.51</v>
      </c>
      <c r="D80" s="282"/>
      <c r="E80" s="282"/>
      <c r="F80" s="49"/>
      <c r="G80" s="37"/>
      <c r="H80" s="37"/>
      <c r="I80" s="37"/>
    </row>
    <row r="81" spans="1:9" ht="25.5" customHeight="1" x14ac:dyDescent="0.15">
      <c r="A81" s="5"/>
      <c r="B81" s="395"/>
      <c r="C81" s="282"/>
      <c r="D81" s="282"/>
      <c r="E81" s="282"/>
      <c r="F81" s="49"/>
      <c r="G81" s="37"/>
      <c r="H81" s="37"/>
      <c r="I81" s="37"/>
    </row>
    <row r="82" spans="1:9" ht="19.5" customHeight="1" x14ac:dyDescent="0.15">
      <c r="A82" s="5"/>
      <c r="B82" s="372" t="s">
        <v>128</v>
      </c>
      <c r="C82" s="398">
        <f>SUM(C63:C80)</f>
        <v>7218825.4099999992</v>
      </c>
      <c r="D82" s="374"/>
      <c r="E82" s="374"/>
      <c r="F82" s="49"/>
      <c r="G82" s="37"/>
      <c r="H82" s="37"/>
      <c r="I82" s="37"/>
    </row>
  </sheetData>
  <mergeCells count="3">
    <mergeCell ref="G13:I13"/>
    <mergeCell ref="G19:I19"/>
    <mergeCell ref="G48:I4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8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1"/>
      <c r="B1" s="2"/>
      <c r="C1" s="7"/>
      <c r="D1" s="6"/>
      <c r="E1" s="6"/>
      <c r="F1" s="2"/>
      <c r="G1" s="1"/>
      <c r="H1" s="1"/>
    </row>
    <row r="2" spans="1:8" ht="12.75" customHeight="1" x14ac:dyDescent="0.15">
      <c r="A2" s="5"/>
      <c r="B2" s="8" t="s">
        <v>12</v>
      </c>
      <c r="C2" s="111">
        <v>2013</v>
      </c>
      <c r="D2" s="113"/>
      <c r="E2" s="113"/>
      <c r="F2" s="13"/>
      <c r="G2" s="14"/>
      <c r="H2" s="1"/>
    </row>
    <row r="3" spans="1:8" ht="12.75" customHeight="1" x14ac:dyDescent="0.15">
      <c r="A3" s="5"/>
      <c r="B3" s="15" t="s">
        <v>18</v>
      </c>
      <c r="C3" s="115"/>
      <c r="D3" s="117"/>
      <c r="E3" s="117"/>
      <c r="F3" s="19"/>
      <c r="G3" s="14"/>
      <c r="H3" s="1"/>
    </row>
    <row r="4" spans="1:8" ht="12.75" customHeight="1" x14ac:dyDescent="0.15">
      <c r="A4" s="5"/>
      <c r="B4" s="20"/>
      <c r="C4" s="75"/>
      <c r="D4" s="22"/>
      <c r="E4" s="22"/>
      <c r="F4" s="22"/>
      <c r="G4" s="14"/>
      <c r="H4" s="1"/>
    </row>
    <row r="5" spans="1:8" ht="12.75" customHeight="1" x14ac:dyDescent="0.15">
      <c r="A5" s="23">
        <v>41</v>
      </c>
      <c r="B5" s="20" t="s">
        <v>0</v>
      </c>
      <c r="C5" s="77">
        <f>SUM(C6:C14)</f>
        <v>3313652.44</v>
      </c>
      <c r="D5" s="35">
        <v>3313652.44</v>
      </c>
      <c r="E5" s="27"/>
      <c r="F5" s="22"/>
      <c r="G5" s="14"/>
      <c r="H5" s="1"/>
    </row>
    <row r="6" spans="1:8" ht="12.75" customHeight="1" x14ac:dyDescent="0.15">
      <c r="A6" s="28">
        <v>411</v>
      </c>
      <c r="B6" s="29" t="s">
        <v>22</v>
      </c>
      <c r="C6" s="78">
        <v>1678670.91</v>
      </c>
      <c r="D6" s="73"/>
      <c r="E6" s="73"/>
      <c r="F6" s="34"/>
      <c r="G6" s="14"/>
      <c r="H6" s="1"/>
    </row>
    <row r="7" spans="1:8" ht="12.75" customHeight="1" x14ac:dyDescent="0.15">
      <c r="A7" s="28">
        <v>412</v>
      </c>
      <c r="B7" s="36" t="s">
        <v>23</v>
      </c>
      <c r="C7" s="78">
        <v>108886.21</v>
      </c>
      <c r="D7" s="73"/>
      <c r="E7" s="73"/>
      <c r="F7" s="34"/>
      <c r="G7" s="14"/>
      <c r="H7" s="1"/>
    </row>
    <row r="8" spans="1:8" ht="12.75" customHeight="1" x14ac:dyDescent="0.15">
      <c r="A8" s="28">
        <v>413</v>
      </c>
      <c r="B8" s="40" t="s">
        <v>24</v>
      </c>
      <c r="C8" s="78">
        <v>417790.21</v>
      </c>
      <c r="D8" s="73"/>
      <c r="E8" s="73"/>
      <c r="F8" s="34"/>
      <c r="G8" s="14"/>
      <c r="H8" s="1"/>
    </row>
    <row r="9" spans="1:8" ht="12.75" customHeight="1" x14ac:dyDescent="0.15">
      <c r="A9" s="28">
        <v>414</v>
      </c>
      <c r="B9" s="40" t="s">
        <v>36</v>
      </c>
      <c r="C9" s="78">
        <v>704617.42</v>
      </c>
      <c r="D9" s="73">
        <f>C9+C8</f>
        <v>1122407.6300000001</v>
      </c>
      <c r="E9" s="69"/>
      <c r="F9" s="34"/>
      <c r="G9" s="14"/>
      <c r="H9" s="1"/>
    </row>
    <row r="10" spans="1:8" ht="12.75" customHeight="1" x14ac:dyDescent="0.15">
      <c r="A10" s="28">
        <v>415</v>
      </c>
      <c r="B10" s="29" t="s">
        <v>3</v>
      </c>
      <c r="C10" s="78">
        <v>58764.52</v>
      </c>
      <c r="E10" s="73"/>
      <c r="F10" s="34"/>
      <c r="G10" s="14"/>
      <c r="H10" s="1"/>
    </row>
    <row r="11" spans="1:8" ht="12.75" customHeight="1" x14ac:dyDescent="0.15">
      <c r="A11" s="28">
        <v>416</v>
      </c>
      <c r="B11" s="43" t="s">
        <v>4</v>
      </c>
      <c r="C11" s="78">
        <v>70000</v>
      </c>
      <c r="D11" s="73"/>
      <c r="E11" s="73"/>
      <c r="F11" s="34"/>
      <c r="G11" s="14"/>
      <c r="H11" s="1"/>
    </row>
    <row r="12" spans="1:8" ht="12.75" customHeight="1" x14ac:dyDescent="0.15">
      <c r="A12" s="28">
        <v>417</v>
      </c>
      <c r="B12" s="29" t="s">
        <v>5</v>
      </c>
      <c r="C12" s="78">
        <v>35798</v>
      </c>
      <c r="D12" s="73"/>
      <c r="E12" s="73"/>
      <c r="F12" s="34"/>
      <c r="G12" s="14"/>
      <c r="H12" s="1"/>
    </row>
    <row r="13" spans="1:8" ht="12.75" customHeight="1" x14ac:dyDescent="0.15">
      <c r="A13" s="28">
        <v>418</v>
      </c>
      <c r="B13" s="29" t="s">
        <v>6</v>
      </c>
      <c r="D13" s="73"/>
      <c r="E13" s="73"/>
      <c r="F13" s="34"/>
      <c r="G13" s="14"/>
      <c r="H13" s="1"/>
    </row>
    <row r="14" spans="1:8" ht="12.75" customHeight="1" x14ac:dyDescent="0.15">
      <c r="A14" s="28">
        <v>419</v>
      </c>
      <c r="B14" s="29" t="s">
        <v>47</v>
      </c>
      <c r="C14" s="78">
        <v>239125.17</v>
      </c>
      <c r="D14" s="73"/>
      <c r="E14" s="73"/>
      <c r="F14" s="34"/>
      <c r="G14" s="14"/>
      <c r="H14" s="1"/>
    </row>
    <row r="15" spans="1:8" ht="12.75" customHeight="1" x14ac:dyDescent="0.15">
      <c r="A15" s="23">
        <v>42</v>
      </c>
      <c r="B15" s="46" t="s">
        <v>7</v>
      </c>
      <c r="C15" s="83"/>
      <c r="D15" s="22"/>
      <c r="E15" s="22"/>
      <c r="F15" s="34"/>
      <c r="G15" s="14"/>
      <c r="H15" s="1"/>
    </row>
    <row r="16" spans="1:8" ht="16.5" customHeight="1" x14ac:dyDescent="0.15">
      <c r="A16" s="60">
        <v>43</v>
      </c>
      <c r="B16" s="61" t="s">
        <v>8</v>
      </c>
      <c r="C16" s="85">
        <v>1320965.69</v>
      </c>
      <c r="D16" s="121">
        <f>C17+C27</f>
        <v>1320965.69</v>
      </c>
      <c r="E16" s="87"/>
      <c r="F16" s="22"/>
      <c r="G16" s="14"/>
      <c r="H16" s="1"/>
    </row>
    <row r="17" spans="1:8" ht="12.75" customHeight="1" x14ac:dyDescent="0.15">
      <c r="A17" s="28">
        <v>431</v>
      </c>
      <c r="B17" s="71" t="s">
        <v>8</v>
      </c>
      <c r="C17" s="88">
        <f>SUM(C18:C26)</f>
        <v>539596.59</v>
      </c>
      <c r="D17" s="150">
        <v>539596.59</v>
      </c>
      <c r="E17" s="87"/>
      <c r="F17" s="22"/>
      <c r="G17" s="14"/>
      <c r="H17" s="214"/>
    </row>
    <row r="18" spans="1:8" ht="12.75" customHeight="1" x14ac:dyDescent="0.15">
      <c r="A18" s="92" t="s">
        <v>53</v>
      </c>
      <c r="B18" s="94" t="s">
        <v>54</v>
      </c>
      <c r="C18" s="141"/>
      <c r="D18" s="133"/>
      <c r="E18" s="87"/>
      <c r="F18" s="22"/>
      <c r="G18" s="14"/>
      <c r="H18" s="1"/>
    </row>
    <row r="19" spans="1:8" ht="12.75" customHeight="1" x14ac:dyDescent="0.15">
      <c r="A19" s="28" t="s">
        <v>55</v>
      </c>
      <c r="B19" s="100" t="s">
        <v>56</v>
      </c>
      <c r="C19" s="141"/>
      <c r="D19" s="87"/>
      <c r="E19" s="22"/>
      <c r="F19" s="102"/>
      <c r="G19" s="1"/>
      <c r="H19" s="1"/>
    </row>
    <row r="20" spans="1:8" ht="12.75" customHeight="1" x14ac:dyDescent="0.15">
      <c r="A20" s="28" t="s">
        <v>57</v>
      </c>
      <c r="B20" s="100" t="s">
        <v>58</v>
      </c>
      <c r="C20" s="96">
        <v>225577</v>
      </c>
      <c r="D20" s="98"/>
      <c r="E20" s="22"/>
      <c r="F20" s="104"/>
      <c r="G20" s="1"/>
      <c r="H20" s="1"/>
    </row>
    <row r="21" spans="1:8" ht="12.75" customHeight="1" x14ac:dyDescent="0.15">
      <c r="A21" s="28" t="s">
        <v>59</v>
      </c>
      <c r="B21" s="100" t="s">
        <v>60</v>
      </c>
      <c r="C21" s="96">
        <v>55042.239999999998</v>
      </c>
      <c r="D21" s="98"/>
      <c r="E21" s="22"/>
      <c r="F21" s="104"/>
      <c r="G21" s="1"/>
      <c r="H21" s="1"/>
    </row>
    <row r="22" spans="1:8" ht="12.75" customHeight="1" x14ac:dyDescent="0.15">
      <c r="A22" s="28" t="s">
        <v>61</v>
      </c>
      <c r="B22" s="100" t="s">
        <v>62</v>
      </c>
      <c r="C22" s="141">
        <f>49848.53+27499.23</f>
        <v>77347.759999999995</v>
      </c>
      <c r="D22" s="98"/>
      <c r="E22" s="22"/>
      <c r="F22" s="104"/>
      <c r="G22" s="1"/>
      <c r="H22" s="1"/>
    </row>
    <row r="23" spans="1:8" ht="12.75" customHeight="1" x14ac:dyDescent="0.15">
      <c r="A23" s="28" t="s">
        <v>63</v>
      </c>
      <c r="B23" s="100" t="s">
        <v>64</v>
      </c>
      <c r="C23" s="96">
        <v>31885.09</v>
      </c>
      <c r="D23" s="98"/>
      <c r="E23" s="22"/>
      <c r="F23" s="104"/>
      <c r="G23" s="1"/>
      <c r="H23" s="1"/>
    </row>
    <row r="24" spans="1:8" ht="12.75" customHeight="1" x14ac:dyDescent="0.15">
      <c r="A24" s="28" t="s">
        <v>65</v>
      </c>
      <c r="B24" s="100" t="s">
        <v>66</v>
      </c>
      <c r="C24" s="96">
        <v>40431.78</v>
      </c>
      <c r="D24" s="98"/>
      <c r="E24" s="22"/>
      <c r="F24" s="104"/>
      <c r="G24" s="1"/>
      <c r="H24" s="1"/>
    </row>
    <row r="25" spans="1:8" ht="12.75" customHeight="1" x14ac:dyDescent="0.15">
      <c r="A25" s="28" t="s">
        <v>67</v>
      </c>
      <c r="B25" s="106" t="s">
        <v>68</v>
      </c>
      <c r="C25" s="96">
        <v>26600</v>
      </c>
      <c r="D25" s="98"/>
      <c r="E25" s="22"/>
      <c r="F25" s="104"/>
      <c r="G25" s="1"/>
      <c r="H25" s="1"/>
    </row>
    <row r="26" spans="1:8" ht="12.75" customHeight="1" x14ac:dyDescent="0.15">
      <c r="A26" s="28" t="s">
        <v>69</v>
      </c>
      <c r="B26" s="106" t="s">
        <v>70</v>
      </c>
      <c r="C26" s="141">
        <f>14484.09+8250+7326.6+52652.03</f>
        <v>82712.72</v>
      </c>
      <c r="D26" s="98"/>
      <c r="E26" s="22"/>
      <c r="F26" s="104"/>
      <c r="G26" s="1"/>
      <c r="H26" s="1"/>
    </row>
    <row r="27" spans="1:8" ht="12.75" customHeight="1" x14ac:dyDescent="0.15">
      <c r="A27" s="28">
        <v>432</v>
      </c>
      <c r="B27" s="107" t="s">
        <v>9</v>
      </c>
      <c r="C27" s="88">
        <f>SUM(C28:C33)</f>
        <v>781369.10000000009</v>
      </c>
      <c r="D27" s="203">
        <v>781369.1</v>
      </c>
      <c r="E27" s="22"/>
      <c r="F27" s="104"/>
      <c r="G27" s="1"/>
      <c r="H27" s="1"/>
    </row>
    <row r="28" spans="1:8" ht="12.75" customHeight="1" x14ac:dyDescent="0.15">
      <c r="A28" s="28" t="s">
        <v>71</v>
      </c>
      <c r="B28" s="146" t="s">
        <v>72</v>
      </c>
      <c r="C28" s="141"/>
      <c r="D28" s="98"/>
      <c r="E28" s="22"/>
      <c r="F28" s="104"/>
      <c r="G28" s="1"/>
      <c r="H28" s="1"/>
    </row>
    <row r="29" spans="1:8" ht="12.75" customHeight="1" x14ac:dyDescent="0.15">
      <c r="A29" s="28" t="s">
        <v>73</v>
      </c>
      <c r="B29" s="146" t="s">
        <v>74</v>
      </c>
      <c r="C29" s="141"/>
      <c r="D29" s="98"/>
      <c r="E29" s="22"/>
      <c r="F29" s="104"/>
      <c r="G29" s="1"/>
      <c r="H29" s="1"/>
    </row>
    <row r="30" spans="1:8" ht="12.75" customHeight="1" x14ac:dyDescent="0.15">
      <c r="A30" s="28" t="s">
        <v>75</v>
      </c>
      <c r="B30" s="146" t="s">
        <v>76</v>
      </c>
      <c r="C30" s="141"/>
      <c r="D30" s="98"/>
      <c r="E30" s="22"/>
      <c r="F30" s="104"/>
      <c r="G30" s="1"/>
      <c r="H30" s="1"/>
    </row>
    <row r="31" spans="1:8" ht="12.75" customHeight="1" x14ac:dyDescent="0.15">
      <c r="A31" s="28" t="s">
        <v>77</v>
      </c>
      <c r="B31" s="146" t="s">
        <v>78</v>
      </c>
      <c r="C31" s="141"/>
      <c r="D31" s="98"/>
      <c r="E31" s="22"/>
      <c r="F31" s="104"/>
      <c r="G31" s="1"/>
      <c r="H31" s="1"/>
    </row>
    <row r="32" spans="1:8" ht="12.75" customHeight="1" x14ac:dyDescent="0.15">
      <c r="A32" s="28" t="s">
        <v>79</v>
      </c>
      <c r="B32" s="146" t="s">
        <v>80</v>
      </c>
      <c r="C32" s="141"/>
      <c r="D32" s="98"/>
      <c r="E32" s="22"/>
      <c r="F32" s="104"/>
      <c r="G32" s="1"/>
      <c r="H32" s="1"/>
    </row>
    <row r="33" spans="1:8" ht="12.75" customHeight="1" x14ac:dyDescent="0.15">
      <c r="A33" s="28" t="s">
        <v>81</v>
      </c>
      <c r="B33" s="146" t="s">
        <v>82</v>
      </c>
      <c r="C33" s="141">
        <f>170000+45833.29+44000+12000+173900.64+99551.8+32083.37+204000</f>
        <v>781369.10000000009</v>
      </c>
      <c r="D33" s="98"/>
      <c r="E33" s="22"/>
      <c r="F33" s="104"/>
      <c r="G33" s="1"/>
      <c r="H33" s="1"/>
    </row>
    <row r="34" spans="1:8" ht="12.75" customHeight="1" x14ac:dyDescent="0.15">
      <c r="A34" s="23">
        <v>44</v>
      </c>
      <c r="B34" s="148" t="s">
        <v>30</v>
      </c>
      <c r="C34" s="83">
        <v>2762823.79</v>
      </c>
      <c r="D34" s="22"/>
      <c r="E34" s="22"/>
      <c r="F34" s="22"/>
      <c r="G34" s="14"/>
      <c r="H34" s="1"/>
    </row>
    <row r="35" spans="1:8" ht="12.75" customHeight="1" x14ac:dyDescent="0.15">
      <c r="A35" s="23">
        <v>45</v>
      </c>
      <c r="B35" s="46" t="s">
        <v>83</v>
      </c>
      <c r="C35" s="83">
        <v>98000</v>
      </c>
      <c r="D35" s="22"/>
      <c r="E35" s="22"/>
      <c r="F35" s="22"/>
      <c r="G35" s="14"/>
      <c r="H35" s="214"/>
    </row>
    <row r="36" spans="1:8" ht="12.75" customHeight="1" x14ac:dyDescent="0.15">
      <c r="A36" s="23">
        <v>46</v>
      </c>
      <c r="B36" s="20" t="s">
        <v>32</v>
      </c>
      <c r="C36" s="83">
        <v>560799.85</v>
      </c>
      <c r="D36" s="22"/>
      <c r="E36" s="22"/>
      <c r="F36" s="22"/>
      <c r="G36" s="14"/>
      <c r="H36" s="214"/>
    </row>
    <row r="37" spans="1:8" ht="12.75" customHeight="1" x14ac:dyDescent="0.15">
      <c r="A37" s="23">
        <v>47</v>
      </c>
      <c r="B37" s="20" t="s">
        <v>33</v>
      </c>
      <c r="C37" s="83">
        <v>69885.070000000007</v>
      </c>
      <c r="D37" s="22"/>
      <c r="E37" s="22"/>
      <c r="F37" s="22"/>
      <c r="G37" s="14"/>
      <c r="H37" s="1"/>
    </row>
    <row r="38" spans="1:8" ht="12.75" customHeight="1" x14ac:dyDescent="0.15">
      <c r="A38" s="5"/>
      <c r="B38" s="20" t="s">
        <v>34</v>
      </c>
      <c r="C38" s="165">
        <v>8126126.8399999999</v>
      </c>
      <c r="D38" s="22">
        <f>C5+C16+C34+C35+C36+C37</f>
        <v>8126126.8399999999</v>
      </c>
      <c r="E38" s="22"/>
      <c r="F38" s="22"/>
      <c r="G38" s="14"/>
      <c r="H38" s="1"/>
    </row>
    <row r="39" spans="1:8" ht="12.75" customHeight="1" x14ac:dyDescent="0.15">
      <c r="A39" s="5"/>
      <c r="B39" s="151" t="s">
        <v>84</v>
      </c>
      <c r="C39" s="115"/>
      <c r="D39" s="233"/>
      <c r="E39" s="233"/>
      <c r="F39" s="153"/>
      <c r="G39" s="14"/>
      <c r="H39" s="214"/>
    </row>
    <row r="40" spans="1:8" ht="12.75" customHeight="1" x14ac:dyDescent="0.15">
      <c r="A40" s="23">
        <v>71</v>
      </c>
      <c r="B40" s="20" t="s">
        <v>35</v>
      </c>
      <c r="C40" s="212">
        <f>SUM(C41:C45)</f>
        <v>8121107.5500000007</v>
      </c>
      <c r="D40" s="35">
        <v>8121107.5499999998</v>
      </c>
      <c r="E40" s="27"/>
      <c r="F40" s="20"/>
      <c r="G40" s="14"/>
      <c r="H40" s="1"/>
    </row>
    <row r="41" spans="1:8" ht="12.75" customHeight="1" x14ac:dyDescent="0.15">
      <c r="A41" s="28">
        <v>711</v>
      </c>
      <c r="B41" s="43" t="s">
        <v>37</v>
      </c>
      <c r="C41" s="244">
        <v>3792829.87</v>
      </c>
      <c r="D41" s="73"/>
      <c r="E41" s="285"/>
      <c r="F41" s="34"/>
      <c r="G41" s="14"/>
      <c r="H41" s="1"/>
    </row>
    <row r="42" spans="1:8" ht="12.75" customHeight="1" x14ac:dyDescent="0.15">
      <c r="A42" s="28">
        <v>713</v>
      </c>
      <c r="B42" s="43" t="s">
        <v>38</v>
      </c>
      <c r="C42" s="244">
        <v>405490.19</v>
      </c>
      <c r="D42" s="73"/>
      <c r="E42" s="285"/>
      <c r="F42" s="34"/>
      <c r="G42" s="14"/>
      <c r="H42" s="1"/>
    </row>
    <row r="43" spans="1:8" ht="12.75" customHeight="1" x14ac:dyDescent="0.15">
      <c r="A43" s="28">
        <v>714</v>
      </c>
      <c r="B43" s="43" t="s">
        <v>39</v>
      </c>
      <c r="C43" s="244">
        <f>4718.8+470749.09</f>
        <v>475467.89</v>
      </c>
      <c r="D43" s="42">
        <v>475467.89</v>
      </c>
      <c r="E43" s="73"/>
      <c r="F43" s="34"/>
      <c r="G43" s="14"/>
      <c r="H43" s="1"/>
    </row>
    <row r="44" spans="1:8" ht="12.75" customHeight="1" x14ac:dyDescent="0.15">
      <c r="A44" s="160"/>
      <c r="B44" s="43" t="s">
        <v>85</v>
      </c>
      <c r="C44" s="247">
        <f>2396796.41-C43</f>
        <v>1921328.52</v>
      </c>
      <c r="D44" s="73"/>
      <c r="E44" s="73"/>
      <c r="F44" s="34"/>
      <c r="G44" s="14"/>
      <c r="H44" s="1"/>
    </row>
    <row r="45" spans="1:8" ht="12.75" customHeight="1" x14ac:dyDescent="0.15">
      <c r="A45" s="28">
        <v>715</v>
      </c>
      <c r="B45" s="43" t="s">
        <v>86</v>
      </c>
      <c r="C45" s="78">
        <v>1525991.08</v>
      </c>
      <c r="D45" s="73"/>
      <c r="E45" s="73"/>
      <c r="F45" s="34"/>
      <c r="G45" s="14"/>
      <c r="H45" s="1"/>
    </row>
    <row r="46" spans="1:8" ht="12.75" customHeight="1" x14ac:dyDescent="0.15">
      <c r="A46" s="23">
        <v>72</v>
      </c>
      <c r="B46" s="162" t="s">
        <v>40</v>
      </c>
      <c r="C46" s="83">
        <v>711380.2</v>
      </c>
      <c r="D46" s="73"/>
      <c r="E46" s="22"/>
      <c r="F46" s="73"/>
      <c r="G46" s="14"/>
      <c r="H46" s="1"/>
    </row>
    <row r="47" spans="1:8" ht="12.75" customHeight="1" x14ac:dyDescent="0.15">
      <c r="A47" s="163">
        <v>73</v>
      </c>
      <c r="B47" s="46" t="s">
        <v>87</v>
      </c>
      <c r="C47" s="255">
        <f>6057.24+2885734.21</f>
        <v>2891791.45</v>
      </c>
      <c r="D47" s="311"/>
      <c r="E47" s="311"/>
      <c r="F47" s="167"/>
      <c r="G47" s="14"/>
      <c r="H47" s="130"/>
    </row>
    <row r="48" spans="1:8" ht="12.75" customHeight="1" x14ac:dyDescent="0.15">
      <c r="A48" s="23">
        <v>74</v>
      </c>
      <c r="B48" s="61" t="s">
        <v>41</v>
      </c>
      <c r="C48" s="83">
        <v>64598</v>
      </c>
      <c r="D48" s="133"/>
      <c r="E48" s="133"/>
      <c r="F48" s="22"/>
      <c r="G48" s="14"/>
      <c r="H48" s="1"/>
    </row>
    <row r="49" spans="1:8" ht="12.75" customHeight="1" x14ac:dyDescent="0.15">
      <c r="A49" s="28">
        <v>741</v>
      </c>
      <c r="B49" s="43" t="s">
        <v>42</v>
      </c>
      <c r="C49" s="75"/>
      <c r="D49" s="133"/>
      <c r="E49" s="133"/>
      <c r="F49" s="22"/>
      <c r="G49" s="14"/>
      <c r="H49" s="1"/>
    </row>
    <row r="50" spans="1:8" ht="12.75" customHeight="1" x14ac:dyDescent="0.15">
      <c r="A50" s="28">
        <v>742</v>
      </c>
      <c r="B50" s="43" t="s">
        <v>43</v>
      </c>
      <c r="C50" s="75"/>
      <c r="D50" s="133"/>
      <c r="E50" s="133"/>
      <c r="F50" s="22"/>
      <c r="G50" s="14"/>
      <c r="H50" s="1"/>
    </row>
    <row r="51" spans="1:8" ht="12.75" customHeight="1" x14ac:dyDescent="0.15">
      <c r="A51" s="160"/>
      <c r="B51" s="43" t="s">
        <v>88</v>
      </c>
      <c r="C51" s="78">
        <v>64598</v>
      </c>
      <c r="D51" s="133"/>
      <c r="E51" s="98"/>
      <c r="F51" s="22"/>
      <c r="G51" s="14"/>
      <c r="H51" s="1"/>
    </row>
    <row r="52" spans="1:8" ht="12.75" customHeight="1" x14ac:dyDescent="0.15">
      <c r="A52" s="23">
        <v>751</v>
      </c>
      <c r="B52" s="148" t="s">
        <v>83</v>
      </c>
      <c r="C52" s="75"/>
      <c r="D52" s="22"/>
      <c r="E52" s="22"/>
      <c r="F52" s="22"/>
      <c r="G52" s="14"/>
      <c r="H52" s="1"/>
    </row>
    <row r="53" spans="1:8" ht="12.75" customHeight="1" x14ac:dyDescent="0.15">
      <c r="A53" s="5"/>
      <c r="B53" s="148" t="s">
        <v>89</v>
      </c>
      <c r="C53" s="165">
        <v>11788877.199999999</v>
      </c>
      <c r="D53" s="22">
        <f>C40+C46+C47+C48</f>
        <v>11788877.199999999</v>
      </c>
      <c r="E53" s="22"/>
      <c r="F53" s="22"/>
      <c r="G53" s="14"/>
      <c r="H53" s="1"/>
    </row>
    <row r="54" spans="1:8" ht="12.75" customHeight="1" x14ac:dyDescent="0.15">
      <c r="A54" s="5"/>
      <c r="B54" s="151" t="s">
        <v>90</v>
      </c>
      <c r="C54" s="115"/>
      <c r="D54" s="233"/>
      <c r="E54" s="233"/>
      <c r="F54" s="153"/>
      <c r="G54" s="14"/>
      <c r="H54" s="1"/>
    </row>
    <row r="55" spans="1:8" ht="12.75" customHeight="1" x14ac:dyDescent="0.15">
      <c r="A55" s="5"/>
      <c r="B55" s="36" t="s">
        <v>91</v>
      </c>
      <c r="C55" s="84"/>
      <c r="D55" s="73"/>
      <c r="E55" s="73"/>
      <c r="F55" s="73"/>
      <c r="G55" s="14"/>
      <c r="H55" s="1"/>
    </row>
    <row r="56" spans="1:8" ht="12.75" customHeight="1" x14ac:dyDescent="0.15">
      <c r="A56" s="5"/>
      <c r="B56" s="36" t="s">
        <v>92</v>
      </c>
      <c r="C56" s="84"/>
      <c r="D56" s="73"/>
      <c r="E56" s="73"/>
      <c r="F56" s="73"/>
      <c r="G56" s="14"/>
      <c r="H56" s="1"/>
    </row>
    <row r="57" spans="1:8" ht="12.75" customHeight="1" x14ac:dyDescent="0.15">
      <c r="A57" s="5"/>
      <c r="B57" s="36" t="s">
        <v>93</v>
      </c>
      <c r="C57" s="84"/>
      <c r="D57" s="73"/>
      <c r="E57" s="73"/>
      <c r="F57" s="73"/>
      <c r="G57" s="14"/>
      <c r="H57" s="1"/>
    </row>
    <row r="58" spans="1:8" ht="12.75" customHeight="1" x14ac:dyDescent="0.15">
      <c r="A58" s="5"/>
      <c r="B58" s="36" t="s">
        <v>94</v>
      </c>
      <c r="C58" s="84"/>
      <c r="D58" s="73"/>
      <c r="E58" s="73"/>
      <c r="F58" s="73"/>
      <c r="G58" s="14"/>
      <c r="H58" s="1"/>
    </row>
    <row r="59" spans="1:8" ht="12.75" customHeight="1" x14ac:dyDescent="0.15">
      <c r="A59" s="5"/>
      <c r="B59" s="201"/>
      <c r="C59" s="84"/>
      <c r="D59" s="73"/>
      <c r="E59" s="73"/>
      <c r="F59" s="153"/>
      <c r="G59" s="14"/>
      <c r="H59" s="1"/>
    </row>
    <row r="60" spans="1:8" ht="19.5" customHeight="1" x14ac:dyDescent="0.15">
      <c r="A60" s="1"/>
      <c r="B60" s="250"/>
      <c r="C60" s="314"/>
      <c r="D60" s="315"/>
      <c r="E60" s="316"/>
      <c r="F60" s="250"/>
      <c r="G60" s="1"/>
      <c r="H60" s="1"/>
    </row>
    <row r="61" spans="1:8" ht="19.5" customHeight="1" x14ac:dyDescent="0.15">
      <c r="A61" s="1"/>
      <c r="B61" s="256" t="s">
        <v>100</v>
      </c>
      <c r="C61" s="7"/>
      <c r="D61" s="318"/>
      <c r="E61" s="6"/>
      <c r="F61" s="1"/>
      <c r="G61" s="1"/>
      <c r="H61" s="1"/>
    </row>
    <row r="62" spans="1:8" ht="19.5" customHeight="1" x14ac:dyDescent="0.15">
      <c r="A62" s="5"/>
      <c r="B62" s="306" t="s">
        <v>101</v>
      </c>
      <c r="C62" s="84"/>
      <c r="D62" s="101"/>
      <c r="E62" s="329"/>
      <c r="F62" s="14"/>
      <c r="G62" s="1"/>
      <c r="H62" s="1"/>
    </row>
    <row r="63" spans="1:8" ht="24" customHeight="1" x14ac:dyDescent="0.15">
      <c r="A63" s="5"/>
      <c r="B63" s="301" t="s">
        <v>146</v>
      </c>
      <c r="C63" s="281">
        <v>514407.84</v>
      </c>
      <c r="D63" s="101"/>
      <c r="E63" s="329"/>
      <c r="F63" s="14"/>
      <c r="G63" s="1"/>
      <c r="H63" s="1"/>
    </row>
    <row r="64" spans="1:8" ht="24" customHeight="1" x14ac:dyDescent="0.15">
      <c r="A64" s="5"/>
      <c r="B64" s="301" t="s">
        <v>147</v>
      </c>
      <c r="C64" s="281">
        <v>103242.7</v>
      </c>
      <c r="D64" s="101"/>
      <c r="E64" s="329"/>
      <c r="F64" s="14"/>
      <c r="G64" s="1"/>
      <c r="H64" s="1"/>
    </row>
    <row r="65" spans="1:8" ht="24" customHeight="1" x14ac:dyDescent="0.15">
      <c r="A65" s="5"/>
      <c r="B65" s="303" t="s">
        <v>148</v>
      </c>
      <c r="C65" s="281">
        <v>241321.7</v>
      </c>
      <c r="D65" s="101"/>
      <c r="E65" s="329"/>
      <c r="F65" s="14"/>
      <c r="G65" s="1"/>
      <c r="H65" s="1"/>
    </row>
    <row r="66" spans="1:8" ht="24" customHeight="1" x14ac:dyDescent="0.15">
      <c r="A66" s="5"/>
      <c r="B66" s="303" t="s">
        <v>149</v>
      </c>
      <c r="C66" s="281">
        <v>177852.39</v>
      </c>
      <c r="D66" s="101"/>
      <c r="E66" s="329"/>
      <c r="F66" s="14"/>
      <c r="G66" s="1"/>
      <c r="H66" s="1"/>
    </row>
    <row r="67" spans="1:8" ht="24" customHeight="1" x14ac:dyDescent="0.15">
      <c r="A67" s="5"/>
      <c r="B67" s="303" t="s">
        <v>142</v>
      </c>
      <c r="C67" s="281">
        <v>137391.17000000001</v>
      </c>
      <c r="D67" s="101"/>
      <c r="E67" s="329"/>
      <c r="F67" s="14"/>
      <c r="G67" s="1"/>
      <c r="H67" s="1"/>
    </row>
    <row r="68" spans="1:8" ht="24" customHeight="1" x14ac:dyDescent="0.15">
      <c r="A68" s="5"/>
      <c r="B68" s="303" t="s">
        <v>117</v>
      </c>
      <c r="C68" s="281">
        <v>1827783.76</v>
      </c>
      <c r="D68" s="101"/>
      <c r="E68" s="329"/>
      <c r="F68" s="14"/>
      <c r="G68" s="1"/>
      <c r="H68" s="1"/>
    </row>
    <row r="69" spans="1:8" ht="24" customHeight="1" x14ac:dyDescent="0.15">
      <c r="A69" s="5"/>
      <c r="B69" s="301" t="s">
        <v>150</v>
      </c>
      <c r="C69" s="281">
        <v>1329233.3999999999</v>
      </c>
      <c r="D69" s="101"/>
      <c r="E69" s="329"/>
      <c r="F69" s="14"/>
      <c r="G69" s="1"/>
      <c r="H69" s="1"/>
    </row>
    <row r="70" spans="1:8" ht="24" customHeight="1" x14ac:dyDescent="0.15">
      <c r="A70" s="5"/>
      <c r="B70" s="303" t="s">
        <v>120</v>
      </c>
      <c r="C70" s="281">
        <v>740634.83</v>
      </c>
      <c r="D70" s="101"/>
      <c r="E70" s="329"/>
      <c r="F70" s="14"/>
      <c r="G70" s="1"/>
      <c r="H70" s="1"/>
    </row>
    <row r="71" spans="1:8" ht="24" customHeight="1" x14ac:dyDescent="0.15">
      <c r="A71" s="5"/>
      <c r="B71" s="303" t="s">
        <v>151</v>
      </c>
      <c r="C71" s="281">
        <v>269820.74</v>
      </c>
      <c r="D71" s="101"/>
      <c r="E71" s="329"/>
      <c r="F71" s="14"/>
      <c r="G71" s="1"/>
      <c r="H71" s="1"/>
    </row>
    <row r="72" spans="1:8" ht="24" customHeight="1" x14ac:dyDescent="0.15">
      <c r="A72" s="5"/>
      <c r="B72" s="303" t="s">
        <v>152</v>
      </c>
      <c r="C72" s="281">
        <v>90016.86</v>
      </c>
      <c r="D72" s="101"/>
      <c r="E72" s="329"/>
      <c r="F72" s="14"/>
      <c r="G72" s="1"/>
      <c r="H72" s="1"/>
    </row>
    <row r="73" spans="1:8" ht="24" customHeight="1" x14ac:dyDescent="0.15">
      <c r="A73" s="5"/>
      <c r="B73" s="346" t="s">
        <v>153</v>
      </c>
      <c r="C73" s="281">
        <v>1610524.01</v>
      </c>
      <c r="D73" s="101"/>
      <c r="E73" s="329"/>
      <c r="F73" s="14"/>
      <c r="G73" s="1"/>
      <c r="H73" s="1"/>
    </row>
    <row r="74" spans="1:8" ht="24" customHeight="1" x14ac:dyDescent="0.15">
      <c r="A74" s="5"/>
      <c r="B74" s="397" t="s">
        <v>201</v>
      </c>
      <c r="C74" s="281">
        <v>702523.97</v>
      </c>
      <c r="D74" s="101"/>
      <c r="E74" s="329"/>
      <c r="F74" s="14"/>
      <c r="G74" s="1"/>
      <c r="H74" s="1"/>
    </row>
    <row r="75" spans="1:8" ht="24" customHeight="1" x14ac:dyDescent="0.15">
      <c r="A75" s="5"/>
      <c r="B75" s="397" t="s">
        <v>285</v>
      </c>
      <c r="C75" s="281">
        <v>89715.44</v>
      </c>
      <c r="D75" s="101"/>
      <c r="E75" s="329"/>
      <c r="F75" s="14"/>
      <c r="G75" s="1"/>
      <c r="H75" s="1"/>
    </row>
    <row r="76" spans="1:8" ht="19.5" customHeight="1" x14ac:dyDescent="0.15">
      <c r="A76" s="5"/>
      <c r="B76" s="338" t="s">
        <v>286</v>
      </c>
      <c r="C76" s="281">
        <v>291658.03000000003</v>
      </c>
      <c r="D76" s="101"/>
      <c r="E76" s="329"/>
      <c r="F76" s="14"/>
      <c r="G76" s="1"/>
      <c r="H76" s="1"/>
    </row>
    <row r="77" spans="1:8" ht="19.5" customHeight="1" x14ac:dyDescent="0.15">
      <c r="A77" s="5"/>
      <c r="B77" s="305"/>
      <c r="C77" s="282"/>
      <c r="D77" s="101"/>
      <c r="E77" s="329"/>
      <c r="F77" s="14"/>
      <c r="G77" s="1"/>
      <c r="H77" s="1"/>
    </row>
    <row r="78" spans="1:8" ht="19.5" customHeight="1" x14ac:dyDescent="0.15">
      <c r="A78" s="5"/>
      <c r="B78" s="306" t="s">
        <v>128</v>
      </c>
      <c r="C78" s="409">
        <f>SUM(C63:C76)</f>
        <v>8126126.8400000008</v>
      </c>
      <c r="D78" s="410"/>
      <c r="E78" s="441"/>
      <c r="F78" s="14"/>
      <c r="G78" s="1"/>
      <c r="H78" s="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4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6"/>
      <c r="F1" s="2"/>
    </row>
    <row r="2" spans="1:6" ht="12.75" customHeight="1" x14ac:dyDescent="0.15">
      <c r="A2" s="5"/>
      <c r="B2" s="8" t="s">
        <v>13</v>
      </c>
      <c r="C2" s="11">
        <v>2013</v>
      </c>
      <c r="D2" s="8"/>
      <c r="E2" s="47"/>
      <c r="F2" s="13"/>
    </row>
    <row r="3" spans="1:6" ht="12.75" customHeight="1" x14ac:dyDescent="0.15">
      <c r="A3" s="5"/>
      <c r="B3" s="15" t="s">
        <v>18</v>
      </c>
      <c r="C3" s="16"/>
      <c r="D3" s="123"/>
      <c r="E3" s="64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145">
        <f>SUM(C6:C13)</f>
        <v>1920067.06</v>
      </c>
      <c r="D5" s="147">
        <v>1920067.06</v>
      </c>
      <c r="E5" s="27"/>
      <c r="F5" s="22"/>
    </row>
    <row r="6" spans="1:6" ht="12.75" customHeight="1" x14ac:dyDescent="0.15">
      <c r="A6" s="28">
        <v>411</v>
      </c>
      <c r="B6" s="29" t="s">
        <v>22</v>
      </c>
      <c r="C6" s="45">
        <f>943394.84+84211.77+187071.77+101580.75+10977.91</f>
        <v>1327237.0399999998</v>
      </c>
      <c r="D6" s="215">
        <v>1327237.04</v>
      </c>
      <c r="E6" s="73"/>
      <c r="F6" s="34"/>
    </row>
    <row r="7" spans="1:6" ht="12.75" customHeight="1" x14ac:dyDescent="0.15">
      <c r="A7" s="28">
        <v>412</v>
      </c>
      <c r="B7" s="36" t="s">
        <v>23</v>
      </c>
      <c r="C7" s="45">
        <f>40441.29+0+5731.28</f>
        <v>46172.57</v>
      </c>
      <c r="D7" s="82"/>
      <c r="E7" s="73"/>
      <c r="F7" s="34"/>
    </row>
    <row r="8" spans="1:6" ht="12.75" customHeight="1" x14ac:dyDescent="0.15">
      <c r="A8" s="28">
        <v>413</v>
      </c>
      <c r="B8" s="53" t="s">
        <v>95</v>
      </c>
      <c r="C8" s="45">
        <f>12093.59+210.6+661.5+6174.48+3966.27+3829.18+2509.84+25795.8+21743.38+155339.32+28770+9993.67+1828.25+6441.8+2866+72498.89+0+117+33965.42+5549+8540.85+25197.4</f>
        <v>428092.24</v>
      </c>
      <c r="D8" s="218">
        <v>428092.24</v>
      </c>
      <c r="E8" s="73"/>
      <c r="F8" s="34"/>
    </row>
    <row r="9" spans="1:6" ht="12.75" customHeight="1" x14ac:dyDescent="0.15">
      <c r="A9" s="28">
        <v>414</v>
      </c>
      <c r="B9" s="29" t="s">
        <v>3</v>
      </c>
      <c r="C9" s="45">
        <f>98887.71+3798.66+6821.49</f>
        <v>109507.86000000002</v>
      </c>
      <c r="D9" s="218">
        <v>109507.86000000002</v>
      </c>
      <c r="E9" s="52"/>
      <c r="F9" s="34"/>
    </row>
    <row r="10" spans="1:6" ht="12.75" customHeight="1" x14ac:dyDescent="0.15">
      <c r="A10" s="28">
        <v>415</v>
      </c>
      <c r="B10" s="43" t="s">
        <v>4</v>
      </c>
      <c r="C10" s="33">
        <v>0</v>
      </c>
      <c r="D10" s="215">
        <v>0</v>
      </c>
      <c r="E10" s="73"/>
      <c r="F10" s="34"/>
    </row>
    <row r="11" spans="1:6" ht="12.75" customHeight="1" x14ac:dyDescent="0.15">
      <c r="A11" s="28">
        <v>416</v>
      </c>
      <c r="B11" s="29" t="s">
        <v>5</v>
      </c>
      <c r="C11" s="45"/>
      <c r="D11" s="73"/>
      <c r="E11" s="73"/>
      <c r="F11" s="34"/>
    </row>
    <row r="12" spans="1:6" ht="12.75" customHeight="1" x14ac:dyDescent="0.15">
      <c r="A12" s="28">
        <v>417</v>
      </c>
      <c r="B12" s="29" t="s">
        <v>6</v>
      </c>
      <c r="C12" s="33">
        <v>200</v>
      </c>
      <c r="D12" s="82"/>
      <c r="E12" s="73"/>
      <c r="F12" s="34"/>
    </row>
    <row r="13" spans="1:6" ht="12.75" customHeight="1" x14ac:dyDescent="0.15">
      <c r="A13" s="28">
        <v>418</v>
      </c>
      <c r="B13" s="29" t="s">
        <v>47</v>
      </c>
      <c r="C13" s="33">
        <v>8857.35</v>
      </c>
      <c r="D13" s="82"/>
      <c r="E13" s="73"/>
      <c r="F13" s="34"/>
    </row>
    <row r="14" spans="1:6" ht="12.75" customHeight="1" x14ac:dyDescent="0.15">
      <c r="A14" s="23">
        <v>42</v>
      </c>
      <c r="B14" s="46" t="s">
        <v>7</v>
      </c>
      <c r="C14" s="66">
        <f>3743+3979.32</f>
        <v>7722.32</v>
      </c>
      <c r="D14" s="221">
        <v>7722.32</v>
      </c>
      <c r="E14" s="22"/>
      <c r="F14" s="34"/>
    </row>
    <row r="15" spans="1:6" ht="16.5" customHeight="1" x14ac:dyDescent="0.15">
      <c r="A15" s="60">
        <v>43</v>
      </c>
      <c r="B15" s="61" t="s">
        <v>8</v>
      </c>
      <c r="C15" s="222">
        <f>SUM(C16:C19)</f>
        <v>579699.16</v>
      </c>
      <c r="D15" s="132">
        <v>579699.16</v>
      </c>
      <c r="E15" s="87"/>
      <c r="F15" s="22"/>
    </row>
    <row r="16" spans="1:6" ht="12.75" customHeight="1" x14ac:dyDescent="0.15">
      <c r="A16" s="223" t="s">
        <v>53</v>
      </c>
      <c r="B16" s="234" t="s">
        <v>96</v>
      </c>
      <c r="C16" s="173">
        <f>360+24144.97</f>
        <v>24504.97</v>
      </c>
      <c r="D16" s="101"/>
      <c r="E16" s="98"/>
      <c r="F16" s="22"/>
    </row>
    <row r="17" spans="1:6" ht="31.5" customHeight="1" x14ac:dyDescent="0.15">
      <c r="A17" s="223" t="s">
        <v>55</v>
      </c>
      <c r="B17" s="236" t="s">
        <v>97</v>
      </c>
      <c r="C17" s="84">
        <f>12475+4042.1+10000</f>
        <v>26517.1</v>
      </c>
      <c r="D17" s="101"/>
      <c r="E17" s="98"/>
      <c r="F17" s="22"/>
    </row>
    <row r="18" spans="1:6" ht="12.75" customHeight="1" x14ac:dyDescent="0.15">
      <c r="A18" s="223" t="s">
        <v>57</v>
      </c>
      <c r="B18" s="238" t="s">
        <v>98</v>
      </c>
      <c r="C18" s="101">
        <f>14021.22+9600+13930</f>
        <v>37551.22</v>
      </c>
      <c r="D18" s="98"/>
      <c r="E18" s="73"/>
      <c r="F18" s="102"/>
    </row>
    <row r="19" spans="1:6" ht="12.75" customHeight="1" x14ac:dyDescent="0.15">
      <c r="A19" s="223" t="s">
        <v>99</v>
      </c>
      <c r="B19" s="238" t="s">
        <v>9</v>
      </c>
      <c r="C19" s="101">
        <f>100+580+203441.59+84713.49+71833.99+86236.8+21500+0+22720</f>
        <v>491125.87</v>
      </c>
      <c r="D19" s="98"/>
      <c r="E19" s="73"/>
      <c r="F19" s="104"/>
    </row>
    <row r="20" spans="1:6" ht="12.75" customHeight="1" x14ac:dyDescent="0.15">
      <c r="A20" s="23">
        <v>44</v>
      </c>
      <c r="B20" s="148" t="s">
        <v>30</v>
      </c>
      <c r="C20" s="21">
        <f>702+5000+167606.95+0+0+102541.39+3000+0+256331.55+523.58+39428.77+0</f>
        <v>575134.24</v>
      </c>
      <c r="D20" s="308">
        <v>575134.24</v>
      </c>
      <c r="E20" s="22"/>
      <c r="F20" s="22"/>
    </row>
    <row r="21" spans="1:6" ht="12.75" customHeight="1" x14ac:dyDescent="0.15">
      <c r="A21" s="23">
        <v>45</v>
      </c>
      <c r="B21" s="46" t="s">
        <v>83</v>
      </c>
      <c r="C21" s="21"/>
      <c r="D21" s="22"/>
      <c r="E21" s="22"/>
      <c r="F21" s="22"/>
    </row>
    <row r="22" spans="1:6" ht="12.75" customHeight="1" x14ac:dyDescent="0.15">
      <c r="A22" s="23">
        <v>46</v>
      </c>
      <c r="B22" s="20" t="s">
        <v>32</v>
      </c>
      <c r="C22" s="21">
        <f>344989.87+1495941.03</f>
        <v>1840930.9</v>
      </c>
      <c r="D22" s="310">
        <v>1840930.9</v>
      </c>
      <c r="E22" s="22"/>
      <c r="F22" s="22"/>
    </row>
    <row r="23" spans="1:6" ht="12.75" customHeight="1" x14ac:dyDescent="0.15">
      <c r="A23" s="23">
        <v>47</v>
      </c>
      <c r="B23" s="20" t="s">
        <v>33</v>
      </c>
      <c r="C23" s="66">
        <v>15050</v>
      </c>
      <c r="D23" s="22"/>
      <c r="E23" s="22"/>
      <c r="F23" s="22"/>
    </row>
    <row r="24" spans="1:6" ht="12.75" customHeight="1" x14ac:dyDescent="0.15">
      <c r="A24" s="5"/>
      <c r="B24" s="20" t="s">
        <v>34</v>
      </c>
      <c r="C24" s="149">
        <v>4938583.68</v>
      </c>
      <c r="D24" s="336">
        <f>C5+C14+C15+C20+C22+C23</f>
        <v>4938603.68</v>
      </c>
      <c r="E24" s="337"/>
      <c r="F24" s="22"/>
    </row>
    <row r="25" spans="1:6" ht="12.75" customHeight="1" x14ac:dyDescent="0.15">
      <c r="A25" s="5"/>
      <c r="B25" s="151" t="s">
        <v>84</v>
      </c>
      <c r="C25" s="152"/>
      <c r="D25" s="153"/>
      <c r="E25" s="233"/>
      <c r="F25" s="153"/>
    </row>
    <row r="26" spans="1:6" ht="12.75" customHeight="1" x14ac:dyDescent="0.15">
      <c r="A26" s="23">
        <v>71</v>
      </c>
      <c r="B26" s="20" t="s">
        <v>35</v>
      </c>
      <c r="C26" s="402">
        <f>SUM(C27:C31)</f>
        <v>3518765.33</v>
      </c>
      <c r="D26" s="35">
        <v>3518765.33</v>
      </c>
      <c r="E26" s="27"/>
      <c r="F26" s="20"/>
    </row>
    <row r="27" spans="1:6" ht="12.75" customHeight="1" x14ac:dyDescent="0.15">
      <c r="A27" s="28">
        <v>711</v>
      </c>
      <c r="B27" s="43" t="s">
        <v>37</v>
      </c>
      <c r="C27" s="69">
        <v>2294938.8199999998</v>
      </c>
      <c r="D27" s="73"/>
      <c r="E27" s="73"/>
      <c r="F27" s="34"/>
    </row>
    <row r="28" spans="1:6" ht="12.75" customHeight="1" x14ac:dyDescent="0.15">
      <c r="A28" s="28">
        <v>713</v>
      </c>
      <c r="B28" s="43" t="s">
        <v>38</v>
      </c>
      <c r="C28" s="69">
        <v>228401.73</v>
      </c>
      <c r="D28" s="73"/>
      <c r="E28" s="73"/>
      <c r="F28" s="34"/>
    </row>
    <row r="29" spans="1:6" ht="12.75" customHeight="1" x14ac:dyDescent="0.15">
      <c r="A29" s="28">
        <v>714</v>
      </c>
      <c r="B29" s="43" t="s">
        <v>39</v>
      </c>
      <c r="C29" s="73">
        <f>10241.28+444578.67</f>
        <v>454819.95</v>
      </c>
      <c r="D29" s="69">
        <v>454819.95</v>
      </c>
      <c r="E29" s="73"/>
      <c r="F29" s="34"/>
    </row>
    <row r="30" spans="1:6" ht="12.75" customHeight="1" x14ac:dyDescent="0.15">
      <c r="A30" s="160"/>
      <c r="B30" s="43" t="s">
        <v>85</v>
      </c>
      <c r="C30" s="73">
        <f>940146.76-C29</f>
        <v>485326.81</v>
      </c>
      <c r="D30" s="73"/>
      <c r="E30" s="73"/>
      <c r="F30" s="34"/>
    </row>
    <row r="31" spans="1:6" ht="12.75" customHeight="1" x14ac:dyDescent="0.15">
      <c r="A31" s="28">
        <v>715</v>
      </c>
      <c r="B31" s="43" t="s">
        <v>86</v>
      </c>
      <c r="C31" s="33">
        <v>55278.02</v>
      </c>
      <c r="D31" s="73"/>
      <c r="E31" s="45"/>
      <c r="F31" s="34"/>
    </row>
    <row r="32" spans="1:6" ht="12.75" customHeight="1" x14ac:dyDescent="0.15">
      <c r="A32" s="23">
        <v>72</v>
      </c>
      <c r="B32" s="162" t="s">
        <v>40</v>
      </c>
      <c r="C32" s="66">
        <v>68876.63</v>
      </c>
      <c r="D32" s="73"/>
      <c r="E32" s="21"/>
      <c r="F32" s="73"/>
    </row>
    <row r="33" spans="1:6" ht="18" customHeight="1" x14ac:dyDescent="0.15">
      <c r="A33" s="163">
        <v>73</v>
      </c>
      <c r="B33" s="46" t="s">
        <v>87</v>
      </c>
      <c r="C33" s="164">
        <v>89306.98</v>
      </c>
      <c r="D33" s="166"/>
      <c r="E33" s="166"/>
      <c r="F33" s="167"/>
    </row>
    <row r="34" spans="1:6" ht="12.75" customHeight="1" x14ac:dyDescent="0.15">
      <c r="A34" s="23">
        <v>74</v>
      </c>
      <c r="B34" s="61" t="s">
        <v>41</v>
      </c>
      <c r="C34" s="87">
        <f>13400+827031</f>
        <v>840431</v>
      </c>
      <c r="D34" s="224">
        <v>840431</v>
      </c>
      <c r="E34" s="87"/>
      <c r="F34" s="22"/>
    </row>
    <row r="35" spans="1:6" ht="12.75" customHeight="1" x14ac:dyDescent="0.15">
      <c r="A35" s="28">
        <v>741</v>
      </c>
      <c r="B35" s="43" t="s">
        <v>42</v>
      </c>
      <c r="C35" s="406"/>
      <c r="D35" s="133"/>
      <c r="E35" s="406"/>
      <c r="F35" s="22"/>
    </row>
    <row r="36" spans="1:6" ht="12.75" customHeight="1" x14ac:dyDescent="0.15">
      <c r="A36" s="28">
        <v>742</v>
      </c>
      <c r="B36" s="43" t="s">
        <v>43</v>
      </c>
      <c r="C36" s="173">
        <v>825911</v>
      </c>
      <c r="D36" s="101"/>
      <c r="E36" s="98"/>
      <c r="F36" s="22"/>
    </row>
    <row r="37" spans="1:6" ht="12.75" customHeight="1" x14ac:dyDescent="0.15">
      <c r="A37" s="160"/>
      <c r="B37" s="43" t="s">
        <v>88</v>
      </c>
      <c r="C37" s="98">
        <f>C34-C36</f>
        <v>14520</v>
      </c>
      <c r="D37" s="98"/>
      <c r="E37" s="98"/>
      <c r="F37" s="22"/>
    </row>
    <row r="38" spans="1:6" ht="12.75" customHeight="1" x14ac:dyDescent="0.15">
      <c r="A38" s="23">
        <v>751</v>
      </c>
      <c r="B38" s="148" t="s">
        <v>83</v>
      </c>
      <c r="C38" s="66">
        <v>490399.8</v>
      </c>
      <c r="D38" s="22"/>
      <c r="E38" s="21"/>
      <c r="F38" s="22"/>
    </row>
    <row r="39" spans="1:6" ht="12.75" customHeight="1" x14ac:dyDescent="0.15">
      <c r="A39" s="5"/>
      <c r="B39" s="148" t="s">
        <v>89</v>
      </c>
      <c r="C39" s="149">
        <v>5007777.74</v>
      </c>
      <c r="D39" s="408">
        <f>C26+C32+C33+C34+C38</f>
        <v>5007779.7399999993</v>
      </c>
      <c r="E39" s="21"/>
      <c r="F39" s="22"/>
    </row>
    <row r="40" spans="1:6" ht="12.75" customHeight="1" x14ac:dyDescent="0.15">
      <c r="A40" s="5"/>
      <c r="B40" s="151" t="s">
        <v>90</v>
      </c>
      <c r="C40" s="152"/>
      <c r="D40" s="153"/>
      <c r="E40" s="233"/>
      <c r="F40" s="153"/>
    </row>
    <row r="41" spans="1:6" ht="12.75" customHeight="1" x14ac:dyDescent="0.15">
      <c r="A41" s="5"/>
      <c r="B41" s="36" t="s">
        <v>91</v>
      </c>
      <c r="C41" s="45"/>
      <c r="D41" s="73"/>
      <c r="E41" s="73"/>
      <c r="F41" s="73"/>
    </row>
    <row r="42" spans="1:6" ht="12.75" customHeight="1" x14ac:dyDescent="0.15">
      <c r="A42" s="5"/>
      <c r="B42" s="36" t="s">
        <v>92</v>
      </c>
      <c r="C42" s="45"/>
      <c r="D42" s="73"/>
      <c r="E42" s="73"/>
      <c r="F42" s="73"/>
    </row>
    <row r="43" spans="1:6" ht="12.75" customHeight="1" x14ac:dyDescent="0.15">
      <c r="A43" s="5"/>
      <c r="B43" s="36" t="s">
        <v>93</v>
      </c>
      <c r="C43" s="45"/>
      <c r="D43" s="73"/>
      <c r="E43" s="73"/>
      <c r="F43" s="73"/>
    </row>
    <row r="44" spans="1:6" ht="12.75" customHeight="1" x14ac:dyDescent="0.15">
      <c r="A44" s="5"/>
      <c r="B44" s="36" t="s">
        <v>94</v>
      </c>
      <c r="C44" s="45"/>
      <c r="D44" s="73"/>
      <c r="E44" s="73"/>
      <c r="F44" s="73"/>
    </row>
    <row r="45" spans="1:6" ht="12.75" customHeight="1" x14ac:dyDescent="0.15">
      <c r="A45" s="5"/>
      <c r="B45" s="201"/>
      <c r="C45" s="152"/>
      <c r="D45" s="153"/>
      <c r="E45" s="233"/>
      <c r="F45" s="153"/>
    </row>
    <row r="46" spans="1:6" ht="20.25" customHeight="1" x14ac:dyDescent="0.15">
      <c r="A46" s="1"/>
      <c r="B46" s="250"/>
      <c r="C46" s="250"/>
      <c r="D46" s="250"/>
      <c r="E46" s="316"/>
      <c r="F46" s="250"/>
    </row>
    <row r="47" spans="1:6" ht="19.5" customHeight="1" x14ac:dyDescent="0.15">
      <c r="A47" s="1"/>
      <c r="B47" s="256" t="s">
        <v>100</v>
      </c>
      <c r="C47" s="2"/>
      <c r="D47" s="2"/>
      <c r="E47" s="6"/>
      <c r="F47" s="1"/>
    </row>
    <row r="48" spans="1:6" ht="19.5" customHeight="1" x14ac:dyDescent="0.15">
      <c r="A48" s="5"/>
      <c r="B48" s="288" t="s">
        <v>101</v>
      </c>
      <c r="C48" s="299"/>
      <c r="D48" s="299"/>
      <c r="E48" s="282"/>
      <c r="F48" s="14"/>
    </row>
    <row r="49" spans="1:6" ht="19.5" customHeight="1" x14ac:dyDescent="0.15">
      <c r="A49" s="5"/>
      <c r="B49" s="288"/>
      <c r="C49" s="299"/>
      <c r="D49" s="299"/>
      <c r="E49" s="282"/>
      <c r="F49" s="14"/>
    </row>
    <row r="50" spans="1:6" ht="24" customHeight="1" x14ac:dyDescent="0.15">
      <c r="A50" s="5"/>
      <c r="B50" s="301" t="s">
        <v>261</v>
      </c>
      <c r="C50" s="44">
        <v>179943.1</v>
      </c>
      <c r="D50" s="299"/>
      <c r="E50" s="282"/>
      <c r="F50" s="14"/>
    </row>
    <row r="51" spans="1:6" ht="24" customHeight="1" x14ac:dyDescent="0.15">
      <c r="A51" s="5"/>
      <c r="B51" s="301" t="s">
        <v>288</v>
      </c>
      <c r="C51" s="44">
        <v>177593.44</v>
      </c>
      <c r="D51" s="299"/>
      <c r="E51" s="282"/>
      <c r="F51" s="14"/>
    </row>
    <row r="52" spans="1:6" ht="24" customHeight="1" x14ac:dyDescent="0.15">
      <c r="A52" s="5"/>
      <c r="B52" s="303" t="s">
        <v>289</v>
      </c>
      <c r="C52" s="44">
        <v>611813.22</v>
      </c>
      <c r="D52" s="299"/>
      <c r="E52" s="282"/>
      <c r="F52" s="14"/>
    </row>
    <row r="53" spans="1:6" ht="24" customHeight="1" x14ac:dyDescent="0.15">
      <c r="A53" s="5"/>
      <c r="B53" s="303" t="s">
        <v>290</v>
      </c>
      <c r="C53" s="44">
        <v>2078508.93</v>
      </c>
      <c r="D53" s="299"/>
      <c r="E53" s="282"/>
      <c r="F53" s="14"/>
    </row>
    <row r="54" spans="1:6" ht="24" customHeight="1" x14ac:dyDescent="0.15">
      <c r="A54" s="5"/>
      <c r="B54" s="303" t="s">
        <v>291</v>
      </c>
      <c r="C54" s="44">
        <v>96088.960000000006</v>
      </c>
      <c r="D54" s="299"/>
      <c r="E54" s="282"/>
      <c r="F54" s="14"/>
    </row>
    <row r="55" spans="1:6" ht="24" customHeight="1" x14ac:dyDescent="0.15">
      <c r="A55" s="5"/>
      <c r="B55" s="301" t="s">
        <v>292</v>
      </c>
      <c r="C55" s="44">
        <v>934943.58</v>
      </c>
      <c r="D55" s="299"/>
      <c r="E55" s="282"/>
      <c r="F55" s="14"/>
    </row>
    <row r="56" spans="1:6" ht="24" customHeight="1" x14ac:dyDescent="0.15">
      <c r="A56" s="5"/>
      <c r="B56" s="301" t="s">
        <v>242</v>
      </c>
      <c r="C56" s="44">
        <v>164222.32999999999</v>
      </c>
      <c r="D56" s="299"/>
      <c r="E56" s="282"/>
      <c r="F56" s="14"/>
    </row>
    <row r="57" spans="1:6" ht="24" customHeight="1" x14ac:dyDescent="0.15">
      <c r="A57" s="5"/>
      <c r="B57" s="303" t="s">
        <v>293</v>
      </c>
      <c r="C57" s="44">
        <v>113794.49</v>
      </c>
      <c r="D57" s="299"/>
      <c r="E57" s="282"/>
      <c r="F57" s="14"/>
    </row>
    <row r="58" spans="1:6" ht="24" customHeight="1" x14ac:dyDescent="0.15">
      <c r="A58" s="5"/>
      <c r="B58" s="303" t="s">
        <v>294</v>
      </c>
      <c r="C58" s="44">
        <v>59203.03</v>
      </c>
      <c r="D58" s="299"/>
      <c r="E58" s="282"/>
      <c r="F58" s="14"/>
    </row>
    <row r="59" spans="1:6" ht="24" customHeight="1" x14ac:dyDescent="0.15">
      <c r="A59" s="5"/>
      <c r="B59" s="303" t="s">
        <v>295</v>
      </c>
      <c r="C59" s="44">
        <v>20846.080000000002</v>
      </c>
      <c r="D59" s="299"/>
      <c r="E59" s="282"/>
      <c r="F59" s="14"/>
    </row>
    <row r="60" spans="1:6" ht="24" customHeight="1" x14ac:dyDescent="0.15">
      <c r="A60" s="5"/>
      <c r="B60" s="303" t="s">
        <v>140</v>
      </c>
      <c r="C60" s="44">
        <v>203605.16</v>
      </c>
      <c r="D60" s="299"/>
      <c r="E60" s="282"/>
      <c r="F60" s="14"/>
    </row>
    <row r="61" spans="1:6" ht="24" customHeight="1" x14ac:dyDescent="0.15">
      <c r="A61" s="5"/>
      <c r="B61" s="303" t="s">
        <v>124</v>
      </c>
      <c r="C61" s="44">
        <v>270851</v>
      </c>
      <c r="D61" s="299"/>
      <c r="E61" s="282"/>
      <c r="F61" s="14"/>
    </row>
    <row r="62" spans="1:6" ht="24" customHeight="1" x14ac:dyDescent="0.15">
      <c r="A62" s="5"/>
      <c r="B62" s="303" t="s">
        <v>296</v>
      </c>
      <c r="C62" s="44">
        <v>27170.36</v>
      </c>
      <c r="D62" s="299"/>
      <c r="E62" s="282"/>
      <c r="F62" s="14"/>
    </row>
    <row r="63" spans="1:6" ht="19.5" customHeight="1" x14ac:dyDescent="0.15">
      <c r="A63" s="5"/>
      <c r="B63" s="305"/>
      <c r="C63" s="299"/>
      <c r="D63" s="299"/>
      <c r="E63" s="282"/>
      <c r="F63" s="14"/>
    </row>
    <row r="64" spans="1:6" ht="19.5" customHeight="1" x14ac:dyDescent="0.15">
      <c r="A64" s="5"/>
      <c r="B64" s="288" t="s">
        <v>128</v>
      </c>
      <c r="C64" s="307">
        <f>SUM(C50:C62)</f>
        <v>4938583.6800000006</v>
      </c>
      <c r="D64" s="326"/>
      <c r="E64" s="388"/>
      <c r="F64" s="14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5"/>
      <c r="B2" s="8" t="s">
        <v>14</v>
      </c>
      <c r="C2" s="10">
        <v>2013</v>
      </c>
      <c r="D2" s="30"/>
      <c r="E2" s="12"/>
      <c r="F2" s="13"/>
    </row>
    <row r="3" spans="1:6" ht="12.75" customHeight="1" x14ac:dyDescent="0.15">
      <c r="A3" s="5"/>
      <c r="B3" s="15" t="s">
        <v>18</v>
      </c>
      <c r="C3" s="125"/>
      <c r="D3" s="117"/>
      <c r="E3" s="127"/>
      <c r="F3" s="19"/>
    </row>
    <row r="4" spans="1:6" ht="12.75" customHeight="1" x14ac:dyDescent="0.15">
      <c r="A4" s="5"/>
      <c r="B4" s="20"/>
      <c r="C4" s="116"/>
      <c r="D4" s="144"/>
      <c r="E4" s="22"/>
      <c r="F4" s="22"/>
    </row>
    <row r="5" spans="1:6" ht="12.75" customHeight="1" x14ac:dyDescent="0.15">
      <c r="A5" s="23">
        <v>41</v>
      </c>
      <c r="B5" s="20" t="s">
        <v>0</v>
      </c>
      <c r="C5" s="220">
        <f>SUM(C6:C14)</f>
        <v>779380.06</v>
      </c>
      <c r="D5" s="235">
        <v>779380.06</v>
      </c>
      <c r="E5" s="157"/>
      <c r="F5" s="32">
        <v>1017454.11</v>
      </c>
    </row>
    <row r="6" spans="1:6" ht="12.75" customHeight="1" x14ac:dyDescent="0.15">
      <c r="A6" s="28">
        <v>411</v>
      </c>
      <c r="B6" s="29" t="s">
        <v>22</v>
      </c>
      <c r="C6" s="110">
        <v>399723.08</v>
      </c>
      <c r="D6" s="82"/>
      <c r="E6" s="73">
        <f>C5+C16</f>
        <v>1017454.1100000001</v>
      </c>
      <c r="F6" s="34"/>
    </row>
    <row r="7" spans="1:6" ht="12.75" customHeight="1" x14ac:dyDescent="0.15">
      <c r="A7" s="28">
        <v>412</v>
      </c>
      <c r="B7" s="36" t="s">
        <v>23</v>
      </c>
      <c r="C7" s="110">
        <v>64073.08</v>
      </c>
      <c r="D7" s="82"/>
      <c r="E7" s="73"/>
      <c r="F7" s="34"/>
    </row>
    <row r="8" spans="1:6" ht="12.75" customHeight="1" x14ac:dyDescent="0.15">
      <c r="A8" s="28">
        <v>413</v>
      </c>
      <c r="B8" s="40" t="s">
        <v>24</v>
      </c>
      <c r="C8" s="110">
        <v>57593.47</v>
      </c>
      <c r="D8" s="82"/>
      <c r="E8" s="73"/>
      <c r="F8" s="34"/>
    </row>
    <row r="9" spans="1:6" ht="12.75" customHeight="1" x14ac:dyDescent="0.15">
      <c r="A9" s="28">
        <v>414</v>
      </c>
      <c r="B9" s="41" t="s">
        <v>36</v>
      </c>
      <c r="C9" s="110">
        <v>73963.039999999994</v>
      </c>
      <c r="D9" s="82">
        <f>C9+C8</f>
        <v>131556.51</v>
      </c>
      <c r="E9" s="42">
        <v>131556.51</v>
      </c>
      <c r="F9" s="34"/>
    </row>
    <row r="10" spans="1:6" ht="12.75" customHeight="1" x14ac:dyDescent="0.15">
      <c r="A10" s="28">
        <v>415</v>
      </c>
      <c r="B10" s="29" t="s">
        <v>3</v>
      </c>
      <c r="C10" s="110">
        <v>21880.29</v>
      </c>
      <c r="D10" s="82"/>
      <c r="E10" s="73"/>
      <c r="F10" s="34"/>
    </row>
    <row r="11" spans="1:6" ht="12.75" customHeight="1" x14ac:dyDescent="0.15">
      <c r="A11" s="28">
        <v>416</v>
      </c>
      <c r="B11" s="43" t="s">
        <v>4</v>
      </c>
      <c r="C11" s="110">
        <v>161116.51999999999</v>
      </c>
      <c r="D11" s="82"/>
      <c r="E11" s="73"/>
      <c r="F11" s="34"/>
    </row>
    <row r="12" spans="1:6" ht="12.75" customHeight="1" x14ac:dyDescent="0.15">
      <c r="A12" s="28">
        <v>417</v>
      </c>
      <c r="B12" s="29" t="s">
        <v>5</v>
      </c>
      <c r="C12" s="110">
        <v>0</v>
      </c>
      <c r="D12" s="82"/>
      <c r="E12" s="73"/>
      <c r="F12" s="34"/>
    </row>
    <row r="13" spans="1:6" ht="12.75" customHeight="1" x14ac:dyDescent="0.15">
      <c r="A13" s="28">
        <v>418</v>
      </c>
      <c r="B13" s="29" t="s">
        <v>6</v>
      </c>
      <c r="C13" s="110">
        <v>150</v>
      </c>
      <c r="D13" s="82"/>
      <c r="E13" s="73"/>
      <c r="F13" s="34"/>
    </row>
    <row r="14" spans="1:6" ht="12.75" customHeight="1" x14ac:dyDescent="0.15">
      <c r="A14" s="28">
        <v>419</v>
      </c>
      <c r="B14" s="29" t="s">
        <v>47</v>
      </c>
      <c r="C14" s="110">
        <v>880.58</v>
      </c>
      <c r="D14" s="82"/>
      <c r="E14" s="73"/>
      <c r="F14" s="34"/>
    </row>
    <row r="15" spans="1:6" ht="12.75" customHeight="1" x14ac:dyDescent="0.15">
      <c r="A15" s="23">
        <v>42</v>
      </c>
      <c r="B15" s="46" t="s">
        <v>7</v>
      </c>
      <c r="C15" s="116"/>
      <c r="D15" s="144"/>
      <c r="E15" s="22"/>
      <c r="F15" s="34"/>
    </row>
    <row r="16" spans="1:6" ht="16.5" customHeight="1" x14ac:dyDescent="0.15">
      <c r="A16" s="60">
        <v>43</v>
      </c>
      <c r="B16" s="61" t="s">
        <v>8</v>
      </c>
      <c r="C16" s="85">
        <v>238074.05</v>
      </c>
      <c r="D16" s="309">
        <f>C17+C27</f>
        <v>238074.05000000002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181">
        <f>SUM(C18:C26)</f>
        <v>238074.05000000002</v>
      </c>
      <c r="D17" s="182">
        <v>238074.05</v>
      </c>
      <c r="E17" s="98"/>
      <c r="F17" s="22"/>
    </row>
    <row r="18" spans="1:6" ht="31.5" customHeight="1" x14ac:dyDescent="0.15">
      <c r="A18" s="92" t="s">
        <v>53</v>
      </c>
      <c r="B18" s="94" t="s">
        <v>54</v>
      </c>
      <c r="C18" s="96"/>
      <c r="D18" s="192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182"/>
      <c r="D19" s="241"/>
      <c r="E19" s="73"/>
      <c r="F19" s="102"/>
    </row>
    <row r="20" spans="1:6" ht="12.75" customHeight="1" x14ac:dyDescent="0.15">
      <c r="A20" s="28" t="s">
        <v>57</v>
      </c>
      <c r="B20" s="100" t="s">
        <v>58</v>
      </c>
      <c r="C20" s="182">
        <v>185659.92</v>
      </c>
      <c r="D20" s="312"/>
      <c r="E20" s="22"/>
      <c r="F20" s="104"/>
    </row>
    <row r="21" spans="1:6" ht="12.75" customHeight="1" x14ac:dyDescent="0.15">
      <c r="A21" s="28" t="s">
        <v>59</v>
      </c>
      <c r="B21" s="100" t="s">
        <v>60</v>
      </c>
      <c r="C21" s="182">
        <v>295</v>
      </c>
      <c r="D21" s="312"/>
      <c r="E21" s="22"/>
      <c r="F21" s="104"/>
    </row>
    <row r="22" spans="1:6" ht="12.75" customHeight="1" x14ac:dyDescent="0.15">
      <c r="A22" s="28" t="s">
        <v>61</v>
      </c>
      <c r="B22" s="100" t="s">
        <v>62</v>
      </c>
      <c r="C22" s="182">
        <v>20582.43</v>
      </c>
      <c r="D22" s="312"/>
      <c r="E22" s="22"/>
      <c r="F22" s="104"/>
    </row>
    <row r="23" spans="1:6" ht="12.75" customHeight="1" x14ac:dyDescent="0.15">
      <c r="A23" s="28" t="s">
        <v>63</v>
      </c>
      <c r="B23" s="100" t="s">
        <v>64</v>
      </c>
      <c r="C23" s="182">
        <v>30836.7</v>
      </c>
      <c r="D23" s="312"/>
      <c r="E23" s="22"/>
      <c r="F23" s="104"/>
    </row>
    <row r="24" spans="1:6" ht="12.75" customHeight="1" x14ac:dyDescent="0.15">
      <c r="A24" s="28" t="s">
        <v>65</v>
      </c>
      <c r="B24" s="100" t="s">
        <v>66</v>
      </c>
      <c r="D24" s="312"/>
      <c r="E24" s="22"/>
      <c r="F24" s="104"/>
    </row>
    <row r="25" spans="1:6" ht="12.75" customHeight="1" x14ac:dyDescent="0.15">
      <c r="A25" s="28" t="s">
        <v>67</v>
      </c>
      <c r="B25" s="106" t="s">
        <v>68</v>
      </c>
      <c r="C25" s="182">
        <v>700</v>
      </c>
      <c r="D25" s="312"/>
      <c r="E25" s="22"/>
      <c r="F25" s="104"/>
    </row>
    <row r="26" spans="1:6" ht="12.75" customHeight="1" x14ac:dyDescent="0.15">
      <c r="A26" s="28" t="s">
        <v>69</v>
      </c>
      <c r="B26" s="106" t="s">
        <v>70</v>
      </c>
      <c r="C26" s="192"/>
      <c r="D26" s="312"/>
      <c r="E26" s="22"/>
      <c r="F26" s="104"/>
    </row>
    <row r="27" spans="1:6" ht="12.75" customHeight="1" x14ac:dyDescent="0.15">
      <c r="A27" s="28">
        <v>432</v>
      </c>
      <c r="B27" s="107" t="s">
        <v>9</v>
      </c>
      <c r="C27" s="258">
        <f>SUM(C28:C33)</f>
        <v>0</v>
      </c>
      <c r="D27" s="296">
        <v>0</v>
      </c>
      <c r="E27" s="22"/>
      <c r="F27" s="104"/>
    </row>
    <row r="28" spans="1:6" ht="12.75" customHeight="1" x14ac:dyDescent="0.15">
      <c r="A28" s="28" t="s">
        <v>71</v>
      </c>
      <c r="B28" s="146" t="s">
        <v>72</v>
      </c>
      <c r="C28" s="192"/>
      <c r="D28" s="312"/>
      <c r="E28" s="22"/>
      <c r="F28" s="104"/>
    </row>
    <row r="29" spans="1:6" ht="12.75" customHeight="1" x14ac:dyDescent="0.15">
      <c r="A29" s="28" t="s">
        <v>73</v>
      </c>
      <c r="B29" s="146" t="s">
        <v>74</v>
      </c>
      <c r="C29" s="192"/>
      <c r="D29" s="312"/>
      <c r="E29" s="22"/>
      <c r="F29" s="104"/>
    </row>
    <row r="30" spans="1:6" ht="12.75" customHeight="1" x14ac:dyDescent="0.15">
      <c r="A30" s="28" t="s">
        <v>75</v>
      </c>
      <c r="B30" s="146" t="s">
        <v>76</v>
      </c>
      <c r="C30" s="192"/>
      <c r="D30" s="312"/>
      <c r="E30" s="22"/>
      <c r="F30" s="104"/>
    </row>
    <row r="31" spans="1:6" ht="12.75" customHeight="1" x14ac:dyDescent="0.15">
      <c r="A31" s="28" t="s">
        <v>77</v>
      </c>
      <c r="B31" s="146" t="s">
        <v>78</v>
      </c>
      <c r="C31" s="192"/>
      <c r="D31" s="312"/>
      <c r="E31" s="22"/>
      <c r="F31" s="104"/>
    </row>
    <row r="32" spans="1:6" ht="12.75" customHeight="1" x14ac:dyDescent="0.15">
      <c r="A32" s="28" t="s">
        <v>79</v>
      </c>
      <c r="B32" s="146" t="s">
        <v>80</v>
      </c>
      <c r="C32" s="192"/>
      <c r="D32" s="312"/>
      <c r="E32" s="22"/>
      <c r="F32" s="104"/>
    </row>
    <row r="33" spans="1:6" ht="12.75" customHeight="1" x14ac:dyDescent="0.15">
      <c r="A33" s="28" t="s">
        <v>81</v>
      </c>
      <c r="B33" s="146" t="s">
        <v>82</v>
      </c>
      <c r="C33" s="192"/>
      <c r="D33" s="312"/>
      <c r="E33" s="22"/>
      <c r="F33" s="104"/>
    </row>
    <row r="34" spans="1:6" ht="12.75" customHeight="1" x14ac:dyDescent="0.15">
      <c r="A34" s="23">
        <v>44</v>
      </c>
      <c r="B34" s="148" t="s">
        <v>30</v>
      </c>
      <c r="C34" s="122">
        <v>199609.37</v>
      </c>
      <c r="D34" s="144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122">
        <v>0</v>
      </c>
      <c r="D35" s="144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122">
        <v>4064288.06</v>
      </c>
      <c r="D36" s="144"/>
      <c r="E36" s="22"/>
      <c r="F36" s="22"/>
    </row>
    <row r="37" spans="1:6" ht="12.75" customHeight="1" x14ac:dyDescent="0.15">
      <c r="A37" s="23">
        <v>47</v>
      </c>
      <c r="B37" s="20" t="s">
        <v>33</v>
      </c>
      <c r="C37" s="122">
        <v>0</v>
      </c>
      <c r="D37" s="144"/>
      <c r="E37" s="22"/>
      <c r="F37" s="22"/>
    </row>
    <row r="38" spans="1:6" ht="12.75" customHeight="1" x14ac:dyDescent="0.15">
      <c r="A38" s="5"/>
      <c r="B38" s="20" t="s">
        <v>34</v>
      </c>
      <c r="C38" s="31">
        <v>5281351.54</v>
      </c>
      <c r="D38" s="235">
        <f>C5+C16+C34+C35+C36+C37</f>
        <v>5281351.54</v>
      </c>
      <c r="E38" s="157"/>
      <c r="F38" s="22"/>
    </row>
    <row r="39" spans="1:6" ht="12.75" customHeight="1" x14ac:dyDescent="0.15">
      <c r="A39" s="5"/>
      <c r="B39" s="151" t="s">
        <v>84</v>
      </c>
      <c r="C39" s="124"/>
      <c r="D39" s="23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317">
        <f>SUM(C41:C45)</f>
        <v>1467148.46</v>
      </c>
      <c r="D40" s="120">
        <v>1467148.46</v>
      </c>
      <c r="E40" s="157"/>
      <c r="F40" s="20"/>
    </row>
    <row r="41" spans="1:6" ht="12.75" customHeight="1" x14ac:dyDescent="0.15">
      <c r="A41" s="28">
        <v>711</v>
      </c>
      <c r="B41" s="43" t="s">
        <v>37</v>
      </c>
      <c r="C41" s="52">
        <v>1028981.95</v>
      </c>
      <c r="D41" s="82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52">
        <v>27546.74</v>
      </c>
      <c r="D42" s="82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82">
        <f>25626.99+420+231833.55</f>
        <v>257880.53999999998</v>
      </c>
      <c r="D43" s="42">
        <v>257880.54</v>
      </c>
      <c r="E43" s="73"/>
      <c r="F43" s="34"/>
    </row>
    <row r="44" spans="1:6" ht="12.75" customHeight="1" x14ac:dyDescent="0.15">
      <c r="A44" s="160"/>
      <c r="B44" s="43" t="s">
        <v>85</v>
      </c>
      <c r="C44" s="82">
        <f>355194.58-C43</f>
        <v>97314.040000000037</v>
      </c>
      <c r="D44" s="82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110">
        <v>55425.19</v>
      </c>
      <c r="D45" s="82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122">
        <v>2718871.9</v>
      </c>
      <c r="D46" s="144"/>
      <c r="E46" s="73"/>
      <c r="F46" s="73"/>
    </row>
    <row r="47" spans="1:6" ht="18" customHeight="1" x14ac:dyDescent="0.15">
      <c r="A47" s="163">
        <v>73</v>
      </c>
      <c r="B47" s="46" t="s">
        <v>87</v>
      </c>
      <c r="C47" s="320">
        <v>349516.06</v>
      </c>
      <c r="D47" s="321"/>
      <c r="E47" s="166"/>
      <c r="F47" s="167"/>
    </row>
    <row r="48" spans="1:6" ht="12.75" customHeight="1" x14ac:dyDescent="0.15">
      <c r="A48" s="23">
        <v>74</v>
      </c>
      <c r="B48" s="61" t="s">
        <v>41</v>
      </c>
      <c r="C48" s="296">
        <v>920510.17</v>
      </c>
      <c r="D48" s="328"/>
      <c r="E48" s="133"/>
      <c r="F48" s="22"/>
    </row>
    <row r="49" spans="1:6" ht="12.75" customHeight="1" x14ac:dyDescent="0.15">
      <c r="A49" s="28">
        <v>741</v>
      </c>
      <c r="B49" s="43" t="s">
        <v>42</v>
      </c>
      <c r="C49" s="197"/>
      <c r="D49" s="192"/>
      <c r="E49" s="101"/>
      <c r="F49" s="22"/>
    </row>
    <row r="50" spans="1:6" ht="12.75" customHeight="1" x14ac:dyDescent="0.15">
      <c r="A50" s="28">
        <v>742</v>
      </c>
      <c r="B50" s="43" t="s">
        <v>43</v>
      </c>
      <c r="C50" s="171">
        <v>708814.4</v>
      </c>
      <c r="D50" s="192"/>
      <c r="E50" s="101"/>
      <c r="F50" s="22"/>
    </row>
    <row r="51" spans="1:6" ht="12.75" customHeight="1" x14ac:dyDescent="0.15">
      <c r="A51" s="160"/>
      <c r="B51" s="43" t="s">
        <v>88</v>
      </c>
      <c r="C51" s="241">
        <f>C48-C50</f>
        <v>211695.77000000002</v>
      </c>
      <c r="D51" s="241"/>
      <c r="E51" s="98"/>
      <c r="F51" s="22"/>
    </row>
    <row r="52" spans="1:6" ht="12.75" customHeight="1" x14ac:dyDescent="0.15">
      <c r="A52" s="23">
        <v>751</v>
      </c>
      <c r="B52" s="148" t="s">
        <v>83</v>
      </c>
      <c r="C52" s="122">
        <v>360500</v>
      </c>
      <c r="D52" s="144"/>
      <c r="E52" s="22"/>
      <c r="F52" s="22"/>
    </row>
    <row r="53" spans="1:6" ht="12.75" customHeight="1" x14ac:dyDescent="0.15">
      <c r="A53" s="5"/>
      <c r="B53" s="148" t="s">
        <v>89</v>
      </c>
      <c r="C53" s="331">
        <v>5816546.5899999999</v>
      </c>
      <c r="D53" s="219">
        <f>C40+C46+C47+C48+C52</f>
        <v>5816546.5899999999</v>
      </c>
      <c r="E53" s="22"/>
      <c r="F53" s="22"/>
    </row>
    <row r="54" spans="1:6" ht="12.75" customHeight="1" x14ac:dyDescent="0.15">
      <c r="A54" s="5"/>
      <c r="B54" s="151" t="s">
        <v>90</v>
      </c>
      <c r="C54" s="124"/>
      <c r="D54" s="233"/>
      <c r="E54" s="153"/>
      <c r="F54" s="153"/>
    </row>
    <row r="55" spans="1:6" ht="12.75" customHeight="1" x14ac:dyDescent="0.15">
      <c r="A55" s="5"/>
      <c r="B55" s="36" t="s">
        <v>91</v>
      </c>
      <c r="C55" s="112"/>
      <c r="D55" s="82"/>
      <c r="E55" s="73"/>
      <c r="F55" s="73"/>
    </row>
    <row r="56" spans="1:6" ht="12.75" customHeight="1" x14ac:dyDescent="0.15">
      <c r="A56" s="5"/>
      <c r="B56" s="36" t="s">
        <v>92</v>
      </c>
      <c r="C56" s="112"/>
      <c r="D56" s="82"/>
      <c r="E56" s="73"/>
      <c r="F56" s="73"/>
    </row>
    <row r="57" spans="1:6" ht="12.75" customHeight="1" x14ac:dyDescent="0.15">
      <c r="A57" s="5"/>
      <c r="B57" s="36" t="s">
        <v>93</v>
      </c>
      <c r="C57" s="112"/>
      <c r="D57" s="82"/>
      <c r="E57" s="73"/>
      <c r="F57" s="73"/>
    </row>
    <row r="58" spans="1:6" ht="12.75" customHeight="1" x14ac:dyDescent="0.15">
      <c r="A58" s="5"/>
      <c r="B58" s="36" t="s">
        <v>94</v>
      </c>
      <c r="C58" s="112"/>
      <c r="D58" s="82"/>
      <c r="E58" s="73"/>
      <c r="F58" s="73"/>
    </row>
    <row r="59" spans="1:6" ht="12.75" customHeight="1" x14ac:dyDescent="0.15">
      <c r="A59" s="5"/>
      <c r="B59" s="201"/>
      <c r="C59" s="124"/>
      <c r="D59" s="233"/>
      <c r="E59" s="153"/>
      <c r="F59" s="153"/>
    </row>
    <row r="60" spans="1:6" ht="19.5" customHeight="1" x14ac:dyDescent="0.15">
      <c r="A60" s="1"/>
      <c r="B60" s="250"/>
      <c r="C60" s="250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2"/>
      <c r="D61" s="257"/>
      <c r="E61" s="2"/>
      <c r="F61" s="1"/>
    </row>
    <row r="62" spans="1:6" ht="19.5" customHeight="1" x14ac:dyDescent="0.15">
      <c r="A62" s="5"/>
      <c r="B62" s="335" t="s">
        <v>101</v>
      </c>
      <c r="C62" s="357">
        <f>SUM(C64:C73)</f>
        <v>5081742.17</v>
      </c>
      <c r="D62" s="299"/>
      <c r="E62" s="299"/>
      <c r="F62" s="14"/>
    </row>
    <row r="63" spans="1:6" ht="24" customHeight="1" x14ac:dyDescent="0.15">
      <c r="A63" s="5"/>
      <c r="B63" s="301"/>
      <c r="C63" s="44"/>
      <c r="D63" s="299"/>
      <c r="E63" s="299"/>
      <c r="F63" s="14"/>
    </row>
    <row r="64" spans="1:6" ht="24" customHeight="1" x14ac:dyDescent="0.15">
      <c r="A64" s="5"/>
      <c r="B64" s="301" t="s">
        <v>261</v>
      </c>
      <c r="C64" s="44">
        <v>66900.679999999993</v>
      </c>
      <c r="D64" s="299"/>
      <c r="E64" s="299"/>
      <c r="F64" s="14"/>
    </row>
    <row r="65" spans="1:6" ht="24" customHeight="1" x14ac:dyDescent="0.15">
      <c r="A65" s="5"/>
      <c r="B65" s="301" t="s">
        <v>118</v>
      </c>
      <c r="C65" s="44">
        <v>40209.839999999997</v>
      </c>
      <c r="D65" s="299"/>
      <c r="E65" s="299"/>
      <c r="F65" s="14"/>
    </row>
    <row r="66" spans="1:6" ht="24" customHeight="1" x14ac:dyDescent="0.15">
      <c r="A66" s="5"/>
      <c r="B66" s="301" t="s">
        <v>122</v>
      </c>
      <c r="C66" s="44">
        <v>15535.54</v>
      </c>
      <c r="D66" s="299"/>
      <c r="E66" s="299"/>
      <c r="F66" s="14"/>
    </row>
    <row r="67" spans="1:6" ht="24" customHeight="1" x14ac:dyDescent="0.15">
      <c r="A67" s="5"/>
      <c r="B67" s="303" t="s">
        <v>134</v>
      </c>
      <c r="C67" s="44">
        <v>423957.95</v>
      </c>
      <c r="D67" s="299"/>
      <c r="E67" s="299"/>
      <c r="F67" s="14"/>
    </row>
    <row r="68" spans="1:6" ht="24" customHeight="1" x14ac:dyDescent="0.15">
      <c r="A68" s="5"/>
      <c r="B68" s="303" t="s">
        <v>284</v>
      </c>
      <c r="C68" s="44">
        <v>4334833.46</v>
      </c>
      <c r="D68" s="299"/>
      <c r="E68" s="299"/>
      <c r="F68" s="14"/>
    </row>
    <row r="69" spans="1:6" ht="24" customHeight="1" x14ac:dyDescent="0.15">
      <c r="A69" s="5"/>
      <c r="B69" s="301" t="s">
        <v>150</v>
      </c>
      <c r="C69" s="44">
        <v>34556.269999999997</v>
      </c>
      <c r="D69" s="299"/>
      <c r="E69" s="299"/>
      <c r="F69" s="14"/>
    </row>
    <row r="70" spans="1:6" ht="24" customHeight="1" x14ac:dyDescent="0.15">
      <c r="A70" s="5"/>
      <c r="B70" s="303" t="s">
        <v>251</v>
      </c>
      <c r="C70" s="44">
        <v>42635.57</v>
      </c>
      <c r="D70" s="299"/>
      <c r="E70" s="299"/>
      <c r="F70" s="14"/>
    </row>
    <row r="71" spans="1:6" ht="24" customHeight="1" x14ac:dyDescent="0.15">
      <c r="A71" s="5"/>
      <c r="B71" s="303" t="s">
        <v>242</v>
      </c>
      <c r="C71" s="44">
        <v>18998.59</v>
      </c>
      <c r="D71" s="299"/>
      <c r="E71" s="299"/>
      <c r="F71" s="14"/>
    </row>
    <row r="72" spans="1:6" ht="24" customHeight="1" x14ac:dyDescent="0.15">
      <c r="A72" s="5"/>
      <c r="B72" s="303" t="s">
        <v>142</v>
      </c>
      <c r="C72" s="44">
        <v>29777.78</v>
      </c>
      <c r="D72" s="299"/>
      <c r="E72" s="299"/>
      <c r="F72" s="14"/>
    </row>
    <row r="73" spans="1:6" ht="24" customHeight="1" x14ac:dyDescent="0.15">
      <c r="A73" s="5"/>
      <c r="B73" s="303" t="s">
        <v>124</v>
      </c>
      <c r="C73" s="44">
        <v>74336.490000000005</v>
      </c>
      <c r="D73" s="299"/>
      <c r="E73" s="299"/>
      <c r="F73" s="14"/>
    </row>
    <row r="74" spans="1:6" ht="24" customHeight="1" x14ac:dyDescent="0.15">
      <c r="A74" s="5"/>
      <c r="B74" s="303"/>
      <c r="C74" s="299"/>
      <c r="D74" s="299"/>
      <c r="E74" s="299"/>
      <c r="F74" s="14"/>
    </row>
    <row r="75" spans="1:6" ht="24" customHeight="1" x14ac:dyDescent="0.15">
      <c r="A75" s="5"/>
      <c r="B75" s="248" t="s">
        <v>127</v>
      </c>
      <c r="C75" s="179">
        <v>199609.37</v>
      </c>
      <c r="D75" s="299"/>
      <c r="E75" s="299"/>
      <c r="F75" s="14"/>
    </row>
    <row r="76" spans="1:6" ht="19.5" customHeight="1" x14ac:dyDescent="0.15">
      <c r="A76" s="5"/>
      <c r="B76" s="305"/>
      <c r="C76" s="299"/>
      <c r="D76" s="299"/>
      <c r="E76" s="299"/>
      <c r="F76" s="14"/>
    </row>
    <row r="77" spans="1:6" ht="19.5" customHeight="1" x14ac:dyDescent="0.15">
      <c r="A77" s="5"/>
      <c r="B77" s="288" t="s">
        <v>128</v>
      </c>
      <c r="C77" s="302">
        <f>C75+C62</f>
        <v>5281351.54</v>
      </c>
      <c r="D77" s="326"/>
      <c r="E77" s="197"/>
      <c r="F77" s="14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9"/>
      <c r="D1" s="2"/>
      <c r="E1" s="2"/>
      <c r="F1" s="2"/>
    </row>
    <row r="2" spans="1:6" ht="12.75" customHeight="1" x14ac:dyDescent="0.15">
      <c r="A2" s="5"/>
      <c r="B2" s="8" t="s">
        <v>15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16"/>
      <c r="D3" s="17"/>
      <c r="E3" s="18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119">
        <f>SUM(C6:C14)</f>
        <v>838650</v>
      </c>
      <c r="D5" s="120">
        <v>838650</v>
      </c>
      <c r="E5" s="27"/>
      <c r="F5" s="22"/>
    </row>
    <row r="6" spans="1:6" ht="12.75" customHeight="1" x14ac:dyDescent="0.15">
      <c r="A6" s="28">
        <v>411</v>
      </c>
      <c r="B6" s="29" t="s">
        <v>22</v>
      </c>
      <c r="C6" s="110">
        <v>550250</v>
      </c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110">
        <v>101800</v>
      </c>
      <c r="D7" s="22"/>
      <c r="E7" s="22"/>
      <c r="F7" s="34"/>
    </row>
    <row r="8" spans="1:6" ht="12.75" customHeight="1" x14ac:dyDescent="0.15">
      <c r="A8" s="28">
        <v>413</v>
      </c>
      <c r="B8" s="56" t="s">
        <v>24</v>
      </c>
      <c r="C8" s="110">
        <v>70600</v>
      </c>
      <c r="D8" s="22"/>
      <c r="E8" s="22"/>
      <c r="F8" s="34"/>
    </row>
    <row r="9" spans="1:6" ht="12.75" customHeight="1" x14ac:dyDescent="0.15">
      <c r="A9" s="28">
        <v>414</v>
      </c>
      <c r="B9" s="58" t="s">
        <v>36</v>
      </c>
      <c r="C9" s="110">
        <v>33600</v>
      </c>
      <c r="D9" s="73">
        <f>C9+C8</f>
        <v>104200</v>
      </c>
      <c r="E9" s="42">
        <v>104200</v>
      </c>
      <c r="F9" s="34"/>
    </row>
    <row r="10" spans="1:6" ht="12.75" customHeight="1" x14ac:dyDescent="0.15">
      <c r="A10" s="28">
        <v>415</v>
      </c>
      <c r="B10" s="29" t="s">
        <v>3</v>
      </c>
      <c r="C10" s="110">
        <v>10000</v>
      </c>
      <c r="D10" s="22"/>
      <c r="E10" s="22"/>
      <c r="F10" s="34"/>
    </row>
    <row r="11" spans="1:6" ht="12.75" customHeight="1" x14ac:dyDescent="0.15">
      <c r="A11" s="28">
        <v>416</v>
      </c>
      <c r="B11" s="43" t="s">
        <v>4</v>
      </c>
      <c r="C11" s="116"/>
      <c r="D11" s="22"/>
      <c r="E11" s="22"/>
      <c r="F11" s="34"/>
    </row>
    <row r="12" spans="1:6" ht="12.75" customHeight="1" x14ac:dyDescent="0.15">
      <c r="A12" s="28">
        <v>417</v>
      </c>
      <c r="B12" s="29" t="s">
        <v>5</v>
      </c>
      <c r="C12" s="110">
        <v>1500</v>
      </c>
      <c r="D12" s="22"/>
      <c r="E12" s="22"/>
      <c r="F12" s="34"/>
    </row>
    <row r="13" spans="1:6" ht="12.75" customHeight="1" x14ac:dyDescent="0.15">
      <c r="A13" s="28">
        <v>418</v>
      </c>
      <c r="B13" s="29" t="s">
        <v>6</v>
      </c>
      <c r="C13" s="116"/>
      <c r="D13" s="73"/>
      <c r="E13" s="22"/>
      <c r="F13" s="34"/>
    </row>
    <row r="14" spans="1:6" ht="12.75" customHeight="1" x14ac:dyDescent="0.15">
      <c r="A14" s="28">
        <v>419</v>
      </c>
      <c r="B14" s="29" t="s">
        <v>47</v>
      </c>
      <c r="C14" s="110">
        <v>70900</v>
      </c>
      <c r="D14" s="22"/>
      <c r="E14" s="22"/>
      <c r="F14" s="34"/>
    </row>
    <row r="15" spans="1:6" ht="12.75" customHeight="1" x14ac:dyDescent="0.15">
      <c r="A15" s="23">
        <v>42</v>
      </c>
      <c r="B15" s="114" t="s">
        <v>7</v>
      </c>
      <c r="C15" s="122">
        <v>11600</v>
      </c>
      <c r="D15" s="144"/>
      <c r="E15" s="144"/>
      <c r="F15" s="118"/>
    </row>
    <row r="16" spans="1:6" ht="16.5" customHeight="1" x14ac:dyDescent="0.15">
      <c r="A16" s="60">
        <v>43</v>
      </c>
      <c r="B16" s="61" t="s">
        <v>8</v>
      </c>
      <c r="C16" s="217">
        <v>166650</v>
      </c>
      <c r="D16" s="219">
        <f>C17+C27</f>
        <v>166650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239">
        <f>SUM(C18:C26)</f>
        <v>133650</v>
      </c>
      <c r="D17" s="158">
        <v>133650</v>
      </c>
      <c r="E17" s="98"/>
      <c r="F17" s="22"/>
    </row>
    <row r="18" spans="1:6" ht="12.75" customHeight="1" x14ac:dyDescent="0.15">
      <c r="A18" s="92" t="s">
        <v>53</v>
      </c>
      <c r="B18" s="94" t="s">
        <v>54</v>
      </c>
      <c r="C18" s="141"/>
      <c r="D18" s="197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171">
        <v>3000</v>
      </c>
      <c r="D19" s="98"/>
      <c r="E19" s="73"/>
      <c r="F19" s="102"/>
    </row>
    <row r="20" spans="1:6" ht="12.75" customHeight="1" x14ac:dyDescent="0.15">
      <c r="A20" s="28" t="s">
        <v>57</v>
      </c>
      <c r="B20" s="100" t="s">
        <v>58</v>
      </c>
      <c r="C20" s="241">
        <f>50000+7550+2000</f>
        <v>59550</v>
      </c>
      <c r="D20" s="98"/>
      <c r="E20" s="73"/>
      <c r="F20" s="104"/>
    </row>
    <row r="21" spans="1:6" ht="12.75" customHeight="1" x14ac:dyDescent="0.15">
      <c r="A21" s="28" t="s">
        <v>59</v>
      </c>
      <c r="B21" s="100" t="s">
        <v>60</v>
      </c>
      <c r="C21" s="171">
        <v>5000</v>
      </c>
      <c r="D21" s="98"/>
      <c r="E21" s="73"/>
      <c r="F21" s="104"/>
    </row>
    <row r="22" spans="1:6" ht="12.75" customHeight="1" x14ac:dyDescent="0.15">
      <c r="A22" s="28" t="s">
        <v>61</v>
      </c>
      <c r="B22" s="100" t="s">
        <v>62</v>
      </c>
      <c r="C22" s="171">
        <v>32100</v>
      </c>
      <c r="D22" s="98"/>
      <c r="E22" s="73"/>
      <c r="F22" s="104"/>
    </row>
    <row r="23" spans="1:6" ht="12.75" customHeight="1" x14ac:dyDescent="0.15">
      <c r="A23" s="28" t="s">
        <v>63</v>
      </c>
      <c r="B23" s="100" t="s">
        <v>64</v>
      </c>
      <c r="C23" s="171">
        <v>5000</v>
      </c>
      <c r="D23" s="98"/>
      <c r="E23" s="73"/>
      <c r="F23" s="104"/>
    </row>
    <row r="24" spans="1:6" ht="12.75" customHeight="1" x14ac:dyDescent="0.15">
      <c r="A24" s="28" t="s">
        <v>65</v>
      </c>
      <c r="B24" s="100" t="s">
        <v>66</v>
      </c>
      <c r="C24" s="241"/>
      <c r="D24" s="98"/>
      <c r="E24" s="73"/>
      <c r="F24" s="104"/>
    </row>
    <row r="25" spans="1:6" ht="12.75" customHeight="1" x14ac:dyDescent="0.15">
      <c r="A25" s="28" t="s">
        <v>67</v>
      </c>
      <c r="B25" s="106" t="s">
        <v>68</v>
      </c>
      <c r="C25" s="171">
        <v>16000</v>
      </c>
      <c r="D25" s="98"/>
      <c r="E25" s="73"/>
      <c r="F25" s="104"/>
    </row>
    <row r="26" spans="1:6" ht="12.75" customHeight="1" x14ac:dyDescent="0.15">
      <c r="A26" s="28" t="s">
        <v>69</v>
      </c>
      <c r="B26" s="106" t="s">
        <v>70</v>
      </c>
      <c r="C26" s="241">
        <f>6000+3500+2500+1000</f>
        <v>13000</v>
      </c>
      <c r="D26" s="98"/>
      <c r="E26" s="73"/>
      <c r="F26" s="104"/>
    </row>
    <row r="27" spans="1:6" ht="12.75" customHeight="1" x14ac:dyDescent="0.15">
      <c r="A27" s="28">
        <v>432</v>
      </c>
      <c r="B27" s="107" t="s">
        <v>9</v>
      </c>
      <c r="C27" s="239">
        <f>SUM(C28:C33)</f>
        <v>33000</v>
      </c>
      <c r="D27" s="173">
        <v>33000</v>
      </c>
      <c r="E27" s="73"/>
      <c r="F27" s="104"/>
    </row>
    <row r="28" spans="1:6" ht="12.75" customHeight="1" x14ac:dyDescent="0.15">
      <c r="A28" s="28" t="s">
        <v>71</v>
      </c>
      <c r="B28" s="146" t="s">
        <v>72</v>
      </c>
      <c r="C28" s="241"/>
      <c r="D28" s="98"/>
      <c r="E28" s="73"/>
      <c r="F28" s="104"/>
    </row>
    <row r="29" spans="1:6" ht="12.75" customHeight="1" x14ac:dyDescent="0.15">
      <c r="A29" s="28" t="s">
        <v>73</v>
      </c>
      <c r="B29" s="146" t="s">
        <v>74</v>
      </c>
      <c r="C29" s="241"/>
      <c r="D29" s="98"/>
      <c r="E29" s="73"/>
      <c r="F29" s="104"/>
    </row>
    <row r="30" spans="1:6" ht="12.75" customHeight="1" x14ac:dyDescent="0.15">
      <c r="A30" s="28" t="s">
        <v>75</v>
      </c>
      <c r="B30" s="146" t="s">
        <v>76</v>
      </c>
      <c r="C30" s="241"/>
      <c r="D30" s="98"/>
      <c r="E30" s="73"/>
      <c r="F30" s="104"/>
    </row>
    <row r="31" spans="1:6" ht="12.75" customHeight="1" x14ac:dyDescent="0.15">
      <c r="A31" s="28" t="s">
        <v>77</v>
      </c>
      <c r="B31" s="146" t="s">
        <v>78</v>
      </c>
      <c r="C31" s="241"/>
      <c r="D31" s="98"/>
      <c r="E31" s="73"/>
      <c r="F31" s="104"/>
    </row>
    <row r="32" spans="1:6" ht="12.75" customHeight="1" x14ac:dyDescent="0.15">
      <c r="A32" s="28" t="s">
        <v>79</v>
      </c>
      <c r="B32" s="146" t="s">
        <v>80</v>
      </c>
      <c r="C32" s="241"/>
      <c r="D32" s="98"/>
      <c r="E32" s="73"/>
      <c r="F32" s="104"/>
    </row>
    <row r="33" spans="1:6" ht="12.75" customHeight="1" x14ac:dyDescent="0.15">
      <c r="A33" s="28" t="s">
        <v>81</v>
      </c>
      <c r="B33" s="146" t="s">
        <v>82</v>
      </c>
      <c r="C33" s="171">
        <v>33000</v>
      </c>
      <c r="D33" s="98"/>
      <c r="E33" s="73"/>
      <c r="F33" s="104"/>
    </row>
    <row r="34" spans="1:6" ht="12.75" customHeight="1" x14ac:dyDescent="0.15">
      <c r="A34" s="23">
        <v>44</v>
      </c>
      <c r="B34" s="148" t="s">
        <v>30</v>
      </c>
      <c r="C34" s="122">
        <v>418150</v>
      </c>
      <c r="D34" s="22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116"/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122">
        <v>239450</v>
      </c>
      <c r="D36" s="22"/>
      <c r="E36" s="22"/>
      <c r="F36" s="22"/>
    </row>
    <row r="37" spans="1:6" ht="12.75" customHeight="1" x14ac:dyDescent="0.15">
      <c r="A37" s="23">
        <v>47</v>
      </c>
      <c r="B37" s="20" t="s">
        <v>33</v>
      </c>
      <c r="C37" s="66">
        <v>10000</v>
      </c>
      <c r="D37" s="22"/>
      <c r="E37" s="22"/>
      <c r="F37" s="22"/>
    </row>
    <row r="38" spans="1:6" ht="12.75" customHeight="1" x14ac:dyDescent="0.15">
      <c r="A38" s="5"/>
      <c r="B38" s="20" t="s">
        <v>34</v>
      </c>
      <c r="C38" s="149">
        <v>1684500</v>
      </c>
      <c r="D38" s="22">
        <f>C5+C15+C16+C34+C36+C37</f>
        <v>1684500</v>
      </c>
      <c r="E38" s="22"/>
      <c r="F38" s="22"/>
    </row>
    <row r="39" spans="1:6" ht="12.75" customHeight="1" x14ac:dyDescent="0.15">
      <c r="A39" s="5"/>
      <c r="B39" s="151" t="s">
        <v>84</v>
      </c>
      <c r="C39" s="152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245">
        <f>SUM(C41:C45)</f>
        <v>924931.59</v>
      </c>
      <c r="D40" s="120">
        <v>924931.59</v>
      </c>
      <c r="E40" s="157"/>
      <c r="F40" s="20"/>
    </row>
    <row r="41" spans="1:6" ht="12.75" customHeight="1" x14ac:dyDescent="0.15">
      <c r="A41" s="28">
        <v>711</v>
      </c>
      <c r="B41" s="43" t="s">
        <v>37</v>
      </c>
      <c r="C41" s="110">
        <v>391500</v>
      </c>
      <c r="D41" s="73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110">
        <v>42400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82">
        <f>10000+225000</f>
        <v>235000</v>
      </c>
      <c r="D43" s="292">
        <v>235000</v>
      </c>
      <c r="E43" s="73"/>
      <c r="F43" s="34"/>
    </row>
    <row r="44" spans="1:6" ht="12.75" customHeight="1" x14ac:dyDescent="0.15">
      <c r="A44" s="160"/>
      <c r="B44" s="43" t="s">
        <v>85</v>
      </c>
      <c r="C44" s="82">
        <f>428200-C43</f>
        <v>193200</v>
      </c>
      <c r="D44" s="197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110">
        <v>62831.59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122">
        <v>150000</v>
      </c>
      <c r="D46" s="133"/>
      <c r="E46" s="22"/>
      <c r="F46" s="73"/>
    </row>
    <row r="47" spans="1:6" ht="18" customHeight="1" x14ac:dyDescent="0.15">
      <c r="A47" s="163">
        <v>73</v>
      </c>
      <c r="B47" s="46" t="s">
        <v>87</v>
      </c>
      <c r="C47" s="295">
        <v>2271.41</v>
      </c>
      <c r="D47" s="166"/>
      <c r="E47" s="166"/>
      <c r="F47" s="167"/>
    </row>
    <row r="48" spans="1:6" ht="12.75" customHeight="1" x14ac:dyDescent="0.15">
      <c r="A48" s="23">
        <v>74</v>
      </c>
      <c r="B48" s="61" t="s">
        <v>41</v>
      </c>
      <c r="C48" s="296">
        <v>507297</v>
      </c>
      <c r="D48" s="133"/>
      <c r="E48" s="133"/>
      <c r="F48" s="22"/>
    </row>
    <row r="49" spans="1:6" ht="12.75" customHeight="1" x14ac:dyDescent="0.15">
      <c r="A49" s="160" t="s">
        <v>111</v>
      </c>
      <c r="B49" s="43" t="s">
        <v>114</v>
      </c>
      <c r="C49" s="241"/>
      <c r="D49" s="101"/>
      <c r="E49" s="101"/>
      <c r="F49" s="22"/>
    </row>
    <row r="50" spans="1:6" ht="12.75" customHeight="1" x14ac:dyDescent="0.15">
      <c r="A50" s="160" t="s">
        <v>112</v>
      </c>
      <c r="B50" s="43" t="s">
        <v>43</v>
      </c>
      <c r="C50" s="171">
        <v>457297</v>
      </c>
      <c r="D50" s="101"/>
      <c r="E50" s="101"/>
      <c r="F50" s="22"/>
    </row>
    <row r="51" spans="1:6" ht="12.75" customHeight="1" x14ac:dyDescent="0.15">
      <c r="A51" s="160"/>
      <c r="B51" s="43" t="s">
        <v>88</v>
      </c>
      <c r="C51" s="241">
        <f>C48-C50</f>
        <v>50000</v>
      </c>
      <c r="D51" s="197"/>
      <c r="E51" s="98"/>
      <c r="F51" s="22"/>
    </row>
    <row r="52" spans="1:6" ht="12.75" customHeight="1" x14ac:dyDescent="0.15">
      <c r="A52" s="23">
        <v>751</v>
      </c>
      <c r="B52" s="148" t="s">
        <v>83</v>
      </c>
      <c r="C52" s="122">
        <v>100000</v>
      </c>
      <c r="D52" s="22"/>
      <c r="E52" s="22"/>
      <c r="F52" s="22"/>
    </row>
    <row r="53" spans="1:6" ht="12.75" customHeight="1" x14ac:dyDescent="0.15">
      <c r="A53" s="5"/>
      <c r="B53" s="148" t="s">
        <v>89</v>
      </c>
      <c r="C53" s="297">
        <v>1684500</v>
      </c>
      <c r="D53" s="22">
        <f>C40+C46+C47+C48+C52</f>
        <v>1684499.9999999998</v>
      </c>
      <c r="E53" s="22"/>
      <c r="F53" s="22"/>
    </row>
    <row r="54" spans="1:6" ht="12.75" customHeight="1" x14ac:dyDescent="0.15">
      <c r="A54" s="5"/>
      <c r="B54" s="151" t="s">
        <v>90</v>
      </c>
      <c r="C54" s="152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45"/>
      <c r="D55" s="73"/>
      <c r="E55" s="73"/>
      <c r="F55" s="73"/>
    </row>
    <row r="56" spans="1:6" ht="12.75" customHeight="1" x14ac:dyDescent="0.15">
      <c r="A56" s="5"/>
      <c r="B56" s="36" t="s">
        <v>92</v>
      </c>
      <c r="C56" s="45"/>
      <c r="D56" s="73"/>
      <c r="E56" s="73"/>
      <c r="F56" s="73"/>
    </row>
    <row r="57" spans="1:6" ht="12.75" customHeight="1" x14ac:dyDescent="0.15">
      <c r="A57" s="5"/>
      <c r="B57" s="36" t="s">
        <v>93</v>
      </c>
      <c r="C57" s="45"/>
      <c r="D57" s="73"/>
      <c r="E57" s="73"/>
      <c r="F57" s="73"/>
    </row>
    <row r="58" spans="1:6" ht="12.75" customHeight="1" x14ac:dyDescent="0.15">
      <c r="A58" s="5"/>
      <c r="B58" s="36" t="s">
        <v>94</v>
      </c>
      <c r="C58" s="45"/>
      <c r="D58" s="73"/>
      <c r="E58" s="73"/>
      <c r="F58" s="73"/>
    </row>
    <row r="59" spans="1:6" ht="12.75" customHeight="1" x14ac:dyDescent="0.15">
      <c r="A59" s="5"/>
      <c r="B59" s="201"/>
      <c r="C59" s="152"/>
      <c r="D59" s="153"/>
      <c r="E59" s="153"/>
      <c r="F59" s="153"/>
    </row>
    <row r="60" spans="1:6" ht="19.5" customHeight="1" x14ac:dyDescent="0.15">
      <c r="A60" s="1"/>
      <c r="B60" s="250"/>
      <c r="C60" s="293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9"/>
      <c r="D61" s="257"/>
      <c r="E61" s="2"/>
      <c r="F61" s="1"/>
    </row>
    <row r="62" spans="1:6" ht="19.5" customHeight="1" x14ac:dyDescent="0.15">
      <c r="A62" s="5"/>
      <c r="B62" s="288" t="s">
        <v>101</v>
      </c>
      <c r="C62" s="298">
        <f>SUM(C64:C71)</f>
        <v>1026900</v>
      </c>
      <c r="D62" s="299"/>
      <c r="E62" s="299"/>
      <c r="F62" s="14"/>
    </row>
    <row r="63" spans="1:6" ht="19.5" customHeight="1" x14ac:dyDescent="0.15">
      <c r="A63" s="5"/>
      <c r="B63" s="288"/>
      <c r="C63" s="298"/>
      <c r="D63" s="299"/>
      <c r="E63" s="299"/>
      <c r="F63" s="14"/>
    </row>
    <row r="64" spans="1:6" ht="24" customHeight="1" x14ac:dyDescent="0.15">
      <c r="A64" s="300">
        <v>1</v>
      </c>
      <c r="B64" s="301" t="s">
        <v>115</v>
      </c>
      <c r="C64" s="44">
        <v>102680</v>
      </c>
      <c r="D64" s="299"/>
      <c r="E64" s="299"/>
      <c r="F64" s="14"/>
    </row>
    <row r="65" spans="1:6" ht="24" customHeight="1" x14ac:dyDescent="0.15">
      <c r="A65" s="300">
        <v>2</v>
      </c>
      <c r="B65" s="301" t="s">
        <v>116</v>
      </c>
      <c r="C65" s="44">
        <v>221200</v>
      </c>
      <c r="D65" s="299"/>
      <c r="E65" s="299"/>
      <c r="F65" s="14"/>
    </row>
    <row r="66" spans="1:6" ht="24" customHeight="1" x14ac:dyDescent="0.15">
      <c r="A66" s="300">
        <v>3</v>
      </c>
      <c r="B66" s="303" t="s">
        <v>117</v>
      </c>
      <c r="C66" s="44">
        <v>233900</v>
      </c>
      <c r="D66" s="299"/>
      <c r="E66" s="299"/>
      <c r="F66" s="14"/>
    </row>
    <row r="67" spans="1:6" ht="31.5" customHeight="1" x14ac:dyDescent="0.15">
      <c r="A67" s="300">
        <v>4</v>
      </c>
      <c r="B67" s="301" t="s">
        <v>119</v>
      </c>
      <c r="C67" s="44">
        <v>144510</v>
      </c>
      <c r="D67" s="299"/>
      <c r="E67" s="299"/>
      <c r="F67" s="14"/>
    </row>
    <row r="68" spans="1:6" ht="31.5" customHeight="1" x14ac:dyDescent="0.15">
      <c r="A68" s="300">
        <v>5</v>
      </c>
      <c r="B68" s="301" t="s">
        <v>120</v>
      </c>
      <c r="C68" s="44">
        <v>186000</v>
      </c>
      <c r="D68" s="299"/>
      <c r="E68" s="299"/>
      <c r="F68" s="14"/>
    </row>
    <row r="69" spans="1:6" ht="24" customHeight="1" x14ac:dyDescent="0.15">
      <c r="A69" s="300">
        <v>6</v>
      </c>
      <c r="B69" s="303" t="s">
        <v>122</v>
      </c>
      <c r="C69" s="44">
        <v>36550</v>
      </c>
      <c r="D69" s="299"/>
      <c r="E69" s="299"/>
      <c r="F69" s="14"/>
    </row>
    <row r="70" spans="1:6" ht="24" customHeight="1" x14ac:dyDescent="0.15">
      <c r="A70" s="300">
        <v>7</v>
      </c>
      <c r="B70" s="301" t="s">
        <v>124</v>
      </c>
      <c r="C70" s="44">
        <v>83720</v>
      </c>
      <c r="D70" s="299"/>
      <c r="E70" s="299"/>
      <c r="F70" s="14"/>
    </row>
    <row r="71" spans="1:6" ht="24" customHeight="1" x14ac:dyDescent="0.15">
      <c r="A71" s="300">
        <v>8</v>
      </c>
      <c r="B71" s="301" t="s">
        <v>126</v>
      </c>
      <c r="C71" s="44">
        <v>18340</v>
      </c>
      <c r="D71" s="299"/>
      <c r="E71" s="299"/>
      <c r="F71" s="14"/>
    </row>
    <row r="72" spans="1:6" ht="24" customHeight="1" x14ac:dyDescent="0.15">
      <c r="A72" s="5"/>
      <c r="B72" s="303"/>
      <c r="C72" s="299"/>
      <c r="D72" s="299"/>
      <c r="E72" s="299"/>
      <c r="F72" s="14"/>
    </row>
    <row r="73" spans="1:6" ht="24" customHeight="1" x14ac:dyDescent="0.15">
      <c r="A73" s="5"/>
      <c r="B73" s="248" t="s">
        <v>127</v>
      </c>
      <c r="C73" s="179">
        <v>657600</v>
      </c>
      <c r="D73" s="299"/>
      <c r="E73" s="299"/>
      <c r="F73" s="14"/>
    </row>
    <row r="74" spans="1:6" ht="19.5" customHeight="1" x14ac:dyDescent="0.15">
      <c r="A74" s="5"/>
      <c r="B74" s="305"/>
      <c r="C74" s="299"/>
      <c r="D74" s="299"/>
      <c r="E74" s="299"/>
      <c r="F74" s="14"/>
    </row>
    <row r="75" spans="1:6" ht="19.5" customHeight="1" x14ac:dyDescent="0.15">
      <c r="A75" s="5"/>
      <c r="B75" s="306" t="s">
        <v>128</v>
      </c>
      <c r="C75" s="307">
        <f>SUM(C64:C73)</f>
        <v>1684500</v>
      </c>
      <c r="D75" s="197"/>
      <c r="E75" s="299"/>
      <c r="F75" s="14"/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5"/>
      <c r="B2" s="8" t="s">
        <v>16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16"/>
      <c r="D3" s="17"/>
      <c r="E3" s="18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31">
        <f>SUM(C6:C14)</f>
        <v>4513154.0299999993</v>
      </c>
      <c r="D5" s="32">
        <v>4513154.03</v>
      </c>
      <c r="E5" s="22"/>
      <c r="F5" s="22"/>
    </row>
    <row r="6" spans="1:6" ht="12.75" customHeight="1" x14ac:dyDescent="0.15">
      <c r="A6" s="28">
        <v>411</v>
      </c>
      <c r="B6" s="29" t="s">
        <v>22</v>
      </c>
      <c r="C6" s="33">
        <v>2141141.09</v>
      </c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33">
        <v>40826.019999999997</v>
      </c>
      <c r="D7" s="22"/>
      <c r="E7" s="22"/>
      <c r="F7" s="34"/>
    </row>
    <row r="8" spans="1:6" ht="12.75" customHeight="1" x14ac:dyDescent="0.15">
      <c r="A8" s="28">
        <v>413</v>
      </c>
      <c r="B8" s="40" t="s">
        <v>24</v>
      </c>
      <c r="C8" s="33">
        <v>597782.52</v>
      </c>
      <c r="D8" s="168"/>
      <c r="E8" s="22"/>
      <c r="F8" s="34"/>
    </row>
    <row r="9" spans="1:6" ht="12.75" customHeight="1" x14ac:dyDescent="0.15">
      <c r="A9" s="28">
        <v>414</v>
      </c>
      <c r="B9" s="41" t="s">
        <v>36</v>
      </c>
      <c r="C9" s="33">
        <v>793710.76</v>
      </c>
      <c r="D9" s="170">
        <v>1391493.28</v>
      </c>
      <c r="E9" s="22"/>
      <c r="F9" s="34"/>
    </row>
    <row r="10" spans="1:6" ht="12.75" customHeight="1" x14ac:dyDescent="0.15">
      <c r="A10" s="28">
        <v>415</v>
      </c>
      <c r="B10" s="29" t="s">
        <v>3</v>
      </c>
      <c r="C10" s="33">
        <v>38732.44</v>
      </c>
      <c r="D10" s="22"/>
      <c r="E10" s="22"/>
      <c r="F10" s="34"/>
    </row>
    <row r="11" spans="1:6" ht="12.75" customHeight="1" x14ac:dyDescent="0.15">
      <c r="A11" s="28">
        <v>416</v>
      </c>
      <c r="B11" s="43" t="s">
        <v>4</v>
      </c>
      <c r="C11" s="33">
        <v>641776.06000000006</v>
      </c>
      <c r="D11" s="22"/>
      <c r="E11" s="22"/>
      <c r="F11" s="34"/>
    </row>
    <row r="12" spans="1:6" ht="12.75" customHeight="1" x14ac:dyDescent="0.15">
      <c r="A12" s="28">
        <v>417</v>
      </c>
      <c r="B12" s="29" t="s">
        <v>5</v>
      </c>
      <c r="C12" s="33">
        <v>199185.1</v>
      </c>
      <c r="D12" s="22"/>
      <c r="E12" s="22"/>
      <c r="F12" s="34"/>
    </row>
    <row r="13" spans="1:6" ht="12.75" customHeight="1" x14ac:dyDescent="0.15">
      <c r="A13" s="28">
        <v>418</v>
      </c>
      <c r="B13" s="29" t="s">
        <v>6</v>
      </c>
      <c r="C13" s="33">
        <v>9720</v>
      </c>
      <c r="D13" s="22"/>
      <c r="E13" s="22"/>
      <c r="F13" s="34"/>
    </row>
    <row r="14" spans="1:6" ht="12.75" customHeight="1" x14ac:dyDescent="0.15">
      <c r="A14" s="28">
        <v>419</v>
      </c>
      <c r="B14" s="29" t="s">
        <v>47</v>
      </c>
      <c r="C14" s="33">
        <v>50280.04</v>
      </c>
      <c r="D14" s="22"/>
      <c r="E14" s="22"/>
      <c r="F14" s="34"/>
    </row>
    <row r="15" spans="1:6" ht="12.75" customHeight="1" x14ac:dyDescent="0.15">
      <c r="A15" s="23">
        <v>42</v>
      </c>
      <c r="B15" s="46" t="s">
        <v>7</v>
      </c>
      <c r="C15" s="66">
        <v>0</v>
      </c>
      <c r="D15" s="22"/>
      <c r="E15" s="22"/>
      <c r="F15" s="34"/>
    </row>
    <row r="16" spans="1:6" ht="16.5" customHeight="1" x14ac:dyDescent="0.15">
      <c r="A16" s="60">
        <v>43</v>
      </c>
      <c r="B16" s="61" t="s">
        <v>8</v>
      </c>
      <c r="C16" s="172">
        <v>1164413.7</v>
      </c>
      <c r="D16" s="174">
        <f>C17+C27</f>
        <v>1164413.7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209">
        <f>SUM(C18:C26)</f>
        <v>1147106.0899999999</v>
      </c>
      <c r="D17" s="129">
        <v>1147106.0900000001</v>
      </c>
      <c r="E17" s="73"/>
      <c r="F17" s="22"/>
    </row>
    <row r="18" spans="1:6" ht="12.75" customHeight="1" x14ac:dyDescent="0.15">
      <c r="A18" s="92" t="s">
        <v>53</v>
      </c>
      <c r="B18" s="94" t="s">
        <v>54</v>
      </c>
      <c r="C18" s="96"/>
      <c r="D18" s="98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110"/>
      <c r="D19" s="73"/>
      <c r="E19" s="73"/>
      <c r="F19" s="105"/>
    </row>
    <row r="20" spans="1:6" ht="12.75" customHeight="1" x14ac:dyDescent="0.15">
      <c r="A20" s="28" t="s">
        <v>57</v>
      </c>
      <c r="B20" s="100" t="s">
        <v>58</v>
      </c>
      <c r="C20" s="110">
        <v>151647.12</v>
      </c>
      <c r="D20" s="73"/>
      <c r="E20" s="73"/>
      <c r="F20" s="105"/>
    </row>
    <row r="21" spans="1:6" ht="12.75" customHeight="1" x14ac:dyDescent="0.15">
      <c r="A21" s="28" t="s">
        <v>59</v>
      </c>
      <c r="B21" s="100" t="s">
        <v>60</v>
      </c>
      <c r="C21" s="110">
        <v>0</v>
      </c>
      <c r="D21" s="73"/>
      <c r="E21" s="73"/>
      <c r="F21" s="105"/>
    </row>
    <row r="22" spans="1:6" ht="12.75" customHeight="1" x14ac:dyDescent="0.15">
      <c r="A22" s="28" t="s">
        <v>61</v>
      </c>
      <c r="B22" s="100" t="s">
        <v>62</v>
      </c>
      <c r="C22" s="110">
        <v>101533.62</v>
      </c>
      <c r="D22" s="73"/>
      <c r="E22" s="73"/>
      <c r="F22" s="105"/>
    </row>
    <row r="23" spans="1:6" ht="12.75" customHeight="1" x14ac:dyDescent="0.15">
      <c r="A23" s="28" t="s">
        <v>63</v>
      </c>
      <c r="B23" s="100" t="s">
        <v>64</v>
      </c>
      <c r="C23" s="110">
        <v>249113.61</v>
      </c>
      <c r="D23" s="73"/>
      <c r="E23" s="73"/>
      <c r="F23" s="105"/>
    </row>
    <row r="24" spans="1:6" ht="12.75" customHeight="1" x14ac:dyDescent="0.15">
      <c r="A24" s="28" t="s">
        <v>65</v>
      </c>
      <c r="B24" s="100" t="s">
        <v>66</v>
      </c>
      <c r="C24" s="110"/>
      <c r="D24" s="73"/>
      <c r="E24" s="73"/>
      <c r="F24" s="105"/>
    </row>
    <row r="25" spans="1:6" ht="12.75" customHeight="1" x14ac:dyDescent="0.15">
      <c r="A25" s="28" t="s">
        <v>67</v>
      </c>
      <c r="B25" s="106" t="s">
        <v>68</v>
      </c>
      <c r="C25" s="110">
        <v>19287.5</v>
      </c>
      <c r="D25" s="73"/>
      <c r="E25" s="73"/>
      <c r="F25" s="105"/>
    </row>
    <row r="26" spans="1:6" ht="12.75" customHeight="1" x14ac:dyDescent="0.15">
      <c r="A26" s="28" t="s">
        <v>69</v>
      </c>
      <c r="B26" s="106" t="s">
        <v>70</v>
      </c>
      <c r="C26" s="110">
        <v>625524.24</v>
      </c>
      <c r="D26" s="73"/>
      <c r="E26" s="73"/>
      <c r="F26" s="105"/>
    </row>
    <row r="27" spans="1:6" ht="12.75" customHeight="1" x14ac:dyDescent="0.15">
      <c r="A27" s="28">
        <v>432</v>
      </c>
      <c r="B27" s="107" t="s">
        <v>9</v>
      </c>
      <c r="C27" s="209">
        <f>SUM(C28:C33)</f>
        <v>17307.61</v>
      </c>
      <c r="D27" s="129">
        <v>17307.61</v>
      </c>
      <c r="E27" s="73"/>
      <c r="F27" s="105"/>
    </row>
    <row r="28" spans="1:6" ht="12.75" customHeight="1" x14ac:dyDescent="0.15">
      <c r="A28" s="28" t="s">
        <v>71</v>
      </c>
      <c r="B28" s="146" t="s">
        <v>72</v>
      </c>
      <c r="C28" s="110"/>
      <c r="D28" s="73"/>
      <c r="E28" s="73"/>
      <c r="F28" s="105"/>
    </row>
    <row r="29" spans="1:6" ht="12.75" customHeight="1" x14ac:dyDescent="0.15">
      <c r="A29" s="28" t="s">
        <v>73</v>
      </c>
      <c r="B29" s="146" t="s">
        <v>74</v>
      </c>
      <c r="C29" s="110"/>
      <c r="D29" s="73"/>
      <c r="E29" s="73"/>
      <c r="F29" s="105"/>
    </row>
    <row r="30" spans="1:6" ht="12.75" customHeight="1" x14ac:dyDescent="0.15">
      <c r="A30" s="28" t="s">
        <v>75</v>
      </c>
      <c r="B30" s="146" t="s">
        <v>76</v>
      </c>
      <c r="C30" s="110"/>
      <c r="D30" s="73"/>
      <c r="E30" s="73"/>
      <c r="F30" s="105"/>
    </row>
    <row r="31" spans="1:6" ht="12.75" customHeight="1" x14ac:dyDescent="0.15">
      <c r="A31" s="28" t="s">
        <v>77</v>
      </c>
      <c r="B31" s="146" t="s">
        <v>78</v>
      </c>
      <c r="C31" s="110"/>
      <c r="D31" s="73"/>
      <c r="E31" s="73"/>
      <c r="F31" s="105"/>
    </row>
    <row r="32" spans="1:6" ht="12.75" customHeight="1" x14ac:dyDescent="0.15">
      <c r="A32" s="28" t="s">
        <v>79</v>
      </c>
      <c r="B32" s="146" t="s">
        <v>80</v>
      </c>
      <c r="C32" s="110"/>
      <c r="D32" s="73"/>
      <c r="E32" s="73"/>
      <c r="F32" s="105"/>
    </row>
    <row r="33" spans="1:6" ht="12.75" customHeight="1" x14ac:dyDescent="0.15">
      <c r="A33" s="28" t="s">
        <v>81</v>
      </c>
      <c r="B33" s="146" t="s">
        <v>82</v>
      </c>
      <c r="C33" s="110">
        <v>17307.61</v>
      </c>
      <c r="D33" s="73"/>
      <c r="E33" s="73"/>
      <c r="F33" s="105"/>
    </row>
    <row r="34" spans="1:6" ht="12.75" customHeight="1" x14ac:dyDescent="0.15">
      <c r="A34" s="23">
        <v>44</v>
      </c>
      <c r="B34" s="148" t="s">
        <v>30</v>
      </c>
      <c r="C34" s="66">
        <v>4733813.37</v>
      </c>
      <c r="D34" s="22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66">
        <v>0</v>
      </c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66">
        <v>9093297.9199999999</v>
      </c>
      <c r="D36" s="22"/>
      <c r="E36" s="22"/>
      <c r="F36" s="22"/>
    </row>
    <row r="37" spans="1:6" ht="12.75" customHeight="1" x14ac:dyDescent="0.15">
      <c r="A37" s="23">
        <v>47</v>
      </c>
      <c r="B37" s="20" t="s">
        <v>33</v>
      </c>
      <c r="C37" s="66">
        <v>298016.82</v>
      </c>
      <c r="D37" s="22"/>
      <c r="E37" s="22"/>
      <c r="F37" s="22"/>
    </row>
    <row r="38" spans="1:6" ht="12.75" customHeight="1" x14ac:dyDescent="0.15">
      <c r="A38" s="5"/>
      <c r="B38" s="20" t="s">
        <v>34</v>
      </c>
      <c r="C38" s="149">
        <v>19802695.84</v>
      </c>
      <c r="D38" s="22">
        <f>C5+C15+C16+C34+C35+C36+C37</f>
        <v>19802695.84</v>
      </c>
      <c r="E38" s="22"/>
      <c r="F38" s="22"/>
    </row>
    <row r="39" spans="1:6" ht="12.75" customHeight="1" x14ac:dyDescent="0.15">
      <c r="A39" s="5"/>
      <c r="B39" s="151" t="s">
        <v>84</v>
      </c>
      <c r="C39" s="152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119">
        <f>SUM(C41:C45)</f>
        <v>11515968.189999999</v>
      </c>
      <c r="D40" s="120">
        <v>11515968.189999999</v>
      </c>
      <c r="E40" s="22"/>
      <c r="F40" s="20"/>
    </row>
    <row r="41" spans="1:6" ht="12.75" customHeight="1" x14ac:dyDescent="0.15">
      <c r="A41" s="28">
        <v>711</v>
      </c>
      <c r="B41" s="43" t="s">
        <v>37</v>
      </c>
      <c r="C41" s="33">
        <v>7419175.54</v>
      </c>
      <c r="D41" s="73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33">
        <v>296069.84000000003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73">
        <f>238511+131699.97</f>
        <v>370210.97</v>
      </c>
      <c r="D43" s="120">
        <v>370210.97</v>
      </c>
      <c r="E43" s="73"/>
      <c r="F43" s="34"/>
    </row>
    <row r="44" spans="1:6" ht="12.75" customHeight="1" x14ac:dyDescent="0.15">
      <c r="A44" s="160"/>
      <c r="B44" s="43" t="s">
        <v>85</v>
      </c>
      <c r="C44" s="82">
        <f>25106.74+983516.46+492736.41</f>
        <v>1501359.6099999999</v>
      </c>
      <c r="D44" s="73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33">
        <v>1929152.23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66">
        <v>93739.88</v>
      </c>
      <c r="D46" s="22"/>
      <c r="E46" s="22"/>
      <c r="F46" s="73"/>
    </row>
    <row r="47" spans="1:6" ht="18" customHeight="1" x14ac:dyDescent="0.15">
      <c r="A47" s="163">
        <v>73</v>
      </c>
      <c r="B47" s="46" t="s">
        <v>87</v>
      </c>
      <c r="C47" s="138">
        <v>139812.23000000001</v>
      </c>
      <c r="D47" s="133"/>
      <c r="E47" s="133"/>
      <c r="F47" s="167"/>
    </row>
    <row r="48" spans="1:6" ht="12.75" customHeight="1" x14ac:dyDescent="0.15">
      <c r="A48" s="23">
        <v>74</v>
      </c>
      <c r="B48" s="61" t="s">
        <v>41</v>
      </c>
      <c r="C48" s="66">
        <v>4766811.1500000004</v>
      </c>
      <c r="D48" s="22"/>
      <c r="E48" s="22"/>
      <c r="F48" s="22"/>
    </row>
    <row r="49" spans="1:6" ht="12.75" customHeight="1" x14ac:dyDescent="0.15">
      <c r="A49" s="28">
        <v>741</v>
      </c>
      <c r="B49" s="43" t="s">
        <v>42</v>
      </c>
      <c r="C49" s="45"/>
      <c r="D49" s="73"/>
      <c r="E49" s="73"/>
      <c r="F49" s="22"/>
    </row>
    <row r="50" spans="1:6" ht="12.75" customHeight="1" x14ac:dyDescent="0.15">
      <c r="A50" s="28">
        <v>742</v>
      </c>
      <c r="B50" s="43" t="s">
        <v>43</v>
      </c>
      <c r="C50" s="33">
        <v>4564337</v>
      </c>
      <c r="D50" s="73"/>
      <c r="E50" s="73"/>
      <c r="F50" s="22"/>
    </row>
    <row r="51" spans="1:6" ht="12.75" customHeight="1" x14ac:dyDescent="0.15">
      <c r="A51" s="160"/>
      <c r="B51" s="43" t="s">
        <v>88</v>
      </c>
      <c r="C51" s="241">
        <f>C48-C50</f>
        <v>202474.15000000037</v>
      </c>
      <c r="D51" s="98"/>
      <c r="E51" s="98"/>
      <c r="F51" s="22"/>
    </row>
    <row r="52" spans="1:6" ht="12.75" customHeight="1" x14ac:dyDescent="0.15">
      <c r="A52" s="23">
        <v>751</v>
      </c>
      <c r="B52" s="148" t="s">
        <v>83</v>
      </c>
      <c r="C52" s="66">
        <v>3563870.6</v>
      </c>
      <c r="D52" s="22"/>
      <c r="E52" s="22"/>
      <c r="F52" s="22"/>
    </row>
    <row r="53" spans="1:6" ht="12.75" customHeight="1" x14ac:dyDescent="0.15">
      <c r="A53" s="5"/>
      <c r="B53" s="148" t="s">
        <v>89</v>
      </c>
      <c r="C53" s="149">
        <v>20080202.050000001</v>
      </c>
      <c r="D53" s="22">
        <f>C40+C46+C47+C48+C52</f>
        <v>20080202.050000001</v>
      </c>
      <c r="E53" s="22"/>
      <c r="F53" s="22"/>
    </row>
    <row r="54" spans="1:6" ht="12.75" customHeight="1" x14ac:dyDescent="0.15">
      <c r="A54" s="5"/>
      <c r="B54" s="151" t="s">
        <v>90</v>
      </c>
      <c r="C54" s="152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45"/>
      <c r="D55" s="73"/>
      <c r="E55" s="73"/>
      <c r="F55" s="73"/>
    </row>
    <row r="56" spans="1:6" ht="12.75" customHeight="1" x14ac:dyDescent="0.15">
      <c r="A56" s="5"/>
      <c r="B56" s="36" t="s">
        <v>92</v>
      </c>
      <c r="C56" s="45"/>
      <c r="D56" s="73"/>
      <c r="E56" s="73"/>
      <c r="F56" s="73"/>
    </row>
    <row r="57" spans="1:6" ht="12.75" customHeight="1" x14ac:dyDescent="0.15">
      <c r="A57" s="5"/>
      <c r="B57" s="36" t="s">
        <v>93</v>
      </c>
      <c r="C57" s="45"/>
      <c r="D57" s="73"/>
      <c r="E57" s="73"/>
      <c r="F57" s="73"/>
    </row>
    <row r="58" spans="1:6" ht="12.75" customHeight="1" x14ac:dyDescent="0.15">
      <c r="A58" s="5"/>
      <c r="B58" s="36" t="s">
        <v>94</v>
      </c>
      <c r="C58" s="45"/>
      <c r="D58" s="73"/>
      <c r="E58" s="73"/>
      <c r="F58" s="73"/>
    </row>
    <row r="59" spans="1:6" ht="12.75" customHeight="1" x14ac:dyDescent="0.15">
      <c r="A59" s="5"/>
      <c r="B59" s="201"/>
      <c r="C59" s="152"/>
      <c r="D59" s="153"/>
      <c r="E59" s="153"/>
      <c r="F59" s="153"/>
    </row>
    <row r="60" spans="1:6" ht="19.5" customHeight="1" x14ac:dyDescent="0.15">
      <c r="A60" s="1"/>
      <c r="B60" s="250"/>
      <c r="C60" s="250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2"/>
      <c r="D61" s="257"/>
      <c r="E61" s="2"/>
      <c r="F61" s="1"/>
    </row>
    <row r="62" spans="1:6" ht="19.5" customHeight="1" x14ac:dyDescent="0.15">
      <c r="A62" s="5"/>
      <c r="B62" s="288" t="s">
        <v>101</v>
      </c>
      <c r="C62" s="302">
        <v>12807324.1</v>
      </c>
      <c r="D62" s="192"/>
      <c r="E62" s="241"/>
      <c r="F62" s="14"/>
    </row>
    <row r="63" spans="1:6" ht="19.5" customHeight="1" x14ac:dyDescent="0.15">
      <c r="A63" s="5"/>
      <c r="B63" s="301"/>
      <c r="C63" s="44"/>
      <c r="D63" s="192"/>
      <c r="E63" s="241"/>
      <c r="F63" s="14"/>
    </row>
    <row r="64" spans="1:6" ht="19.5" customHeight="1" x14ac:dyDescent="0.15">
      <c r="A64" s="5"/>
      <c r="B64" s="303" t="s">
        <v>118</v>
      </c>
      <c r="C64" s="44">
        <v>400826.87</v>
      </c>
      <c r="D64" s="192"/>
      <c r="E64" s="241"/>
      <c r="F64" s="14"/>
    </row>
    <row r="65" spans="1:6" ht="19.5" customHeight="1" x14ac:dyDescent="0.15">
      <c r="A65" s="5"/>
      <c r="B65" s="303" t="s">
        <v>115</v>
      </c>
      <c r="C65" s="44">
        <v>5056781.0599999996</v>
      </c>
      <c r="D65" s="192"/>
      <c r="E65" s="241"/>
      <c r="F65" s="14"/>
    </row>
    <row r="66" spans="1:6" ht="19.5" customHeight="1" x14ac:dyDescent="0.15">
      <c r="A66" s="5"/>
      <c r="B66" s="303" t="s">
        <v>121</v>
      </c>
      <c r="C66" s="44">
        <v>55379.3</v>
      </c>
      <c r="D66" s="192"/>
      <c r="E66" s="241"/>
      <c r="F66" s="14"/>
    </row>
    <row r="67" spans="1:6" ht="19.5" customHeight="1" x14ac:dyDescent="0.15">
      <c r="A67" s="5"/>
      <c r="B67" s="303" t="s">
        <v>123</v>
      </c>
      <c r="C67" s="44">
        <v>329067.24</v>
      </c>
      <c r="D67" s="192"/>
      <c r="E67" s="241"/>
      <c r="F67" s="14"/>
    </row>
    <row r="68" spans="1:6" ht="19.5" customHeight="1" x14ac:dyDescent="0.15">
      <c r="A68" s="5"/>
      <c r="B68" s="338" t="s">
        <v>125</v>
      </c>
      <c r="C68" s="44">
        <v>334388.39</v>
      </c>
      <c r="D68" s="192"/>
      <c r="E68" s="241"/>
      <c r="F68" s="14"/>
    </row>
    <row r="69" spans="1:6" ht="19.5" customHeight="1" x14ac:dyDescent="0.15">
      <c r="A69" s="5"/>
      <c r="B69" s="338" t="s">
        <v>154</v>
      </c>
      <c r="C69" s="44">
        <v>455051.44</v>
      </c>
      <c r="D69" s="192"/>
      <c r="E69" s="241"/>
      <c r="F69" s="14"/>
    </row>
    <row r="70" spans="1:6" ht="19.5" customHeight="1" x14ac:dyDescent="0.15">
      <c r="A70" s="5"/>
      <c r="B70" s="303" t="s">
        <v>155</v>
      </c>
      <c r="C70" s="44">
        <v>84830.89</v>
      </c>
      <c r="D70" s="192"/>
      <c r="E70" s="241"/>
      <c r="F70" s="14"/>
    </row>
    <row r="71" spans="1:6" ht="19.5" customHeight="1" x14ac:dyDescent="0.15">
      <c r="A71" s="5"/>
      <c r="B71" s="303" t="s">
        <v>156</v>
      </c>
      <c r="C71" s="44">
        <v>1580.23</v>
      </c>
      <c r="D71" s="192"/>
      <c r="E71" s="241"/>
      <c r="F71" s="14"/>
    </row>
    <row r="72" spans="1:6" ht="19.5" customHeight="1" x14ac:dyDescent="0.15">
      <c r="A72" s="5"/>
      <c r="B72" s="346" t="s">
        <v>157</v>
      </c>
      <c r="C72" s="44">
        <v>13678.93</v>
      </c>
      <c r="D72" s="192"/>
      <c r="E72" s="241"/>
      <c r="F72" s="14"/>
    </row>
    <row r="73" spans="1:6" ht="19.5" customHeight="1" x14ac:dyDescent="0.15">
      <c r="A73" s="5"/>
      <c r="B73" s="346" t="s">
        <v>149</v>
      </c>
      <c r="C73" s="44">
        <v>188142.69</v>
      </c>
      <c r="D73" s="192"/>
      <c r="E73" s="241"/>
      <c r="F73" s="14"/>
    </row>
    <row r="74" spans="1:6" ht="19.5" customHeight="1" x14ac:dyDescent="0.15">
      <c r="A74" s="5"/>
      <c r="B74" s="338" t="s">
        <v>277</v>
      </c>
      <c r="C74" s="44">
        <v>715405.37</v>
      </c>
      <c r="D74" s="192"/>
      <c r="E74" s="241"/>
      <c r="F74" s="14"/>
    </row>
    <row r="75" spans="1:6" ht="19.5" customHeight="1" x14ac:dyDescent="0.15">
      <c r="A75" s="5"/>
      <c r="B75" s="338" t="s">
        <v>201</v>
      </c>
      <c r="C75" s="44">
        <v>331823.46999999997</v>
      </c>
      <c r="D75" s="192"/>
      <c r="E75" s="241"/>
      <c r="F75" s="14"/>
    </row>
    <row r="76" spans="1:6" ht="19.5" customHeight="1" x14ac:dyDescent="0.15">
      <c r="A76" s="5"/>
      <c r="B76" s="338" t="s">
        <v>278</v>
      </c>
      <c r="C76" s="44">
        <v>193446.52</v>
      </c>
      <c r="D76" s="192"/>
      <c r="E76" s="241"/>
      <c r="F76" s="14"/>
    </row>
    <row r="77" spans="1:6" ht="19.5" customHeight="1" x14ac:dyDescent="0.15">
      <c r="A77" s="5"/>
      <c r="B77" s="338" t="s">
        <v>279</v>
      </c>
      <c r="C77" s="44">
        <v>136424.5</v>
      </c>
      <c r="D77" s="192"/>
      <c r="E77" s="241"/>
      <c r="F77" s="14"/>
    </row>
    <row r="78" spans="1:6" ht="19.5" customHeight="1" x14ac:dyDescent="0.15">
      <c r="A78" s="5"/>
      <c r="B78" s="338" t="s">
        <v>280</v>
      </c>
      <c r="C78" s="44">
        <v>123707.31</v>
      </c>
      <c r="D78" s="192"/>
      <c r="E78" s="241"/>
      <c r="F78" s="14"/>
    </row>
    <row r="79" spans="1:6" ht="19.5" customHeight="1" x14ac:dyDescent="0.15">
      <c r="A79" s="5"/>
      <c r="B79" s="346" t="s">
        <v>281</v>
      </c>
      <c r="C79" s="44">
        <v>82699.429999999993</v>
      </c>
      <c r="D79" s="192"/>
      <c r="E79" s="241"/>
      <c r="F79" s="14"/>
    </row>
    <row r="80" spans="1:6" ht="19.5" customHeight="1" x14ac:dyDescent="0.15">
      <c r="A80" s="5"/>
      <c r="B80" s="338" t="s">
        <v>198</v>
      </c>
      <c r="C80" s="44">
        <v>2462181.5699999998</v>
      </c>
      <c r="D80" s="192"/>
      <c r="E80" s="241"/>
      <c r="F80" s="14"/>
    </row>
    <row r="81" spans="1:6" ht="19.5" customHeight="1" x14ac:dyDescent="0.15">
      <c r="A81" s="5"/>
      <c r="B81" s="338" t="s">
        <v>150</v>
      </c>
      <c r="C81" s="44">
        <v>132450.76</v>
      </c>
      <c r="D81" s="192"/>
      <c r="E81" s="241"/>
      <c r="F81" s="14"/>
    </row>
    <row r="82" spans="1:6" ht="19.5" customHeight="1" x14ac:dyDescent="0.15">
      <c r="A82" s="5"/>
      <c r="B82" s="338" t="s">
        <v>180</v>
      </c>
      <c r="C82" s="44">
        <v>171654.91</v>
      </c>
      <c r="D82" s="192"/>
      <c r="E82" s="241"/>
      <c r="F82" s="14"/>
    </row>
    <row r="83" spans="1:6" ht="19.5" customHeight="1" x14ac:dyDescent="0.15">
      <c r="A83" s="5"/>
      <c r="B83" s="338" t="s">
        <v>142</v>
      </c>
      <c r="C83" s="44">
        <v>416050.05</v>
      </c>
      <c r="D83" s="192"/>
      <c r="E83" s="241"/>
      <c r="F83" s="14"/>
    </row>
    <row r="84" spans="1:6" ht="19.5" customHeight="1" x14ac:dyDescent="0.15">
      <c r="A84" s="5"/>
      <c r="B84" s="338" t="s">
        <v>222</v>
      </c>
      <c r="C84" s="44">
        <v>482588.83</v>
      </c>
      <c r="D84" s="192"/>
      <c r="E84" s="241"/>
      <c r="F84" s="14"/>
    </row>
    <row r="85" spans="1:6" ht="19.5" customHeight="1" x14ac:dyDescent="0.15">
      <c r="A85" s="5"/>
      <c r="B85" s="338" t="s">
        <v>140</v>
      </c>
      <c r="C85" s="44">
        <v>345307.1</v>
      </c>
      <c r="D85" s="192"/>
      <c r="E85" s="241"/>
      <c r="F85" s="14"/>
    </row>
    <row r="86" spans="1:6" ht="19.5" customHeight="1" x14ac:dyDescent="0.15">
      <c r="A86" s="5"/>
      <c r="B86" s="338" t="s">
        <v>199</v>
      </c>
      <c r="C86" s="44">
        <v>15181.91</v>
      </c>
      <c r="D86" s="192"/>
      <c r="E86" s="241"/>
      <c r="F86" s="14"/>
    </row>
    <row r="87" spans="1:6" ht="19.5" customHeight="1" x14ac:dyDescent="0.15">
      <c r="A87" s="5"/>
      <c r="B87" s="338" t="s">
        <v>282</v>
      </c>
      <c r="C87" s="44">
        <v>278675.33</v>
      </c>
      <c r="D87" s="192"/>
      <c r="E87" s="241"/>
      <c r="F87" s="14"/>
    </row>
    <row r="88" spans="1:6" ht="19.5" customHeight="1" x14ac:dyDescent="0.15">
      <c r="A88" s="5"/>
      <c r="B88" s="305"/>
      <c r="C88" s="299"/>
      <c r="D88" s="192"/>
      <c r="E88" s="241"/>
      <c r="F88" s="14"/>
    </row>
    <row r="89" spans="1:6" ht="19.5" customHeight="1" x14ac:dyDescent="0.15">
      <c r="A89" s="5"/>
      <c r="B89" s="306" t="s">
        <v>283</v>
      </c>
      <c r="C89" s="179">
        <v>6995371.7400000002</v>
      </c>
      <c r="D89" s="192"/>
      <c r="E89" s="241"/>
      <c r="F89" s="14"/>
    </row>
    <row r="90" spans="1:6" ht="19.5" customHeight="1" x14ac:dyDescent="0.15">
      <c r="A90" s="5"/>
      <c r="B90" s="305"/>
      <c r="C90" s="299"/>
      <c r="D90" s="192"/>
      <c r="E90" s="241"/>
      <c r="F90" s="14"/>
    </row>
    <row r="91" spans="1:6" ht="19.5" customHeight="1" x14ac:dyDescent="0.15">
      <c r="A91" s="5"/>
      <c r="B91" s="306" t="s">
        <v>128</v>
      </c>
      <c r="C91" s="418">
        <f>C89+C62</f>
        <v>19802695.84</v>
      </c>
      <c r="D91" s="197"/>
      <c r="E91" s="420"/>
      <c r="F91" s="1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1"/>
      <c r="B1" s="2"/>
      <c r="C1" s="6"/>
      <c r="D1" s="6"/>
      <c r="E1" s="6"/>
      <c r="F1" s="2"/>
      <c r="G1" s="1"/>
      <c r="H1" s="1"/>
    </row>
    <row r="2" spans="1:8" ht="12.75" customHeight="1" x14ac:dyDescent="0.15">
      <c r="A2" s="5"/>
      <c r="B2" s="8" t="s">
        <v>11</v>
      </c>
      <c r="C2" s="10">
        <v>2013</v>
      </c>
      <c r="D2" s="30"/>
      <c r="E2" s="30"/>
      <c r="F2" s="13"/>
      <c r="G2" s="14"/>
      <c r="H2" s="1"/>
    </row>
    <row r="3" spans="1:8" ht="12.75" customHeight="1" x14ac:dyDescent="0.15">
      <c r="A3" s="5"/>
      <c r="B3" s="15" t="s">
        <v>18</v>
      </c>
      <c r="C3" s="124"/>
      <c r="D3" s="117"/>
      <c r="E3" s="117"/>
      <c r="F3" s="19"/>
      <c r="G3" s="14"/>
      <c r="H3" s="1"/>
    </row>
    <row r="4" spans="1:8" ht="12.75" customHeight="1" x14ac:dyDescent="0.15">
      <c r="A4" s="5"/>
      <c r="B4" s="20"/>
      <c r="C4" s="21"/>
      <c r="D4" s="22"/>
      <c r="E4" s="22"/>
      <c r="F4" s="22"/>
      <c r="G4" s="14"/>
      <c r="H4" s="1"/>
    </row>
    <row r="5" spans="1:8" ht="12.75" customHeight="1" x14ac:dyDescent="0.15">
      <c r="A5" s="23">
        <v>41</v>
      </c>
      <c r="B5" s="20" t="s">
        <v>0</v>
      </c>
      <c r="C5" s="126">
        <f>SUM(C6:C14)</f>
        <v>3766355.7</v>
      </c>
      <c r="D5" s="32">
        <v>3766355.7</v>
      </c>
      <c r="E5" s="22"/>
      <c r="F5" s="22"/>
      <c r="G5" s="14"/>
      <c r="H5" s="1"/>
    </row>
    <row r="6" spans="1:8" ht="12.75" customHeight="1" x14ac:dyDescent="0.15">
      <c r="A6" s="28">
        <v>411</v>
      </c>
      <c r="B6" s="29" t="s">
        <v>22</v>
      </c>
      <c r="C6" s="110">
        <v>2376735.0699999998</v>
      </c>
      <c r="D6" s="73"/>
      <c r="E6" s="73"/>
      <c r="F6" s="34"/>
      <c r="G6" s="14"/>
      <c r="H6" s="1"/>
    </row>
    <row r="7" spans="1:8" ht="12.75" customHeight="1" x14ac:dyDescent="0.15">
      <c r="A7" s="28">
        <v>412</v>
      </c>
      <c r="B7" s="36" t="s">
        <v>23</v>
      </c>
      <c r="C7" s="110">
        <v>167957.25</v>
      </c>
      <c r="D7" s="73"/>
      <c r="E7" s="73"/>
      <c r="F7" s="34"/>
      <c r="G7" s="14"/>
      <c r="H7" s="1"/>
    </row>
    <row r="8" spans="1:8" ht="12.75" customHeight="1" x14ac:dyDescent="0.15">
      <c r="A8" s="28">
        <v>413</v>
      </c>
      <c r="B8" s="40" t="s">
        <v>24</v>
      </c>
      <c r="C8" s="110">
        <v>516447.19</v>
      </c>
      <c r="D8" s="45">
        <f>C8+C9</f>
        <v>726271.39</v>
      </c>
      <c r="E8" s="128">
        <v>726271.39</v>
      </c>
      <c r="F8" s="34"/>
      <c r="G8" s="14"/>
      <c r="H8" s="1"/>
    </row>
    <row r="9" spans="1:8" ht="12.75" customHeight="1" x14ac:dyDescent="0.15">
      <c r="A9" s="28">
        <v>414</v>
      </c>
      <c r="B9" s="40" t="s">
        <v>36</v>
      </c>
      <c r="C9" s="110">
        <v>209824.2</v>
      </c>
      <c r="D9" s="45"/>
      <c r="E9" s="73"/>
      <c r="F9" s="34"/>
      <c r="G9" s="14"/>
      <c r="H9" s="1"/>
    </row>
    <row r="10" spans="1:8" ht="12.75" customHeight="1" x14ac:dyDescent="0.15">
      <c r="A10" s="28">
        <v>415</v>
      </c>
      <c r="B10" s="29" t="s">
        <v>3</v>
      </c>
      <c r="C10" s="110">
        <v>37097.839999999997</v>
      </c>
      <c r="D10" s="73"/>
      <c r="E10" s="73"/>
      <c r="F10" s="34"/>
      <c r="G10" s="14"/>
      <c r="H10" s="1"/>
    </row>
    <row r="11" spans="1:8" ht="12.75" customHeight="1" x14ac:dyDescent="0.15">
      <c r="A11" s="28">
        <v>416</v>
      </c>
      <c r="B11" s="43" t="s">
        <v>4</v>
      </c>
      <c r="C11" s="110">
        <v>64430.239999999998</v>
      </c>
      <c r="D11" s="45"/>
      <c r="E11" s="73"/>
      <c r="F11" s="34"/>
      <c r="G11" s="14"/>
      <c r="H11" s="1"/>
    </row>
    <row r="12" spans="1:8" ht="12.75" customHeight="1" x14ac:dyDescent="0.15">
      <c r="A12" s="28">
        <v>417</v>
      </c>
      <c r="B12" s="29" t="s">
        <v>5</v>
      </c>
      <c r="C12" s="110">
        <v>15380</v>
      </c>
      <c r="D12" s="73"/>
      <c r="E12" s="73"/>
      <c r="F12" s="34"/>
      <c r="G12" s="14"/>
      <c r="H12" s="1"/>
    </row>
    <row r="13" spans="1:8" ht="12.75" customHeight="1" x14ac:dyDescent="0.15">
      <c r="A13" s="28">
        <v>418</v>
      </c>
      <c r="B13" s="29" t="s">
        <v>6</v>
      </c>
      <c r="C13" s="110">
        <v>378483.91</v>
      </c>
      <c r="D13" s="73"/>
      <c r="E13" s="73"/>
      <c r="F13" s="34"/>
      <c r="G13" s="14"/>
      <c r="H13" s="1"/>
    </row>
    <row r="14" spans="1:8" ht="12.75" customHeight="1" x14ac:dyDescent="0.15">
      <c r="A14" s="28">
        <v>419</v>
      </c>
      <c r="B14" s="29" t="s">
        <v>47</v>
      </c>
      <c r="C14" s="110">
        <v>0</v>
      </c>
      <c r="D14" s="22"/>
      <c r="E14" s="22"/>
      <c r="F14" s="34"/>
      <c r="G14" s="14"/>
      <c r="H14" s="1"/>
    </row>
    <row r="15" spans="1:8" ht="12.75" customHeight="1" x14ac:dyDescent="0.15">
      <c r="A15" s="23">
        <v>42</v>
      </c>
      <c r="B15" s="46" t="s">
        <v>7</v>
      </c>
      <c r="C15" s="122">
        <v>50075.97</v>
      </c>
      <c r="D15" s="22"/>
      <c r="E15" s="22"/>
      <c r="F15" s="34"/>
      <c r="G15" s="14"/>
      <c r="H15" s="130"/>
    </row>
    <row r="16" spans="1:8" ht="16.5" customHeight="1" x14ac:dyDescent="0.15">
      <c r="A16" s="60">
        <v>43</v>
      </c>
      <c r="B16" s="61" t="s">
        <v>8</v>
      </c>
      <c r="C16" s="131">
        <v>2619052.5099999998</v>
      </c>
      <c r="D16" s="86">
        <f>C17+C27</f>
        <v>2619052.5099999998</v>
      </c>
      <c r="E16" s="133"/>
      <c r="F16" s="22"/>
      <c r="G16" s="14"/>
      <c r="H16" s="1"/>
    </row>
    <row r="17" spans="1:8" ht="12.75" customHeight="1" x14ac:dyDescent="0.15">
      <c r="A17" s="28">
        <v>431</v>
      </c>
      <c r="B17" s="71" t="s">
        <v>8</v>
      </c>
      <c r="C17" s="135">
        <f>SUM(C18:C26)</f>
        <v>1203369.51</v>
      </c>
      <c r="D17" s="139">
        <v>1203369.51</v>
      </c>
      <c r="E17" s="73"/>
      <c r="F17" s="22"/>
      <c r="G17" s="14"/>
      <c r="H17" s="1"/>
    </row>
    <row r="18" spans="1:8" ht="12.75" customHeight="1" x14ac:dyDescent="0.15">
      <c r="A18" s="92" t="s">
        <v>53</v>
      </c>
      <c r="B18" s="94" t="s">
        <v>54</v>
      </c>
      <c r="C18" s="141"/>
      <c r="D18" s="101"/>
      <c r="E18" s="98"/>
      <c r="F18" s="22"/>
      <c r="G18" s="14"/>
      <c r="H18" s="1"/>
    </row>
    <row r="19" spans="1:8" ht="12.75" customHeight="1" x14ac:dyDescent="0.15">
      <c r="A19" s="28" t="s">
        <v>55</v>
      </c>
      <c r="B19" s="100" t="s">
        <v>56</v>
      </c>
      <c r="C19" s="110">
        <v>245376.83</v>
      </c>
      <c r="D19" s="73"/>
      <c r="E19" s="73"/>
      <c r="F19" s="197"/>
      <c r="G19" s="14"/>
      <c r="H19" s="1"/>
    </row>
    <row r="20" spans="1:8" ht="12.75" customHeight="1" x14ac:dyDescent="0.15">
      <c r="A20" s="28" t="s">
        <v>57</v>
      </c>
      <c r="B20" s="100" t="s">
        <v>58</v>
      </c>
      <c r="C20" s="110">
        <v>477002.41</v>
      </c>
      <c r="D20" s="73"/>
      <c r="E20" s="73"/>
      <c r="F20" s="197"/>
      <c r="G20" s="14"/>
      <c r="H20" s="1"/>
    </row>
    <row r="21" spans="1:8" ht="12.75" customHeight="1" x14ac:dyDescent="0.15">
      <c r="A21" s="28" t="s">
        <v>59</v>
      </c>
      <c r="B21" s="100" t="s">
        <v>60</v>
      </c>
      <c r="C21" s="110">
        <v>0</v>
      </c>
      <c r="D21" s="73"/>
      <c r="E21" s="73"/>
      <c r="F21" s="197"/>
      <c r="G21" s="14"/>
      <c r="H21" s="1"/>
    </row>
    <row r="22" spans="1:8" ht="12.75" customHeight="1" x14ac:dyDescent="0.15">
      <c r="A22" s="28" t="s">
        <v>61</v>
      </c>
      <c r="B22" s="100" t="s">
        <v>62</v>
      </c>
      <c r="C22" s="110">
        <v>89453</v>
      </c>
      <c r="D22" s="73"/>
      <c r="E22" s="73"/>
      <c r="F22" s="197"/>
      <c r="G22" s="14"/>
      <c r="H22" s="1"/>
    </row>
    <row r="23" spans="1:8" ht="12.75" customHeight="1" x14ac:dyDescent="0.15">
      <c r="A23" s="28" t="s">
        <v>63</v>
      </c>
      <c r="B23" s="100" t="s">
        <v>64</v>
      </c>
      <c r="C23" s="110">
        <v>106619.69</v>
      </c>
      <c r="D23" s="73"/>
      <c r="E23" s="73"/>
      <c r="F23" s="197"/>
      <c r="G23" s="14"/>
      <c r="H23" s="1"/>
    </row>
    <row r="24" spans="1:8" ht="12.75" customHeight="1" x14ac:dyDescent="0.15">
      <c r="A24" s="28" t="s">
        <v>65</v>
      </c>
      <c r="B24" s="100" t="s">
        <v>66</v>
      </c>
      <c r="C24" s="110">
        <v>143621.54</v>
      </c>
      <c r="D24" s="73"/>
      <c r="E24" s="73"/>
      <c r="F24" s="197"/>
      <c r="G24" s="14"/>
      <c r="H24" s="1"/>
    </row>
    <row r="25" spans="1:8" ht="12.75" customHeight="1" x14ac:dyDescent="0.15">
      <c r="A25" s="28" t="s">
        <v>67</v>
      </c>
      <c r="B25" s="106" t="s">
        <v>68</v>
      </c>
      <c r="C25" s="110">
        <v>41150</v>
      </c>
      <c r="D25" s="73"/>
      <c r="E25" s="73"/>
      <c r="F25" s="197"/>
      <c r="G25" s="14"/>
      <c r="H25" s="1"/>
    </row>
    <row r="26" spans="1:8" ht="12.75" customHeight="1" x14ac:dyDescent="0.15">
      <c r="A26" s="28" t="s">
        <v>69</v>
      </c>
      <c r="B26" s="106" t="s">
        <v>70</v>
      </c>
      <c r="C26" s="110">
        <v>100146.04</v>
      </c>
      <c r="D26" s="73"/>
      <c r="E26" s="73"/>
      <c r="F26" s="197"/>
      <c r="G26" s="14"/>
      <c r="H26" s="1"/>
    </row>
    <row r="27" spans="1:8" ht="12.75" customHeight="1" x14ac:dyDescent="0.15">
      <c r="A27" s="28">
        <v>432</v>
      </c>
      <c r="B27" s="107" t="s">
        <v>9</v>
      </c>
      <c r="C27" s="135">
        <f>SUM(C28:C33)</f>
        <v>1415683</v>
      </c>
      <c r="D27" s="90">
        <v>1415683</v>
      </c>
      <c r="E27" s="73"/>
      <c r="F27" s="197"/>
      <c r="G27" s="14"/>
      <c r="H27" s="1"/>
    </row>
    <row r="28" spans="1:8" ht="12.75" customHeight="1" x14ac:dyDescent="0.15">
      <c r="A28" s="28" t="s">
        <v>71</v>
      </c>
      <c r="B28" s="146" t="s">
        <v>72</v>
      </c>
      <c r="C28" s="110"/>
      <c r="D28" s="73"/>
      <c r="E28" s="73"/>
      <c r="F28" s="197"/>
      <c r="G28" s="14"/>
      <c r="H28" s="1"/>
    </row>
    <row r="29" spans="1:8" ht="12.75" customHeight="1" x14ac:dyDescent="0.15">
      <c r="A29" s="28" t="s">
        <v>73</v>
      </c>
      <c r="B29" s="146" t="s">
        <v>74</v>
      </c>
      <c r="C29" s="110"/>
      <c r="D29" s="73"/>
      <c r="E29" s="73"/>
      <c r="F29" s="197"/>
      <c r="G29" s="14"/>
      <c r="H29" s="1"/>
    </row>
    <row r="30" spans="1:8" ht="12.75" customHeight="1" x14ac:dyDescent="0.15">
      <c r="A30" s="28" t="s">
        <v>75</v>
      </c>
      <c r="B30" s="146" t="s">
        <v>76</v>
      </c>
      <c r="C30" s="110"/>
      <c r="D30" s="73"/>
      <c r="E30" s="73"/>
      <c r="F30" s="197"/>
      <c r="G30" s="14"/>
      <c r="H30" s="1"/>
    </row>
    <row r="31" spans="1:8" ht="12.75" customHeight="1" x14ac:dyDescent="0.15">
      <c r="A31" s="28" t="s">
        <v>77</v>
      </c>
      <c r="B31" s="146" t="s">
        <v>78</v>
      </c>
      <c r="C31" s="110"/>
      <c r="D31" s="73"/>
      <c r="E31" s="73"/>
      <c r="F31" s="197"/>
      <c r="G31" s="14"/>
      <c r="H31" s="1"/>
    </row>
    <row r="32" spans="1:8" ht="12.75" customHeight="1" x14ac:dyDescent="0.15">
      <c r="A32" s="28" t="s">
        <v>79</v>
      </c>
      <c r="B32" s="146" t="s">
        <v>80</v>
      </c>
      <c r="C32" s="110"/>
      <c r="D32" s="73"/>
      <c r="E32" s="73"/>
      <c r="F32" s="197"/>
      <c r="G32" s="14"/>
      <c r="H32" s="1"/>
    </row>
    <row r="33" spans="1:8" ht="12.75" customHeight="1" x14ac:dyDescent="0.15">
      <c r="A33" s="28" t="s">
        <v>81</v>
      </c>
      <c r="B33" s="146" t="s">
        <v>82</v>
      </c>
      <c r="C33" s="110">
        <v>1415683</v>
      </c>
      <c r="D33" s="73"/>
      <c r="E33" s="73"/>
      <c r="F33" s="197"/>
      <c r="G33" s="14"/>
      <c r="H33" s="1"/>
    </row>
    <row r="34" spans="1:8" ht="12.75" customHeight="1" x14ac:dyDescent="0.15">
      <c r="A34" s="23">
        <v>44</v>
      </c>
      <c r="B34" s="148" t="s">
        <v>30</v>
      </c>
      <c r="C34" s="122">
        <v>1844665.61</v>
      </c>
      <c r="D34" s="22"/>
      <c r="E34" s="22"/>
      <c r="F34" s="22"/>
      <c r="G34" s="14"/>
      <c r="H34" s="1"/>
    </row>
    <row r="35" spans="1:8" ht="12.75" customHeight="1" x14ac:dyDescent="0.15">
      <c r="A35" s="23">
        <v>45</v>
      </c>
      <c r="B35" s="46" t="s">
        <v>83</v>
      </c>
      <c r="C35" s="116"/>
      <c r="D35" s="22"/>
      <c r="E35" s="22"/>
      <c r="F35" s="22"/>
      <c r="G35" s="14"/>
      <c r="H35" s="1"/>
    </row>
    <row r="36" spans="1:8" ht="12.75" customHeight="1" x14ac:dyDescent="0.15">
      <c r="A36" s="23">
        <v>46</v>
      </c>
      <c r="B36" s="20" t="s">
        <v>32</v>
      </c>
      <c r="C36" s="116">
        <f>892038.65+5868400.94</f>
        <v>6760439.5900000008</v>
      </c>
      <c r="D36" s="225">
        <v>6760439.5899999999</v>
      </c>
      <c r="E36" s="21"/>
      <c r="F36" s="22"/>
      <c r="G36" s="14"/>
      <c r="H36" s="1"/>
    </row>
    <row r="37" spans="1:8" ht="12.75" customHeight="1" x14ac:dyDescent="0.15">
      <c r="A37" s="23">
        <v>47</v>
      </c>
      <c r="B37" s="20" t="s">
        <v>33</v>
      </c>
      <c r="C37" s="122">
        <v>111561.79</v>
      </c>
      <c r="D37" s="21"/>
      <c r="E37" s="21"/>
      <c r="F37" s="22"/>
      <c r="G37" s="14"/>
      <c r="H37" s="214"/>
    </row>
    <row r="38" spans="1:8" ht="12.75" customHeight="1" x14ac:dyDescent="0.15">
      <c r="A38" s="5"/>
      <c r="B38" s="20" t="s">
        <v>34</v>
      </c>
      <c r="C38" s="31">
        <v>15152151.17</v>
      </c>
      <c r="D38" s="22">
        <f>C5+C15+C16+C34+C36+C37</f>
        <v>15152151.17</v>
      </c>
      <c r="E38" s="22"/>
      <c r="F38" s="22"/>
      <c r="G38" s="14"/>
      <c r="H38" s="1"/>
    </row>
    <row r="39" spans="1:8" ht="12.75" customHeight="1" x14ac:dyDescent="0.15">
      <c r="A39" s="5"/>
      <c r="B39" s="151" t="s">
        <v>84</v>
      </c>
      <c r="C39" s="124"/>
      <c r="D39" s="233"/>
      <c r="E39" s="233"/>
      <c r="F39" s="153"/>
      <c r="G39" s="14"/>
      <c r="H39" s="1"/>
    </row>
    <row r="40" spans="1:8" ht="12.75" customHeight="1" x14ac:dyDescent="0.15">
      <c r="A40" s="23">
        <v>71</v>
      </c>
      <c r="B40" s="20" t="s">
        <v>35</v>
      </c>
      <c r="C40" s="205">
        <f>SUM(C41:C45)</f>
        <v>14372366.17</v>
      </c>
      <c r="D40" s="32">
        <v>14372366.17</v>
      </c>
      <c r="E40" s="22"/>
      <c r="F40" s="20"/>
      <c r="G40" s="14"/>
      <c r="H40" s="1"/>
    </row>
    <row r="41" spans="1:8" ht="12.75" customHeight="1" x14ac:dyDescent="0.15">
      <c r="A41" s="28">
        <v>711</v>
      </c>
      <c r="B41" s="43" t="s">
        <v>37</v>
      </c>
      <c r="C41" s="33">
        <v>8072615.8399999999</v>
      </c>
      <c r="D41" s="73"/>
      <c r="E41" s="73"/>
      <c r="F41" s="34"/>
      <c r="G41" s="14"/>
      <c r="H41" s="1"/>
    </row>
    <row r="42" spans="1:8" ht="12.75" customHeight="1" x14ac:dyDescent="0.15">
      <c r="A42" s="28">
        <v>713</v>
      </c>
      <c r="B42" s="43" t="s">
        <v>38</v>
      </c>
      <c r="C42" s="33">
        <v>397619.99</v>
      </c>
      <c r="D42" s="73"/>
      <c r="E42" s="73"/>
      <c r="F42" s="34"/>
      <c r="G42" s="14"/>
      <c r="H42" s="1"/>
    </row>
    <row r="43" spans="1:8" ht="12.75" customHeight="1" x14ac:dyDescent="0.15">
      <c r="A43" s="28">
        <v>714</v>
      </c>
      <c r="B43" s="43" t="s">
        <v>39</v>
      </c>
      <c r="C43" s="73">
        <f>39556.97+362708.54+18506.39+35904.07</f>
        <v>456675.97000000003</v>
      </c>
      <c r="D43" s="42">
        <v>456675.97</v>
      </c>
      <c r="E43" s="73">
        <f>C43+C44</f>
        <v>5210418.2299999995</v>
      </c>
      <c r="F43" s="34"/>
      <c r="G43" s="14"/>
      <c r="H43" s="1"/>
    </row>
    <row r="44" spans="1:8" ht="12.75" customHeight="1" x14ac:dyDescent="0.15">
      <c r="A44" s="160"/>
      <c r="B44" s="43" t="s">
        <v>85</v>
      </c>
      <c r="C44" s="73">
        <f>495707.01+3873986.91+147107.57+236940.77</f>
        <v>4753742.26</v>
      </c>
      <c r="D44" s="73"/>
      <c r="E44" s="73"/>
      <c r="F44" s="34"/>
      <c r="G44" s="14"/>
      <c r="H44" s="1"/>
    </row>
    <row r="45" spans="1:8" ht="12.75" customHeight="1" x14ac:dyDescent="0.15">
      <c r="A45" s="28">
        <v>715</v>
      </c>
      <c r="B45" s="43" t="s">
        <v>86</v>
      </c>
      <c r="C45" s="33">
        <v>691712.11</v>
      </c>
      <c r="D45" s="73"/>
      <c r="E45" s="73"/>
      <c r="F45" s="34"/>
      <c r="G45" s="14"/>
      <c r="H45" s="1"/>
    </row>
    <row r="46" spans="1:8" ht="12.75" customHeight="1" x14ac:dyDescent="0.15">
      <c r="A46" s="23">
        <v>72</v>
      </c>
      <c r="B46" s="162" t="s">
        <v>40</v>
      </c>
      <c r="C46" s="66">
        <v>184773.16</v>
      </c>
      <c r="D46" s="22"/>
      <c r="E46" s="237"/>
      <c r="F46" s="73"/>
      <c r="G46" s="14"/>
      <c r="H46" s="1"/>
    </row>
    <row r="47" spans="1:8" ht="18" customHeight="1" x14ac:dyDescent="0.15">
      <c r="A47" s="163">
        <v>73</v>
      </c>
      <c r="B47" s="46" t="s">
        <v>87</v>
      </c>
      <c r="C47" s="276">
        <v>68411.600000000006</v>
      </c>
      <c r="D47" s="167"/>
      <c r="E47" s="133"/>
      <c r="F47" s="167"/>
      <c r="G47" s="14"/>
      <c r="H47" s="1"/>
    </row>
    <row r="48" spans="1:8" ht="12.75" customHeight="1" x14ac:dyDescent="0.15">
      <c r="A48" s="23">
        <v>74</v>
      </c>
      <c r="B48" s="61" t="s">
        <v>41</v>
      </c>
      <c r="C48" s="87"/>
      <c r="D48" s="133"/>
      <c r="E48" s="133"/>
      <c r="F48" s="22"/>
      <c r="G48" s="14"/>
      <c r="H48" s="1"/>
    </row>
    <row r="49" spans="1:8" ht="12.75" customHeight="1" x14ac:dyDescent="0.15">
      <c r="A49" s="28">
        <v>741</v>
      </c>
      <c r="B49" s="43" t="s">
        <v>42</v>
      </c>
      <c r="C49" s="87"/>
      <c r="D49" s="133"/>
      <c r="E49" s="133"/>
      <c r="F49" s="22"/>
      <c r="G49" s="14"/>
      <c r="H49" s="1"/>
    </row>
    <row r="50" spans="1:8" ht="12.75" customHeight="1" x14ac:dyDescent="0.15">
      <c r="A50" s="28">
        <v>742</v>
      </c>
      <c r="B50" s="43" t="s">
        <v>43</v>
      </c>
      <c r="C50" s="87"/>
      <c r="D50" s="133"/>
      <c r="E50" s="133"/>
      <c r="F50" s="22"/>
      <c r="G50" s="14"/>
      <c r="H50" s="1"/>
    </row>
    <row r="51" spans="1:8" ht="12.75" customHeight="1" x14ac:dyDescent="0.15">
      <c r="A51" s="160"/>
      <c r="B51" s="43" t="s">
        <v>88</v>
      </c>
      <c r="C51" s="87"/>
      <c r="D51" s="133"/>
      <c r="E51" s="133"/>
      <c r="F51" s="22"/>
      <c r="G51" s="14"/>
      <c r="H51" s="1"/>
    </row>
    <row r="52" spans="1:8" ht="12.75" customHeight="1" x14ac:dyDescent="0.15">
      <c r="A52" s="23">
        <v>751</v>
      </c>
      <c r="B52" s="148" t="s">
        <v>83</v>
      </c>
      <c r="C52" s="208">
        <v>590000</v>
      </c>
      <c r="D52" s="22"/>
      <c r="E52" s="22"/>
      <c r="F52" s="22"/>
      <c r="G52" s="14"/>
      <c r="H52" s="1"/>
    </row>
    <row r="53" spans="1:8" ht="12.75" customHeight="1" x14ac:dyDescent="0.15">
      <c r="A53" s="5"/>
      <c r="B53" s="148" t="s">
        <v>129</v>
      </c>
      <c r="C53" s="334">
        <v>15215550.93</v>
      </c>
      <c r="D53" s="261">
        <f>C40+C46+C47+C52</f>
        <v>15215550.93</v>
      </c>
      <c r="E53" s="261"/>
      <c r="F53" s="22"/>
      <c r="G53" s="14"/>
      <c r="H53" s="1"/>
    </row>
    <row r="54" spans="1:8" ht="12.75" customHeight="1" x14ac:dyDescent="0.15">
      <c r="A54" s="5"/>
      <c r="B54" s="151" t="s">
        <v>90</v>
      </c>
      <c r="C54" s="124"/>
      <c r="D54" s="233"/>
      <c r="E54" s="233"/>
      <c r="F54" s="153"/>
      <c r="G54" s="14"/>
      <c r="H54" s="1"/>
    </row>
    <row r="55" spans="1:8" ht="12.75" customHeight="1" x14ac:dyDescent="0.15">
      <c r="A55" s="5"/>
      <c r="B55" s="36" t="s">
        <v>91</v>
      </c>
      <c r="C55" s="45"/>
      <c r="D55" s="73"/>
      <c r="E55" s="73"/>
      <c r="F55" s="73"/>
      <c r="G55" s="14"/>
      <c r="H55" s="1"/>
    </row>
    <row r="56" spans="1:8" ht="12.75" customHeight="1" x14ac:dyDescent="0.15">
      <c r="A56" s="5"/>
      <c r="B56" s="36" t="s">
        <v>92</v>
      </c>
      <c r="C56" s="45"/>
      <c r="D56" s="73"/>
      <c r="E56" s="73"/>
      <c r="F56" s="73"/>
      <c r="G56" s="14"/>
      <c r="H56" s="1"/>
    </row>
    <row r="57" spans="1:8" ht="12.75" customHeight="1" x14ac:dyDescent="0.15">
      <c r="A57" s="5"/>
      <c r="B57" s="36" t="s">
        <v>93</v>
      </c>
      <c r="C57" s="45"/>
      <c r="D57" s="73"/>
      <c r="E57" s="73"/>
      <c r="F57" s="73"/>
      <c r="G57" s="14"/>
      <c r="H57" s="1"/>
    </row>
    <row r="58" spans="1:8" ht="12.75" customHeight="1" x14ac:dyDescent="0.15">
      <c r="A58" s="5"/>
      <c r="B58" s="36" t="s">
        <v>94</v>
      </c>
      <c r="C58" s="45"/>
      <c r="D58" s="73"/>
      <c r="E58" s="73"/>
      <c r="F58" s="73"/>
      <c r="G58" s="14"/>
      <c r="H58" s="1"/>
    </row>
    <row r="59" spans="1:8" ht="12.75" customHeight="1" x14ac:dyDescent="0.15">
      <c r="A59" s="5"/>
      <c r="B59" s="201"/>
      <c r="C59" s="124"/>
      <c r="D59" s="233"/>
      <c r="E59" s="233"/>
      <c r="F59" s="153"/>
      <c r="G59" s="14"/>
      <c r="H59" s="1"/>
    </row>
    <row r="60" spans="1:8" ht="19.5" customHeight="1" x14ac:dyDescent="0.15">
      <c r="A60" s="1"/>
      <c r="B60" s="250"/>
      <c r="C60" s="316"/>
      <c r="D60" s="315"/>
      <c r="E60" s="316"/>
      <c r="F60" s="250"/>
      <c r="G60" s="1"/>
      <c r="H60" s="1"/>
    </row>
    <row r="61" spans="1:8" ht="19.5" customHeight="1" x14ac:dyDescent="0.15">
      <c r="A61" s="1"/>
      <c r="B61" s="256" t="s">
        <v>100</v>
      </c>
      <c r="C61" s="403"/>
      <c r="D61" s="404"/>
      <c r="E61" s="403"/>
      <c r="F61" s="1"/>
      <c r="G61" s="1"/>
      <c r="H61" s="1"/>
    </row>
    <row r="62" spans="1:8" ht="19.5" customHeight="1" x14ac:dyDescent="0.15">
      <c r="A62" s="1"/>
      <c r="C62" s="6"/>
      <c r="D62" s="405"/>
      <c r="E62" s="414"/>
      <c r="F62" s="1"/>
      <c r="G62" s="1"/>
      <c r="H62" s="1"/>
    </row>
    <row r="63" spans="1:8" ht="24" customHeight="1" x14ac:dyDescent="0.15">
      <c r="A63" s="5"/>
      <c r="B63" s="301" t="s">
        <v>158</v>
      </c>
      <c r="C63" s="416">
        <v>502160.41</v>
      </c>
      <c r="D63" s="417"/>
      <c r="E63" s="419">
        <f>SUM(C63:C71)</f>
        <v>8846418.4700000007</v>
      </c>
      <c r="F63" s="1"/>
      <c r="G63" s="1"/>
      <c r="H63" s="1"/>
    </row>
    <row r="64" spans="1:8" ht="24" customHeight="1" x14ac:dyDescent="0.15">
      <c r="A64" s="5"/>
      <c r="B64" s="303" t="s">
        <v>121</v>
      </c>
      <c r="C64" s="416">
        <v>194135.62</v>
      </c>
      <c r="D64" s="421"/>
      <c r="E64" s="422"/>
      <c r="F64" s="1"/>
      <c r="G64" s="1"/>
      <c r="H64" s="1"/>
    </row>
    <row r="65" spans="1:8" ht="24" customHeight="1" x14ac:dyDescent="0.15">
      <c r="A65" s="5"/>
      <c r="B65" s="303" t="s">
        <v>118</v>
      </c>
      <c r="C65" s="416">
        <v>262794.69</v>
      </c>
      <c r="D65" s="421"/>
      <c r="E65" s="422"/>
      <c r="F65" s="1"/>
      <c r="G65" s="1"/>
      <c r="H65" s="1"/>
    </row>
    <row r="66" spans="1:8" ht="24" customHeight="1" x14ac:dyDescent="0.15">
      <c r="A66" s="5"/>
      <c r="B66" s="303" t="s">
        <v>297</v>
      </c>
      <c r="C66" s="416">
        <v>3224262.79</v>
      </c>
      <c r="D66" s="421"/>
      <c r="E66" s="422"/>
      <c r="F66" s="1"/>
      <c r="G66" s="1"/>
      <c r="H66" s="1"/>
    </row>
    <row r="67" spans="1:8" ht="24" customHeight="1" x14ac:dyDescent="0.15">
      <c r="A67" s="5"/>
      <c r="B67" s="303" t="s">
        <v>192</v>
      </c>
      <c r="C67" s="416">
        <v>2396298.2200000002</v>
      </c>
      <c r="D67" s="421"/>
      <c r="E67" s="422"/>
      <c r="F67" s="1"/>
      <c r="G67" s="1"/>
      <c r="H67" s="1"/>
    </row>
    <row r="68" spans="1:8" ht="31.5" customHeight="1" x14ac:dyDescent="0.15">
      <c r="A68" s="5"/>
      <c r="B68" s="301" t="s">
        <v>298</v>
      </c>
      <c r="C68" s="432">
        <v>614609.66</v>
      </c>
      <c r="D68" s="433"/>
      <c r="E68" s="435"/>
      <c r="F68" s="1"/>
      <c r="G68" s="1"/>
      <c r="H68" s="1"/>
    </row>
    <row r="69" spans="1:8" ht="24" customHeight="1" x14ac:dyDescent="0.15">
      <c r="A69" s="5"/>
      <c r="B69" s="303" t="s">
        <v>246</v>
      </c>
      <c r="C69" s="416">
        <v>357277.9</v>
      </c>
      <c r="D69" s="421"/>
      <c r="E69" s="422"/>
      <c r="F69" s="1"/>
      <c r="G69" s="1"/>
      <c r="H69" s="1"/>
    </row>
    <row r="70" spans="1:8" ht="24" customHeight="1" x14ac:dyDescent="0.15">
      <c r="A70" s="5"/>
      <c r="B70" s="303" t="s">
        <v>124</v>
      </c>
      <c r="C70" s="416">
        <v>379376.69</v>
      </c>
      <c r="D70" s="421"/>
      <c r="E70" s="422"/>
      <c r="F70" s="1"/>
      <c r="G70" s="1"/>
      <c r="H70" s="1"/>
    </row>
    <row r="71" spans="1:8" ht="24" customHeight="1" x14ac:dyDescent="0.15">
      <c r="A71" s="5"/>
      <c r="B71" s="301" t="s">
        <v>299</v>
      </c>
      <c r="C71" s="416">
        <v>915502.49</v>
      </c>
      <c r="D71" s="421"/>
      <c r="E71" s="422"/>
      <c r="F71" s="1"/>
      <c r="G71" s="1"/>
      <c r="H71" s="1"/>
    </row>
    <row r="72" spans="1:8" ht="19.5" customHeight="1" x14ac:dyDescent="0.15">
      <c r="A72" s="5"/>
      <c r="B72" s="301"/>
      <c r="C72" s="437"/>
      <c r="D72" s="421"/>
      <c r="E72" s="422"/>
      <c r="F72" s="1"/>
      <c r="G72" s="1"/>
      <c r="H72" s="1"/>
    </row>
    <row r="73" spans="1:8" ht="19.5" customHeight="1" x14ac:dyDescent="0.15">
      <c r="A73" s="5"/>
      <c r="B73" s="283" t="s">
        <v>300</v>
      </c>
      <c r="C73" s="416">
        <v>8846418.4700000007</v>
      </c>
      <c r="D73" s="421"/>
      <c r="E73" s="422"/>
      <c r="F73" s="1"/>
      <c r="G73" s="1"/>
      <c r="H73" s="1"/>
    </row>
    <row r="74" spans="1:8" ht="19.5" customHeight="1" x14ac:dyDescent="0.15">
      <c r="A74" s="5"/>
      <c r="B74" s="283"/>
      <c r="D74" s="421"/>
      <c r="E74" s="422"/>
      <c r="F74" s="1"/>
      <c r="G74" s="1"/>
      <c r="H74" s="1"/>
    </row>
    <row r="75" spans="1:8" ht="19.5" customHeight="1" x14ac:dyDescent="0.15">
      <c r="A75" s="5"/>
      <c r="B75" s="283" t="s">
        <v>301</v>
      </c>
      <c r="C75" s="416">
        <v>6305732.7000000002</v>
      </c>
      <c r="D75" s="421"/>
      <c r="E75" s="422">
        <f>C73+C75</f>
        <v>15152151.170000002</v>
      </c>
      <c r="F75" s="1"/>
      <c r="G75" s="1"/>
      <c r="H75" s="1"/>
    </row>
    <row r="76" spans="1:8" ht="19.5" customHeight="1" x14ac:dyDescent="0.15">
      <c r="A76" s="5"/>
      <c r="B76" s="349"/>
      <c r="C76" s="437"/>
      <c r="D76" s="421"/>
      <c r="E76" s="422"/>
      <c r="F76" s="1"/>
      <c r="G76" s="1"/>
      <c r="H76" s="1"/>
    </row>
    <row r="77" spans="1:8" ht="19.5" customHeight="1" x14ac:dyDescent="0.15">
      <c r="A77" s="5"/>
      <c r="B77" s="372" t="s">
        <v>128</v>
      </c>
      <c r="C77" s="448">
        <v>15152151.17</v>
      </c>
      <c r="D77" s="449"/>
      <c r="E77" s="452"/>
      <c r="F77" s="1"/>
      <c r="G77" s="1"/>
      <c r="H77" s="1"/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1"/>
      <c r="B1" s="2"/>
      <c r="C1" s="2"/>
      <c r="D1" s="2"/>
      <c r="E1" s="2"/>
      <c r="F1" s="2"/>
      <c r="G1" s="1"/>
      <c r="H1" s="1"/>
    </row>
    <row r="2" spans="1:8" ht="12.75" customHeight="1" x14ac:dyDescent="0.15">
      <c r="A2" s="5"/>
      <c r="B2" s="8" t="s">
        <v>17</v>
      </c>
      <c r="C2" s="11">
        <v>2013</v>
      </c>
      <c r="D2" s="12"/>
      <c r="E2" s="12"/>
      <c r="F2" s="13"/>
      <c r="G2" s="14"/>
      <c r="H2" s="1"/>
    </row>
    <row r="3" spans="1:8" ht="12.75" customHeight="1" x14ac:dyDescent="0.15">
      <c r="A3" s="5"/>
      <c r="B3" s="15" t="s">
        <v>18</v>
      </c>
      <c r="C3" s="16"/>
      <c r="D3" s="17"/>
      <c r="E3" s="18"/>
      <c r="F3" s="19"/>
      <c r="G3" s="14"/>
      <c r="H3" s="1"/>
    </row>
    <row r="4" spans="1:8" ht="12.75" customHeight="1" x14ac:dyDescent="0.15">
      <c r="A4" s="5"/>
      <c r="B4" s="20"/>
      <c r="C4" s="21"/>
      <c r="D4" s="22"/>
      <c r="E4" s="22"/>
      <c r="F4" s="22"/>
      <c r="G4" s="14"/>
      <c r="H4" s="1"/>
    </row>
    <row r="5" spans="1:8" ht="12.75" customHeight="1" x14ac:dyDescent="0.15">
      <c r="A5" s="23">
        <v>41</v>
      </c>
      <c r="B5" s="20" t="s">
        <v>0</v>
      </c>
      <c r="C5" s="126">
        <f>SUM(C6:C14)</f>
        <v>3105608.7299999995</v>
      </c>
      <c r="D5" s="35">
        <v>3105608.73</v>
      </c>
      <c r="E5" s="27"/>
      <c r="F5" s="22"/>
      <c r="G5" s="14"/>
      <c r="H5" s="1"/>
    </row>
    <row r="6" spans="1:8" ht="12.75" customHeight="1" x14ac:dyDescent="0.15">
      <c r="A6" s="23">
        <v>411</v>
      </c>
      <c r="B6" s="29" t="s">
        <v>22</v>
      </c>
      <c r="C6" s="33">
        <v>2168895.6</v>
      </c>
      <c r="D6" s="73"/>
      <c r="E6" s="73"/>
      <c r="F6" s="34"/>
      <c r="G6" s="14"/>
      <c r="H6" s="1"/>
    </row>
    <row r="7" spans="1:8" ht="12.75" customHeight="1" x14ac:dyDescent="0.15">
      <c r="A7" s="23">
        <v>412</v>
      </c>
      <c r="B7" s="36" t="s">
        <v>23</v>
      </c>
      <c r="C7" s="33">
        <v>156108.01999999999</v>
      </c>
      <c r="D7" s="73"/>
      <c r="E7" s="73"/>
      <c r="F7" s="34"/>
      <c r="G7" s="14"/>
      <c r="H7" s="1"/>
    </row>
    <row r="8" spans="1:8" ht="12.75" customHeight="1" x14ac:dyDescent="0.15">
      <c r="A8" s="23">
        <v>413</v>
      </c>
      <c r="B8" s="40" t="s">
        <v>24</v>
      </c>
      <c r="C8" s="110">
        <v>150550.59</v>
      </c>
      <c r="D8" s="129">
        <v>664153.14</v>
      </c>
      <c r="E8" s="73"/>
      <c r="F8" s="34"/>
      <c r="G8" s="14"/>
      <c r="H8" s="1"/>
    </row>
    <row r="9" spans="1:8" ht="12.75" customHeight="1" x14ac:dyDescent="0.15">
      <c r="A9" s="28">
        <v>414</v>
      </c>
      <c r="B9" s="41" t="s">
        <v>36</v>
      </c>
      <c r="C9" s="33">
        <v>513602.55</v>
      </c>
      <c r="E9" s="73"/>
      <c r="F9" s="34"/>
      <c r="G9" s="14"/>
      <c r="H9" s="1"/>
    </row>
    <row r="10" spans="1:8" ht="12.75" customHeight="1" x14ac:dyDescent="0.15">
      <c r="A10" s="28">
        <v>415</v>
      </c>
      <c r="B10" s="29" t="s">
        <v>3</v>
      </c>
      <c r="C10" s="33">
        <v>25521.17</v>
      </c>
      <c r="D10" s="73"/>
      <c r="E10" s="73"/>
      <c r="F10" s="34"/>
      <c r="G10" s="14"/>
      <c r="H10" s="1"/>
    </row>
    <row r="11" spans="1:8" ht="12.75" customHeight="1" x14ac:dyDescent="0.15">
      <c r="A11" s="23">
        <v>416</v>
      </c>
      <c r="B11" s="43" t="s">
        <v>4</v>
      </c>
      <c r="C11" s="33">
        <v>23999.02</v>
      </c>
      <c r="D11" s="73"/>
      <c r="E11" s="73"/>
      <c r="F11" s="34"/>
      <c r="G11" s="14"/>
      <c r="H11" s="1"/>
    </row>
    <row r="12" spans="1:8" ht="12.75" customHeight="1" x14ac:dyDescent="0.15">
      <c r="A12" s="23">
        <v>417</v>
      </c>
      <c r="B12" s="29" t="s">
        <v>5</v>
      </c>
      <c r="D12" s="73"/>
      <c r="E12" s="73"/>
      <c r="F12" s="34"/>
      <c r="G12" s="14"/>
      <c r="H12" s="1"/>
    </row>
    <row r="13" spans="1:8" ht="12.75" customHeight="1" x14ac:dyDescent="0.15">
      <c r="A13" s="23">
        <v>418</v>
      </c>
      <c r="B13" s="29" t="s">
        <v>6</v>
      </c>
      <c r="C13" s="33">
        <v>26217.4</v>
      </c>
      <c r="D13" s="73"/>
      <c r="E13" s="73"/>
      <c r="F13" s="34"/>
      <c r="G13" s="14"/>
      <c r="H13" s="1"/>
    </row>
    <row r="14" spans="1:8" ht="12.75" customHeight="1" x14ac:dyDescent="0.15">
      <c r="A14" s="23">
        <v>419</v>
      </c>
      <c r="B14" s="29" t="s">
        <v>47</v>
      </c>
      <c r="C14" s="33">
        <v>40714.379999999997</v>
      </c>
      <c r="D14" s="73"/>
      <c r="E14" s="73"/>
      <c r="F14" s="34"/>
      <c r="G14" s="14"/>
      <c r="H14" s="1"/>
    </row>
    <row r="15" spans="1:8" ht="12.75" customHeight="1" x14ac:dyDescent="0.15">
      <c r="A15" s="23">
        <v>42</v>
      </c>
      <c r="B15" s="46" t="s">
        <v>7</v>
      </c>
      <c r="C15" s="66">
        <v>18478.02</v>
      </c>
      <c r="D15" s="22"/>
      <c r="E15" s="22"/>
      <c r="F15" s="34"/>
      <c r="G15" s="14"/>
      <c r="H15" s="1"/>
    </row>
    <row r="16" spans="1:8" ht="16.5" customHeight="1" x14ac:dyDescent="0.15">
      <c r="A16" s="60">
        <v>43</v>
      </c>
      <c r="B16" s="61" t="s">
        <v>8</v>
      </c>
      <c r="C16" s="132">
        <v>6259760.3499999996</v>
      </c>
      <c r="D16" s="134">
        <f>C17+C27</f>
        <v>6259760.3499999996</v>
      </c>
      <c r="E16" s="87"/>
      <c r="F16" s="22"/>
      <c r="G16" s="14"/>
      <c r="H16" s="1"/>
    </row>
    <row r="17" spans="1:8" ht="12.75" customHeight="1" x14ac:dyDescent="0.15">
      <c r="A17" s="28">
        <v>431</v>
      </c>
      <c r="B17" s="71" t="s">
        <v>8</v>
      </c>
      <c r="C17" s="142">
        <f>SUM(C18:C26)</f>
        <v>5663503.5299999993</v>
      </c>
      <c r="D17" s="143">
        <v>5663503.5300000003</v>
      </c>
      <c r="E17" s="98"/>
      <c r="F17" s="22"/>
      <c r="G17" s="14"/>
      <c r="H17" s="1"/>
    </row>
    <row r="18" spans="1:8" ht="12.75" customHeight="1" x14ac:dyDescent="0.15">
      <c r="A18" s="92" t="s">
        <v>53</v>
      </c>
      <c r="B18" s="94" t="s">
        <v>54</v>
      </c>
      <c r="C18" s="141"/>
      <c r="D18" s="101"/>
      <c r="E18" s="98"/>
      <c r="F18" s="22"/>
      <c r="G18" s="14"/>
      <c r="H18" s="1"/>
    </row>
    <row r="19" spans="1:8" ht="12.75" customHeight="1" x14ac:dyDescent="0.15">
      <c r="A19" s="28" t="s">
        <v>55</v>
      </c>
      <c r="B19" s="100" t="s">
        <v>56</v>
      </c>
      <c r="C19" s="192"/>
      <c r="D19" s="98"/>
      <c r="E19" s="73"/>
      <c r="F19" s="102"/>
      <c r="G19" s="1"/>
      <c r="H19" s="1"/>
    </row>
    <row r="20" spans="1:8" ht="15" customHeight="1" x14ac:dyDescent="0.15">
      <c r="A20" s="28" t="s">
        <v>57</v>
      </c>
      <c r="B20" s="100" t="s">
        <v>58</v>
      </c>
      <c r="C20" s="171">
        <f>315750+300370.5+180270+2625+3689.9</f>
        <v>802705.4</v>
      </c>
      <c r="E20" s="73"/>
      <c r="F20" s="104"/>
      <c r="G20" s="1"/>
      <c r="H20" s="1"/>
    </row>
    <row r="21" spans="1:8" ht="15" customHeight="1" x14ac:dyDescent="0.15">
      <c r="A21" s="28" t="s">
        <v>59</v>
      </c>
      <c r="B21" s="100" t="s">
        <v>60</v>
      </c>
      <c r="C21" s="171">
        <v>19874.240000000002</v>
      </c>
      <c r="E21" s="73"/>
      <c r="F21" s="104"/>
      <c r="G21" s="1"/>
      <c r="H21" s="1"/>
    </row>
    <row r="22" spans="1:8" ht="15" customHeight="1" x14ac:dyDescent="0.15">
      <c r="A22" s="28" t="s">
        <v>61</v>
      </c>
      <c r="B22" s="100" t="s">
        <v>62</v>
      </c>
      <c r="C22" s="171">
        <f>49950+100494.16+3600+6000</f>
        <v>160044.16</v>
      </c>
      <c r="E22" s="73"/>
      <c r="F22" s="104"/>
      <c r="G22" s="1"/>
      <c r="H22" s="1"/>
    </row>
    <row r="23" spans="1:8" ht="15" customHeight="1" x14ac:dyDescent="0.15">
      <c r="A23" s="28" t="s">
        <v>63</v>
      </c>
      <c r="B23" s="100" t="s">
        <v>64</v>
      </c>
      <c r="C23" s="171">
        <v>27540</v>
      </c>
      <c r="E23" s="73"/>
      <c r="F23" s="104"/>
      <c r="G23" s="1"/>
      <c r="H23" s="1"/>
    </row>
    <row r="24" spans="1:8" ht="15" customHeight="1" x14ac:dyDescent="0.15">
      <c r="A24" s="28" t="s">
        <v>65</v>
      </c>
      <c r="B24" s="100" t="s">
        <v>66</v>
      </c>
      <c r="C24" s="171"/>
      <c r="E24" s="73"/>
      <c r="F24" s="104"/>
      <c r="G24" s="1"/>
      <c r="H24" s="1"/>
    </row>
    <row r="25" spans="1:8" ht="15" customHeight="1" x14ac:dyDescent="0.15">
      <c r="A25" s="28" t="s">
        <v>67</v>
      </c>
      <c r="B25" s="106" t="s">
        <v>68</v>
      </c>
      <c r="C25" s="171">
        <f>15960+4752+0</f>
        <v>20712</v>
      </c>
      <c r="E25" s="73"/>
      <c r="F25" s="104"/>
      <c r="G25" s="1"/>
      <c r="H25" s="1"/>
    </row>
    <row r="26" spans="1:8" ht="15" customHeight="1" x14ac:dyDescent="0.15">
      <c r="A26" s="28" t="s">
        <v>69</v>
      </c>
      <c r="B26" s="106" t="s">
        <v>70</v>
      </c>
      <c r="C26" s="171">
        <f>365260.96+37696.91+449733.63+947315.64+0+340650.63+88358.61+0+81415.2+10824.14+10000+33000+28954.22+25133.68+0+15000+1794676.13+6000+20000+102531.47+9350.6+1198.66+245527.25+20000</f>
        <v>4632627.7299999995</v>
      </c>
      <c r="E26" s="73"/>
      <c r="F26" s="104"/>
      <c r="G26" s="1"/>
      <c r="H26" s="1"/>
    </row>
    <row r="27" spans="1:8" ht="15" customHeight="1" x14ac:dyDescent="0.15">
      <c r="A27" s="28">
        <v>432</v>
      </c>
      <c r="B27" s="107" t="s">
        <v>9</v>
      </c>
      <c r="C27" s="228">
        <f>SUM(C28:C33)</f>
        <v>596256.82000000007</v>
      </c>
      <c r="D27" s="229">
        <v>596256.81999999995</v>
      </c>
      <c r="E27" s="73"/>
      <c r="F27" s="104"/>
      <c r="G27" s="1"/>
      <c r="H27" s="1"/>
    </row>
    <row r="28" spans="1:8" ht="15" customHeight="1" x14ac:dyDescent="0.15">
      <c r="A28" s="28" t="s">
        <v>71</v>
      </c>
      <c r="B28" s="146" t="s">
        <v>72</v>
      </c>
      <c r="C28" s="171"/>
      <c r="E28" s="73"/>
      <c r="F28" s="104"/>
      <c r="G28" s="1"/>
      <c r="H28" s="1"/>
    </row>
    <row r="29" spans="1:8" ht="15" customHeight="1" x14ac:dyDescent="0.15">
      <c r="A29" s="28" t="s">
        <v>73</v>
      </c>
      <c r="B29" s="146" t="s">
        <v>74</v>
      </c>
      <c r="C29" s="171"/>
      <c r="E29" s="73"/>
      <c r="F29" s="104"/>
      <c r="G29" s="1"/>
      <c r="H29" s="1"/>
    </row>
    <row r="30" spans="1:8" ht="15" customHeight="1" x14ac:dyDescent="0.15">
      <c r="A30" s="28" t="s">
        <v>75</v>
      </c>
      <c r="B30" s="146" t="s">
        <v>76</v>
      </c>
      <c r="C30" s="171"/>
      <c r="E30" s="73"/>
      <c r="F30" s="104"/>
      <c r="G30" s="1"/>
      <c r="H30" s="1"/>
    </row>
    <row r="31" spans="1:8" ht="15" customHeight="1" x14ac:dyDescent="0.15">
      <c r="A31" s="28" t="s">
        <v>77</v>
      </c>
      <c r="B31" s="146" t="s">
        <v>78</v>
      </c>
      <c r="C31" s="171"/>
      <c r="E31" s="73"/>
      <c r="F31" s="104"/>
      <c r="G31" s="1"/>
      <c r="H31" s="1"/>
    </row>
    <row r="32" spans="1:8" ht="15" customHeight="1" x14ac:dyDescent="0.15">
      <c r="A32" s="28" t="s">
        <v>79</v>
      </c>
      <c r="B32" s="146" t="s">
        <v>80</v>
      </c>
      <c r="C32" s="171">
        <f>24310.5+86946.68</f>
        <v>111257.18</v>
      </c>
      <c r="E32" s="73"/>
      <c r="F32" s="104"/>
      <c r="G32" s="1"/>
      <c r="H32" s="1"/>
    </row>
    <row r="33" spans="1:8" ht="15" customHeight="1" x14ac:dyDescent="0.15">
      <c r="A33" s="28" t="s">
        <v>81</v>
      </c>
      <c r="B33" s="146" t="s">
        <v>82</v>
      </c>
      <c r="C33" s="171">
        <f>99999.6+35000.04+50000+300000</f>
        <v>484999.64</v>
      </c>
      <c r="E33" s="73"/>
      <c r="F33" s="104"/>
      <c r="G33" s="1"/>
      <c r="H33" s="1"/>
    </row>
    <row r="34" spans="1:8" ht="12.75" customHeight="1" x14ac:dyDescent="0.15">
      <c r="A34" s="23">
        <v>44</v>
      </c>
      <c r="B34" s="148" t="s">
        <v>30</v>
      </c>
      <c r="C34" s="66">
        <v>561082.19999999995</v>
      </c>
      <c r="D34" s="22"/>
      <c r="E34" s="22"/>
      <c r="F34" s="22"/>
      <c r="G34" s="14"/>
      <c r="H34" s="1"/>
    </row>
    <row r="35" spans="1:8" ht="12.75" customHeight="1" x14ac:dyDescent="0.15">
      <c r="A35" s="23">
        <v>45</v>
      </c>
      <c r="B35" s="46" t="s">
        <v>83</v>
      </c>
      <c r="C35" s="66">
        <v>0</v>
      </c>
      <c r="D35" s="22"/>
      <c r="E35" s="22"/>
      <c r="F35" s="22"/>
      <c r="G35" s="14"/>
      <c r="H35" s="1"/>
    </row>
    <row r="36" spans="1:8" ht="12.75" customHeight="1" x14ac:dyDescent="0.15">
      <c r="A36" s="23">
        <v>46</v>
      </c>
      <c r="B36" s="20" t="s">
        <v>32</v>
      </c>
      <c r="C36" s="21">
        <f>466258.34+2239433.06</f>
        <v>2705691.4</v>
      </c>
      <c r="D36" s="32">
        <v>2705691.4</v>
      </c>
      <c r="E36" s="22"/>
      <c r="F36" s="22"/>
      <c r="G36" s="14"/>
      <c r="H36" s="1"/>
    </row>
    <row r="37" spans="1:8" ht="12.75" customHeight="1" x14ac:dyDescent="0.15">
      <c r="A37" s="23">
        <v>47</v>
      </c>
      <c r="B37" s="20" t="s">
        <v>33</v>
      </c>
      <c r="C37" s="21">
        <f>48187.1+49000</f>
        <v>97187.1</v>
      </c>
      <c r="D37" s="32">
        <v>97187.1</v>
      </c>
      <c r="E37" s="22"/>
      <c r="F37" s="22"/>
      <c r="G37" s="14"/>
      <c r="H37" s="1"/>
    </row>
    <row r="38" spans="1:8" ht="12.75" customHeight="1" x14ac:dyDescent="0.15">
      <c r="A38" s="5"/>
      <c r="B38" s="20" t="s">
        <v>34</v>
      </c>
      <c r="C38" s="149">
        <v>12747807.800000001</v>
      </c>
      <c r="D38" s="22">
        <f>C5+C15+C16+C34+C35+C36+C37</f>
        <v>12747807.799999999</v>
      </c>
      <c r="E38" s="22"/>
      <c r="F38" s="22"/>
      <c r="G38" s="14"/>
      <c r="H38" s="1"/>
    </row>
    <row r="39" spans="1:8" ht="12.75" customHeight="1" x14ac:dyDescent="0.15">
      <c r="A39" s="5"/>
      <c r="B39" s="151" t="s">
        <v>84</v>
      </c>
      <c r="C39" s="152"/>
      <c r="D39" s="153"/>
      <c r="E39" s="153"/>
      <c r="F39" s="153"/>
      <c r="G39" s="14"/>
      <c r="H39" s="1"/>
    </row>
    <row r="40" spans="1:8" ht="12.75" customHeight="1" x14ac:dyDescent="0.15">
      <c r="A40" s="23">
        <v>71</v>
      </c>
      <c r="B40" s="20" t="s">
        <v>35</v>
      </c>
      <c r="C40" s="119">
        <f>SUM(C41:C45)</f>
        <v>11619704.07</v>
      </c>
      <c r="D40" s="35">
        <v>11619704.07</v>
      </c>
      <c r="E40" s="27"/>
      <c r="F40" s="20"/>
      <c r="G40" s="14"/>
      <c r="H40" s="1"/>
    </row>
    <row r="41" spans="1:8" ht="12.75" customHeight="1" x14ac:dyDescent="0.15">
      <c r="A41" s="28">
        <v>711</v>
      </c>
      <c r="B41" s="43" t="s">
        <v>37</v>
      </c>
      <c r="C41" s="69">
        <v>5000975.26</v>
      </c>
      <c r="D41" s="73"/>
      <c r="E41" s="73"/>
      <c r="F41" s="34"/>
      <c r="G41" s="14"/>
      <c r="H41" s="1"/>
    </row>
    <row r="42" spans="1:8" ht="12.75" customHeight="1" x14ac:dyDescent="0.15">
      <c r="A42" s="28">
        <v>713</v>
      </c>
      <c r="B42" s="43" t="s">
        <v>38</v>
      </c>
      <c r="C42" s="69">
        <v>235687.95</v>
      </c>
      <c r="D42" s="73"/>
      <c r="E42" s="73"/>
      <c r="F42" s="34"/>
      <c r="G42" s="14"/>
      <c r="H42" s="1"/>
    </row>
    <row r="43" spans="1:8" ht="12.75" customHeight="1" x14ac:dyDescent="0.15">
      <c r="A43" s="28">
        <v>714</v>
      </c>
      <c r="B43" s="43" t="s">
        <v>39</v>
      </c>
      <c r="C43" s="73">
        <f>18699.54+367618.26</f>
        <v>386317.8</v>
      </c>
      <c r="D43" s="42">
        <v>386317.8</v>
      </c>
      <c r="E43" s="73"/>
      <c r="F43" s="34"/>
      <c r="G43" s="14"/>
      <c r="H43" s="1"/>
    </row>
    <row r="44" spans="1:8" ht="12.75" customHeight="1" x14ac:dyDescent="0.15">
      <c r="A44" s="160"/>
      <c r="B44" s="43" t="s">
        <v>85</v>
      </c>
      <c r="C44" s="73">
        <f>3864538.35-C43</f>
        <v>3478220.5500000003</v>
      </c>
      <c r="D44" s="73"/>
      <c r="E44" s="73"/>
      <c r="F44" s="34"/>
      <c r="G44" s="14"/>
      <c r="H44" s="1"/>
    </row>
    <row r="45" spans="1:8" ht="12.75" customHeight="1" x14ac:dyDescent="0.15">
      <c r="A45" s="28">
        <v>715</v>
      </c>
      <c r="B45" s="43" t="s">
        <v>86</v>
      </c>
      <c r="C45" s="33">
        <v>2518502.5099999998</v>
      </c>
      <c r="D45" s="73"/>
      <c r="E45" s="73"/>
      <c r="F45" s="34"/>
      <c r="G45" s="14"/>
      <c r="H45" s="214">
        <f>SUM(D41:D49)</f>
        <v>1228131.94</v>
      </c>
    </row>
    <row r="46" spans="1:8" ht="12.75" customHeight="1" x14ac:dyDescent="0.15">
      <c r="A46" s="23">
        <v>72</v>
      </c>
      <c r="B46" s="162" t="s">
        <v>40</v>
      </c>
      <c r="C46" s="66">
        <v>113840.11</v>
      </c>
      <c r="D46" s="22"/>
      <c r="E46" s="22"/>
      <c r="F46" s="73"/>
      <c r="G46" s="14"/>
      <c r="H46" s="1"/>
    </row>
    <row r="47" spans="1:8" ht="18" customHeight="1" x14ac:dyDescent="0.15">
      <c r="A47" s="163">
        <v>73</v>
      </c>
      <c r="B47" s="46" t="s">
        <v>87</v>
      </c>
      <c r="C47" s="166">
        <f>40262.74+801551.4</f>
        <v>841814.14</v>
      </c>
      <c r="D47" s="319">
        <v>841814.14</v>
      </c>
      <c r="E47" s="166"/>
      <c r="F47" s="167"/>
      <c r="G47" s="14"/>
      <c r="H47" s="1"/>
    </row>
    <row r="48" spans="1:8" ht="12.75" customHeight="1" x14ac:dyDescent="0.15">
      <c r="A48" s="23">
        <v>74</v>
      </c>
      <c r="B48" s="61" t="s">
        <v>41</v>
      </c>
      <c r="C48" s="208">
        <v>393798.91</v>
      </c>
      <c r="D48" s="133"/>
      <c r="E48" s="133"/>
      <c r="F48" s="22"/>
      <c r="G48" s="14"/>
      <c r="H48" s="1"/>
    </row>
    <row r="49" spans="1:8" ht="12.75" customHeight="1" x14ac:dyDescent="0.15">
      <c r="A49" s="28">
        <v>741</v>
      </c>
      <c r="B49" s="43" t="s">
        <v>42</v>
      </c>
      <c r="C49" s="87"/>
      <c r="D49" s="133"/>
      <c r="E49" s="133"/>
      <c r="F49" s="22"/>
      <c r="G49" s="14"/>
      <c r="H49" s="1"/>
    </row>
    <row r="50" spans="1:8" ht="12.75" customHeight="1" x14ac:dyDescent="0.15">
      <c r="A50" s="28">
        <v>742</v>
      </c>
      <c r="B50" s="43" t="s">
        <v>43</v>
      </c>
      <c r="C50" s="87"/>
      <c r="D50" s="133"/>
      <c r="E50" s="133"/>
      <c r="F50" s="22"/>
      <c r="G50" s="14"/>
      <c r="H50" s="1"/>
    </row>
    <row r="51" spans="1:8" ht="12.75" customHeight="1" x14ac:dyDescent="0.15">
      <c r="A51" s="160"/>
      <c r="B51" s="43" t="s">
        <v>88</v>
      </c>
      <c r="C51" s="173">
        <v>393798.91</v>
      </c>
      <c r="D51" s="133"/>
      <c r="E51" s="133"/>
      <c r="F51" s="22"/>
      <c r="G51" s="14"/>
      <c r="H51" s="1"/>
    </row>
    <row r="52" spans="1:8" ht="12.75" customHeight="1" x14ac:dyDescent="0.15">
      <c r="A52" s="23">
        <v>751</v>
      </c>
      <c r="B52" s="148" t="s">
        <v>83</v>
      </c>
      <c r="C52" s="66">
        <v>500000</v>
      </c>
      <c r="D52" s="22"/>
      <c r="E52" s="22"/>
      <c r="F52" s="22"/>
      <c r="G52" s="14"/>
      <c r="H52" s="1"/>
    </row>
    <row r="53" spans="1:8" ht="12.75" customHeight="1" x14ac:dyDescent="0.15">
      <c r="A53" s="5"/>
      <c r="B53" s="148" t="s">
        <v>89</v>
      </c>
      <c r="C53" s="31">
        <v>13469157.23</v>
      </c>
      <c r="D53" s="22">
        <f>C40+C46+C47+C48+C52</f>
        <v>13469157.23</v>
      </c>
      <c r="E53" s="22"/>
      <c r="F53" s="22"/>
      <c r="G53" s="14"/>
      <c r="H53" s="1"/>
    </row>
    <row r="54" spans="1:8" ht="12.75" customHeight="1" x14ac:dyDescent="0.15">
      <c r="A54" s="5"/>
      <c r="B54" s="151" t="s">
        <v>90</v>
      </c>
      <c r="C54" s="152"/>
      <c r="D54" s="153"/>
      <c r="E54" s="153"/>
      <c r="F54" s="153"/>
      <c r="G54" s="14"/>
      <c r="H54" s="1"/>
    </row>
    <row r="55" spans="1:8" ht="12.75" customHeight="1" x14ac:dyDescent="0.15">
      <c r="A55" s="5"/>
      <c r="B55" s="36" t="s">
        <v>91</v>
      </c>
      <c r="C55" s="45"/>
      <c r="D55" s="73"/>
      <c r="E55" s="73"/>
      <c r="F55" s="73"/>
      <c r="G55" s="14"/>
      <c r="H55" s="1"/>
    </row>
    <row r="56" spans="1:8" ht="12.75" customHeight="1" x14ac:dyDescent="0.15">
      <c r="A56" s="5"/>
      <c r="B56" s="36" t="s">
        <v>92</v>
      </c>
      <c r="C56" s="45"/>
      <c r="D56" s="73"/>
      <c r="E56" s="73"/>
      <c r="F56" s="73"/>
      <c r="G56" s="14"/>
      <c r="H56" s="1"/>
    </row>
    <row r="57" spans="1:8" ht="12.75" customHeight="1" x14ac:dyDescent="0.15">
      <c r="A57" s="5"/>
      <c r="B57" s="36" t="s">
        <v>93</v>
      </c>
      <c r="C57" s="45"/>
      <c r="D57" s="73"/>
      <c r="E57" s="73"/>
      <c r="F57" s="73"/>
      <c r="G57" s="14"/>
      <c r="H57" s="1"/>
    </row>
    <row r="58" spans="1:8" ht="12.75" customHeight="1" x14ac:dyDescent="0.15">
      <c r="A58" s="5"/>
      <c r="B58" s="36" t="s">
        <v>94</v>
      </c>
      <c r="C58" s="45"/>
      <c r="D58" s="73"/>
      <c r="E58" s="73"/>
      <c r="F58" s="73"/>
      <c r="G58" s="14"/>
      <c r="H58" s="1"/>
    </row>
    <row r="59" spans="1:8" ht="12.75" customHeight="1" x14ac:dyDescent="0.15">
      <c r="A59" s="5"/>
      <c r="B59" s="201"/>
      <c r="C59" s="152"/>
      <c r="D59" s="153"/>
      <c r="E59" s="153"/>
      <c r="F59" s="153"/>
      <c r="G59" s="14"/>
      <c r="H59" s="1"/>
    </row>
    <row r="60" spans="1:8" ht="19.5" customHeight="1" x14ac:dyDescent="0.15">
      <c r="A60" s="1"/>
      <c r="B60" s="250"/>
      <c r="C60" s="250"/>
      <c r="D60" s="252"/>
      <c r="E60" s="250"/>
      <c r="F60" s="250"/>
      <c r="G60" s="1"/>
      <c r="H60" s="1"/>
    </row>
    <row r="61" spans="1:8" ht="19.5" customHeight="1" x14ac:dyDescent="0.15">
      <c r="A61" s="1"/>
      <c r="B61" s="256" t="s">
        <v>100</v>
      </c>
      <c r="C61" s="2"/>
      <c r="D61" s="257"/>
      <c r="E61" s="2"/>
      <c r="F61" s="1"/>
      <c r="G61" s="1"/>
      <c r="H61" s="1"/>
    </row>
    <row r="62" spans="1:8" ht="19.5" customHeight="1" x14ac:dyDescent="0.15">
      <c r="A62" s="5"/>
      <c r="B62" s="306" t="s">
        <v>101</v>
      </c>
      <c r="C62" s="298"/>
      <c r="D62" s="299"/>
      <c r="E62" s="323"/>
      <c r="F62" s="14"/>
      <c r="G62" s="1"/>
      <c r="H62" s="1"/>
    </row>
    <row r="63" spans="1:8" ht="24" customHeight="1" x14ac:dyDescent="0.15">
      <c r="A63" s="5"/>
      <c r="B63" s="301" t="s">
        <v>131</v>
      </c>
      <c r="C63" s="44">
        <v>266542.82</v>
      </c>
      <c r="D63" s="299"/>
      <c r="E63" s="323"/>
      <c r="F63" s="14"/>
      <c r="G63" s="1"/>
      <c r="H63" s="1"/>
    </row>
    <row r="64" spans="1:8" ht="24" customHeight="1" x14ac:dyDescent="0.15">
      <c r="A64" s="5"/>
      <c r="B64" s="301" t="s">
        <v>132</v>
      </c>
      <c r="C64" s="44">
        <v>340566.44</v>
      </c>
      <c r="D64" s="299"/>
      <c r="E64" s="323"/>
      <c r="F64" s="14"/>
      <c r="G64" s="1"/>
      <c r="H64" s="1"/>
    </row>
    <row r="65" spans="1:8" ht="24" customHeight="1" x14ac:dyDescent="0.15">
      <c r="A65" s="5"/>
      <c r="B65" s="303" t="s">
        <v>133</v>
      </c>
      <c r="C65" s="44">
        <v>65760.72</v>
      </c>
      <c r="D65" s="299"/>
      <c r="E65" s="323"/>
      <c r="F65" s="14"/>
      <c r="G65" s="1"/>
      <c r="H65" s="1"/>
    </row>
    <row r="66" spans="1:8" ht="24" customHeight="1" x14ac:dyDescent="0.15">
      <c r="A66" s="5"/>
      <c r="B66" s="303" t="s">
        <v>134</v>
      </c>
      <c r="C66" s="44">
        <v>420892.97</v>
      </c>
      <c r="D66" s="299"/>
      <c r="E66" s="323"/>
      <c r="F66" s="14"/>
      <c r="G66" s="1"/>
      <c r="H66" s="1"/>
    </row>
    <row r="67" spans="1:8" ht="31.5" customHeight="1" x14ac:dyDescent="0.15">
      <c r="A67" s="5"/>
      <c r="B67" s="301" t="s">
        <v>135</v>
      </c>
      <c r="C67" s="44">
        <v>155020.07</v>
      </c>
      <c r="D67" s="299"/>
      <c r="E67" s="323"/>
      <c r="F67" s="14"/>
      <c r="G67" s="1"/>
      <c r="H67" s="1"/>
    </row>
    <row r="68" spans="1:8" ht="24" customHeight="1" x14ac:dyDescent="0.15">
      <c r="A68" s="5"/>
      <c r="B68" s="301" t="s">
        <v>136</v>
      </c>
      <c r="C68" s="44">
        <v>4566353.1500000004</v>
      </c>
      <c r="D68" s="299"/>
      <c r="E68" s="323"/>
      <c r="F68" s="14"/>
      <c r="G68" s="1"/>
      <c r="H68" s="1"/>
    </row>
    <row r="69" spans="1:8" ht="24" customHeight="1" x14ac:dyDescent="0.15">
      <c r="A69" s="5"/>
      <c r="B69" s="303" t="s">
        <v>137</v>
      </c>
      <c r="C69" s="44">
        <v>83231.990000000005</v>
      </c>
      <c r="D69" s="299"/>
      <c r="E69" s="323"/>
      <c r="F69" s="14"/>
      <c r="G69" s="1"/>
      <c r="H69" s="1"/>
    </row>
    <row r="70" spans="1:8" ht="24" customHeight="1" x14ac:dyDescent="0.15">
      <c r="A70" s="5"/>
      <c r="B70" s="303" t="s">
        <v>138</v>
      </c>
      <c r="C70" s="44">
        <v>107488.96000000001</v>
      </c>
      <c r="D70" s="299"/>
      <c r="E70" s="323"/>
      <c r="F70" s="14"/>
      <c r="G70" s="1"/>
      <c r="H70" s="1"/>
    </row>
    <row r="71" spans="1:8" ht="24" customHeight="1" x14ac:dyDescent="0.15">
      <c r="A71" s="5"/>
      <c r="B71" s="303" t="s">
        <v>139</v>
      </c>
      <c r="C71" s="44">
        <v>1501146.88</v>
      </c>
      <c r="D71" s="299"/>
      <c r="E71" s="323"/>
      <c r="F71" s="14"/>
      <c r="G71" s="1"/>
      <c r="H71" s="1"/>
    </row>
    <row r="72" spans="1:8" ht="24" customHeight="1" x14ac:dyDescent="0.15">
      <c r="A72" s="5"/>
      <c r="B72" s="303" t="s">
        <v>140</v>
      </c>
      <c r="C72" s="44">
        <v>305987.86</v>
      </c>
      <c r="D72" s="299"/>
      <c r="E72" s="323"/>
      <c r="F72" s="14"/>
      <c r="G72" s="1"/>
      <c r="H72" s="1"/>
    </row>
    <row r="73" spans="1:8" ht="24" customHeight="1" x14ac:dyDescent="0.15">
      <c r="A73" s="5"/>
      <c r="B73" s="303" t="s">
        <v>141</v>
      </c>
      <c r="C73" s="44">
        <v>15798.67</v>
      </c>
      <c r="D73" s="299"/>
      <c r="E73" s="323"/>
      <c r="F73" s="14"/>
      <c r="G73" s="1"/>
      <c r="H73" s="1"/>
    </row>
    <row r="74" spans="1:8" ht="24" customHeight="1" x14ac:dyDescent="0.15">
      <c r="A74" s="5"/>
      <c r="B74" s="303" t="s">
        <v>142</v>
      </c>
      <c r="C74" s="44">
        <v>241061.83</v>
      </c>
      <c r="D74" s="299"/>
      <c r="E74" s="323"/>
      <c r="F74" s="14"/>
      <c r="G74" s="1"/>
      <c r="H74" s="1"/>
    </row>
    <row r="75" spans="1:8" ht="24" customHeight="1" x14ac:dyDescent="0.15">
      <c r="A75" s="5"/>
      <c r="B75" s="303" t="s">
        <v>124</v>
      </c>
      <c r="C75" s="44">
        <v>478093.52</v>
      </c>
      <c r="D75" s="299"/>
      <c r="E75" s="323"/>
      <c r="F75" s="14"/>
      <c r="G75" s="1"/>
      <c r="H75" s="1"/>
    </row>
    <row r="76" spans="1:8" ht="24" customHeight="1" x14ac:dyDescent="0.15">
      <c r="A76" s="5"/>
      <c r="B76" s="303" t="s">
        <v>143</v>
      </c>
      <c r="C76" s="44">
        <v>69327</v>
      </c>
      <c r="D76" s="299"/>
      <c r="E76" s="323"/>
      <c r="F76" s="14"/>
      <c r="G76" s="1"/>
      <c r="H76" s="1"/>
    </row>
    <row r="77" spans="1:8" ht="24" customHeight="1" x14ac:dyDescent="0.15">
      <c r="A77" s="5"/>
      <c r="B77" s="303" t="s">
        <v>144</v>
      </c>
      <c r="C77" s="44">
        <v>86842.41</v>
      </c>
      <c r="D77" s="299"/>
      <c r="E77" s="323"/>
      <c r="F77" s="14"/>
      <c r="G77" s="1"/>
      <c r="H77" s="1"/>
    </row>
    <row r="78" spans="1:8" ht="24" customHeight="1" x14ac:dyDescent="0.15">
      <c r="A78" s="5"/>
      <c r="B78" s="303" t="s">
        <v>145</v>
      </c>
      <c r="C78" s="44">
        <v>4043692.51</v>
      </c>
      <c r="D78" s="299"/>
      <c r="E78" s="323"/>
      <c r="F78" s="14"/>
      <c r="G78" s="1"/>
      <c r="H78" s="1"/>
    </row>
    <row r="79" spans="1:8" ht="19.5" customHeight="1" x14ac:dyDescent="0.15">
      <c r="A79" s="5"/>
      <c r="B79" s="305"/>
      <c r="C79" s="299"/>
      <c r="D79" s="299"/>
      <c r="E79" s="323"/>
      <c r="F79" s="14"/>
      <c r="G79" s="1"/>
      <c r="H79" s="1"/>
    </row>
    <row r="80" spans="1:8" ht="19.5" customHeight="1" x14ac:dyDescent="0.15">
      <c r="A80" s="5"/>
      <c r="B80" s="306" t="s">
        <v>128</v>
      </c>
      <c r="C80" s="302">
        <v>12747807.800000001</v>
      </c>
      <c r="D80" s="326"/>
      <c r="E80" s="326"/>
      <c r="F80" s="14"/>
      <c r="G80" s="1"/>
      <c r="H80" s="1"/>
    </row>
    <row r="81" spans="1:8" ht="19.5" customHeight="1" x14ac:dyDescent="0.15">
      <c r="A81" s="1"/>
      <c r="B81" s="250"/>
      <c r="C81" s="250"/>
      <c r="D81" s="252"/>
      <c r="E81" s="252"/>
      <c r="F81" s="1"/>
      <c r="G81" s="1"/>
      <c r="H81" s="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</cols>
  <sheetData>
    <row r="1" spans="1:7" ht="27.75" customHeight="1" x14ac:dyDescent="0.15">
      <c r="A1" s="1"/>
      <c r="B1" s="2"/>
      <c r="C1" s="2"/>
      <c r="D1" s="2"/>
      <c r="E1" s="2"/>
      <c r="F1" s="2"/>
      <c r="G1" s="1"/>
    </row>
    <row r="2" spans="1:7" ht="12.75" customHeight="1" x14ac:dyDescent="0.15">
      <c r="A2" s="5"/>
      <c r="B2" s="8" t="s">
        <v>26</v>
      </c>
      <c r="C2" s="11">
        <v>2013</v>
      </c>
      <c r="D2" s="12"/>
      <c r="E2" s="12"/>
      <c r="F2" s="13"/>
      <c r="G2" s="14"/>
    </row>
    <row r="3" spans="1:7" ht="12.75" customHeight="1" x14ac:dyDescent="0.15">
      <c r="A3" s="5"/>
      <c r="B3" s="15" t="s">
        <v>18</v>
      </c>
      <c r="C3" s="76"/>
      <c r="D3" s="175"/>
      <c r="E3" s="18"/>
      <c r="F3" s="19"/>
      <c r="G3" s="14"/>
    </row>
    <row r="4" spans="1:7" ht="12.75" customHeight="1" x14ac:dyDescent="0.15">
      <c r="A4" s="5"/>
      <c r="B4" s="20"/>
      <c r="C4" s="21"/>
      <c r="D4" s="22"/>
      <c r="E4" s="22"/>
      <c r="F4" s="22"/>
      <c r="G4" s="14"/>
    </row>
    <row r="5" spans="1:7" ht="12.75" customHeight="1" x14ac:dyDescent="0.15">
      <c r="A5" s="23">
        <v>41</v>
      </c>
      <c r="B5" s="20" t="s">
        <v>0</v>
      </c>
      <c r="C5" s="176">
        <f>SUM(C6:C14)</f>
        <v>2744119.0999999996</v>
      </c>
      <c r="D5" s="35">
        <v>2744119.1</v>
      </c>
      <c r="E5" s="178"/>
      <c r="F5" s="22"/>
      <c r="G5" s="14"/>
    </row>
    <row r="6" spans="1:7" ht="12.75" customHeight="1" x14ac:dyDescent="0.15">
      <c r="A6" s="28">
        <v>411</v>
      </c>
      <c r="B6" s="29" t="s">
        <v>22</v>
      </c>
      <c r="C6" s="33">
        <v>1344209.06</v>
      </c>
      <c r="D6" s="22"/>
      <c r="E6" s="22"/>
      <c r="F6" s="34"/>
      <c r="G6" s="14"/>
    </row>
    <row r="7" spans="1:7" ht="12.75" customHeight="1" x14ac:dyDescent="0.15">
      <c r="A7" s="28">
        <v>412</v>
      </c>
      <c r="B7" s="36" t="s">
        <v>23</v>
      </c>
      <c r="C7" s="33">
        <v>67520.17</v>
      </c>
      <c r="D7" s="22"/>
      <c r="E7" s="22"/>
      <c r="F7" s="34"/>
      <c r="G7" s="14"/>
    </row>
    <row r="8" spans="1:7" ht="12.75" customHeight="1" x14ac:dyDescent="0.15">
      <c r="A8" s="28">
        <v>413</v>
      </c>
      <c r="B8" s="40" t="s">
        <v>24</v>
      </c>
      <c r="C8" s="33">
        <v>156347.59</v>
      </c>
      <c r="D8" s="42">
        <v>310415.34999999998</v>
      </c>
      <c r="E8" s="22"/>
      <c r="F8" s="34"/>
      <c r="G8" s="14"/>
    </row>
    <row r="9" spans="1:7" ht="12.75" customHeight="1" x14ac:dyDescent="0.15">
      <c r="A9" s="28">
        <v>414</v>
      </c>
      <c r="B9" s="40" t="s">
        <v>36</v>
      </c>
      <c r="C9" s="33">
        <v>154067.76</v>
      </c>
      <c r="D9" s="69">
        <f>C9+C8</f>
        <v>310415.34999999998</v>
      </c>
      <c r="E9" s="22"/>
      <c r="F9" s="34"/>
      <c r="G9" s="14"/>
    </row>
    <row r="10" spans="1:7" ht="12.75" customHeight="1" x14ac:dyDescent="0.15">
      <c r="A10" s="28">
        <v>415</v>
      </c>
      <c r="B10" s="29" t="s">
        <v>3</v>
      </c>
      <c r="C10" s="169">
        <v>588110.67000000004</v>
      </c>
      <c r="D10" s="22"/>
      <c r="E10" s="22"/>
      <c r="F10" s="34"/>
      <c r="G10" s="14"/>
    </row>
    <row r="11" spans="1:7" ht="12.75" customHeight="1" x14ac:dyDescent="0.15">
      <c r="A11" s="28">
        <v>416</v>
      </c>
      <c r="B11" s="43" t="s">
        <v>4</v>
      </c>
      <c r="C11" s="33">
        <v>295915.69</v>
      </c>
      <c r="D11" s="22"/>
      <c r="E11" s="22"/>
      <c r="F11" s="34"/>
      <c r="G11" s="14"/>
    </row>
    <row r="12" spans="1:7" ht="12.75" customHeight="1" x14ac:dyDescent="0.15">
      <c r="A12" s="28">
        <v>417</v>
      </c>
      <c r="B12" s="29" t="s">
        <v>5</v>
      </c>
      <c r="C12" s="33">
        <v>28940.78</v>
      </c>
      <c r="D12" s="22"/>
      <c r="E12" s="22"/>
      <c r="F12" s="34"/>
      <c r="G12" s="14"/>
    </row>
    <row r="13" spans="1:7" ht="12.75" customHeight="1" x14ac:dyDescent="0.15">
      <c r="A13" s="28">
        <v>418</v>
      </c>
      <c r="B13" s="29" t="s">
        <v>6</v>
      </c>
      <c r="C13" s="120">
        <v>60524.79</v>
      </c>
      <c r="D13" s="73"/>
      <c r="F13" s="32"/>
      <c r="G13" s="14"/>
    </row>
    <row r="14" spans="1:7" ht="12.75" customHeight="1" x14ac:dyDescent="0.15">
      <c r="A14" s="28">
        <v>419</v>
      </c>
      <c r="B14" s="29" t="s">
        <v>47</v>
      </c>
      <c r="C14" s="33">
        <v>48482.59</v>
      </c>
      <c r="D14" s="22"/>
      <c r="E14" s="32"/>
      <c r="F14" s="34"/>
      <c r="G14" s="14"/>
    </row>
    <row r="15" spans="1:7" ht="12.75" customHeight="1" x14ac:dyDescent="0.15">
      <c r="A15" s="23">
        <v>42</v>
      </c>
      <c r="B15" s="46" t="s">
        <v>7</v>
      </c>
      <c r="C15" s="66">
        <v>239302.08</v>
      </c>
      <c r="D15" s="22"/>
      <c r="E15" s="22"/>
      <c r="F15" s="34"/>
      <c r="G15" s="14"/>
    </row>
    <row r="16" spans="1:7" ht="16.5" customHeight="1" x14ac:dyDescent="0.15">
      <c r="A16" s="60">
        <v>43</v>
      </c>
      <c r="B16" s="61" t="s">
        <v>8</v>
      </c>
      <c r="C16" s="180">
        <v>1648077.13</v>
      </c>
      <c r="D16" s="133"/>
      <c r="E16" s="87"/>
      <c r="F16" s="22"/>
      <c r="G16" s="14"/>
    </row>
    <row r="17" spans="1:7" ht="12.75" customHeight="1" x14ac:dyDescent="0.15">
      <c r="A17" s="28">
        <v>431</v>
      </c>
      <c r="B17" s="71" t="s">
        <v>8</v>
      </c>
      <c r="C17" s="181">
        <f>SUM(C18:C26)</f>
        <v>1648077.13</v>
      </c>
      <c r="D17" s="158">
        <v>1648077.13</v>
      </c>
      <c r="E17" s="98"/>
      <c r="F17" s="22"/>
      <c r="G17" s="14"/>
    </row>
    <row r="18" spans="1:7" ht="12.75" customHeight="1" x14ac:dyDescent="0.15">
      <c r="A18" s="92" t="s">
        <v>53</v>
      </c>
      <c r="B18" s="94" t="s">
        <v>54</v>
      </c>
      <c r="C18" s="96">
        <v>4294.58</v>
      </c>
      <c r="D18" s="101"/>
      <c r="E18" s="98"/>
      <c r="F18" s="22"/>
      <c r="G18" s="14"/>
    </row>
    <row r="19" spans="1:7" ht="12.75" customHeight="1" x14ac:dyDescent="0.15">
      <c r="A19" s="28" t="s">
        <v>55</v>
      </c>
      <c r="B19" s="100" t="s">
        <v>56</v>
      </c>
      <c r="C19" s="182"/>
      <c r="D19" s="98"/>
      <c r="E19" s="73"/>
      <c r="F19" s="197"/>
      <c r="G19" s="14"/>
    </row>
    <row r="20" spans="1:7" ht="12.75" customHeight="1" x14ac:dyDescent="0.15">
      <c r="A20" s="28" t="s">
        <v>57</v>
      </c>
      <c r="B20" s="100" t="s">
        <v>58</v>
      </c>
      <c r="C20" s="182">
        <v>897573.71</v>
      </c>
      <c r="D20" s="98"/>
      <c r="E20" s="73"/>
      <c r="F20" s="197"/>
      <c r="G20" s="14"/>
    </row>
    <row r="21" spans="1:7" ht="12.75" customHeight="1" x14ac:dyDescent="0.15">
      <c r="A21" s="28" t="s">
        <v>59</v>
      </c>
      <c r="B21" s="100" t="s">
        <v>60</v>
      </c>
      <c r="C21" s="182">
        <v>62508.83</v>
      </c>
      <c r="D21" s="98"/>
      <c r="E21" s="73"/>
      <c r="F21" s="197"/>
      <c r="G21" s="14"/>
    </row>
    <row r="22" spans="1:7" ht="12.75" customHeight="1" x14ac:dyDescent="0.15">
      <c r="A22" s="28" t="s">
        <v>61</v>
      </c>
      <c r="B22" s="100" t="s">
        <v>62</v>
      </c>
      <c r="C22" s="182">
        <v>68678.48</v>
      </c>
      <c r="D22" s="98"/>
      <c r="E22" s="73"/>
      <c r="F22" s="197"/>
      <c r="G22" s="14"/>
    </row>
    <row r="23" spans="1:7" ht="12.75" customHeight="1" x14ac:dyDescent="0.15">
      <c r="A23" s="28" t="s">
        <v>63</v>
      </c>
      <c r="B23" s="100" t="s">
        <v>64</v>
      </c>
      <c r="C23" s="192"/>
      <c r="D23" s="98"/>
      <c r="E23" s="73"/>
      <c r="F23" s="197"/>
      <c r="G23" s="14"/>
    </row>
    <row r="24" spans="1:7" ht="12.75" customHeight="1" x14ac:dyDescent="0.15">
      <c r="A24" s="28" t="s">
        <v>65</v>
      </c>
      <c r="B24" s="100" t="s">
        <v>66</v>
      </c>
      <c r="C24" s="182">
        <v>58707.37</v>
      </c>
      <c r="D24" s="98"/>
      <c r="E24" s="73"/>
      <c r="F24" s="197"/>
      <c r="G24" s="14"/>
    </row>
    <row r="25" spans="1:7" ht="12.75" customHeight="1" x14ac:dyDescent="0.15">
      <c r="A25" s="28" t="s">
        <v>67</v>
      </c>
      <c r="B25" s="106" t="s">
        <v>68</v>
      </c>
      <c r="C25" s="182">
        <v>131601.15</v>
      </c>
      <c r="D25" s="98"/>
      <c r="E25" s="73"/>
      <c r="F25" s="197"/>
      <c r="G25" s="14"/>
    </row>
    <row r="26" spans="1:7" ht="12.75" customHeight="1" x14ac:dyDescent="0.15">
      <c r="A26" s="28" t="s">
        <v>69</v>
      </c>
      <c r="B26" s="106" t="s">
        <v>70</v>
      </c>
      <c r="C26" s="182">
        <v>424713.01</v>
      </c>
      <c r="D26" s="98"/>
      <c r="E26" s="73"/>
      <c r="F26" s="197"/>
      <c r="G26" s="14"/>
    </row>
    <row r="27" spans="1:7" ht="12.75" customHeight="1" x14ac:dyDescent="0.15">
      <c r="A27" s="28">
        <v>432</v>
      </c>
      <c r="B27" s="107" t="s">
        <v>9</v>
      </c>
      <c r="C27" s="258">
        <f>SUM(C28:C33)</f>
        <v>0</v>
      </c>
      <c r="D27" s="98"/>
      <c r="E27" s="73"/>
      <c r="F27" s="197"/>
      <c r="G27" s="14"/>
    </row>
    <row r="28" spans="1:7" ht="12.75" customHeight="1" x14ac:dyDescent="0.15">
      <c r="A28" s="28" t="s">
        <v>71</v>
      </c>
      <c r="B28" s="146" t="s">
        <v>72</v>
      </c>
      <c r="C28" s="192"/>
      <c r="D28" s="98"/>
      <c r="E28" s="73"/>
      <c r="F28" s="197"/>
      <c r="G28" s="14"/>
    </row>
    <row r="29" spans="1:7" ht="12.75" customHeight="1" x14ac:dyDescent="0.15">
      <c r="A29" s="28" t="s">
        <v>73</v>
      </c>
      <c r="B29" s="146" t="s">
        <v>74</v>
      </c>
      <c r="C29" s="192"/>
      <c r="D29" s="98"/>
      <c r="E29" s="73"/>
      <c r="F29" s="197"/>
      <c r="G29" s="14"/>
    </row>
    <row r="30" spans="1:7" ht="12.75" customHeight="1" x14ac:dyDescent="0.15">
      <c r="A30" s="28" t="s">
        <v>75</v>
      </c>
      <c r="B30" s="146" t="s">
        <v>76</v>
      </c>
      <c r="C30" s="192"/>
      <c r="D30" s="98"/>
      <c r="E30" s="73"/>
      <c r="F30" s="197"/>
      <c r="G30" s="14"/>
    </row>
    <row r="31" spans="1:7" ht="12.75" customHeight="1" x14ac:dyDescent="0.15">
      <c r="A31" s="28" t="s">
        <v>77</v>
      </c>
      <c r="B31" s="146" t="s">
        <v>78</v>
      </c>
      <c r="C31" s="192"/>
      <c r="D31" s="98"/>
      <c r="E31" s="73"/>
      <c r="F31" s="197"/>
      <c r="G31" s="14"/>
    </row>
    <row r="32" spans="1:7" ht="12.75" customHeight="1" x14ac:dyDescent="0.15">
      <c r="A32" s="28" t="s">
        <v>79</v>
      </c>
      <c r="B32" s="146" t="s">
        <v>80</v>
      </c>
      <c r="C32" s="192"/>
      <c r="D32" s="98"/>
      <c r="E32" s="73"/>
      <c r="F32" s="197"/>
      <c r="G32" s="14"/>
    </row>
    <row r="33" spans="1:7" ht="12.75" customHeight="1" x14ac:dyDescent="0.15">
      <c r="A33" s="28" t="s">
        <v>81</v>
      </c>
      <c r="B33" s="146" t="s">
        <v>82</v>
      </c>
      <c r="C33" s="192"/>
      <c r="D33" s="98"/>
      <c r="E33" s="73"/>
      <c r="F33" s="197"/>
      <c r="G33" s="14"/>
    </row>
    <row r="34" spans="1:7" ht="12.75" customHeight="1" x14ac:dyDescent="0.15">
      <c r="A34" s="23">
        <v>44</v>
      </c>
      <c r="B34" s="148" t="s">
        <v>30</v>
      </c>
      <c r="C34" s="66">
        <v>2308249.17</v>
      </c>
      <c r="D34" s="22"/>
      <c r="E34" s="22"/>
      <c r="F34" s="22"/>
      <c r="G34" s="14"/>
    </row>
    <row r="35" spans="1:7" ht="12.75" customHeight="1" x14ac:dyDescent="0.15">
      <c r="A35" s="23">
        <v>45</v>
      </c>
      <c r="B35" s="46" t="s">
        <v>83</v>
      </c>
      <c r="C35" s="21"/>
      <c r="D35" s="22"/>
      <c r="E35" s="22"/>
      <c r="F35" s="22"/>
      <c r="G35" s="14"/>
    </row>
    <row r="36" spans="1:7" ht="12.75" customHeight="1" x14ac:dyDescent="0.15">
      <c r="A36" s="23">
        <v>46</v>
      </c>
      <c r="B36" s="20" t="s">
        <v>32</v>
      </c>
      <c r="C36" s="66">
        <v>2870329.33</v>
      </c>
      <c r="D36" s="22"/>
      <c r="E36" s="22"/>
      <c r="F36" s="22"/>
      <c r="G36" s="14"/>
    </row>
    <row r="37" spans="1:7" ht="12.75" customHeight="1" x14ac:dyDescent="0.15">
      <c r="A37" s="23">
        <v>47</v>
      </c>
      <c r="B37" s="20" t="s">
        <v>33</v>
      </c>
      <c r="C37" s="66">
        <v>83832.5</v>
      </c>
      <c r="D37" s="22"/>
      <c r="E37" s="22"/>
      <c r="F37" s="22"/>
      <c r="G37" s="14"/>
    </row>
    <row r="38" spans="1:7" ht="12.75" customHeight="1" x14ac:dyDescent="0.15">
      <c r="A38" s="5"/>
      <c r="B38" s="20" t="s">
        <v>34</v>
      </c>
      <c r="C38" s="259">
        <v>9893909.3100000005</v>
      </c>
      <c r="D38" s="261"/>
      <c r="E38" s="261"/>
      <c r="F38" s="22"/>
      <c r="G38" s="14"/>
    </row>
    <row r="39" spans="1:7" ht="12.75" customHeight="1" x14ac:dyDescent="0.15">
      <c r="A39" s="5"/>
      <c r="B39" s="151" t="s">
        <v>84</v>
      </c>
      <c r="C39" s="152"/>
      <c r="D39" s="153"/>
      <c r="E39" s="153"/>
      <c r="F39" s="153"/>
      <c r="G39" s="14"/>
    </row>
    <row r="40" spans="1:7" ht="12.75" customHeight="1" x14ac:dyDescent="0.15">
      <c r="A40" s="23">
        <v>71</v>
      </c>
      <c r="B40" s="20" t="s">
        <v>35</v>
      </c>
      <c r="C40" s="273">
        <f>SUM(B41:C45)</f>
        <v>3357348.6</v>
      </c>
      <c r="D40" s="274">
        <v>3357348.6</v>
      </c>
      <c r="E40" s="275">
        <v>8147471.8899999997</v>
      </c>
      <c r="F40" s="20"/>
      <c r="G40" s="14"/>
    </row>
    <row r="41" spans="1:7" ht="12.75" customHeight="1" x14ac:dyDescent="0.15">
      <c r="A41" s="28">
        <v>711</v>
      </c>
      <c r="B41" s="43" t="s">
        <v>37</v>
      </c>
      <c r="C41" s="69">
        <v>1666713.17</v>
      </c>
      <c r="D41" s="73"/>
      <c r="E41" s="73"/>
      <c r="F41" s="34"/>
      <c r="G41" s="14"/>
    </row>
    <row r="42" spans="1:7" ht="12.75" customHeight="1" x14ac:dyDescent="0.15">
      <c r="A42" s="28">
        <v>713</v>
      </c>
      <c r="B42" s="43" t="s">
        <v>38</v>
      </c>
      <c r="C42" s="69">
        <v>125191.99</v>
      </c>
      <c r="D42" s="73"/>
      <c r="E42" s="73"/>
      <c r="F42" s="34"/>
      <c r="G42" s="14"/>
    </row>
    <row r="43" spans="1:7" ht="12.75" customHeight="1" x14ac:dyDescent="0.15">
      <c r="A43" s="28">
        <v>714</v>
      </c>
      <c r="B43" s="43" t="s">
        <v>39</v>
      </c>
      <c r="C43" s="69">
        <v>363932.07</v>
      </c>
      <c r="D43" s="73"/>
      <c r="E43" s="73"/>
      <c r="F43" s="34"/>
      <c r="G43" s="14"/>
    </row>
    <row r="44" spans="1:7" ht="12.75" customHeight="1" x14ac:dyDescent="0.15">
      <c r="A44" s="160"/>
      <c r="B44" s="43" t="s">
        <v>85</v>
      </c>
      <c r="C44" s="73">
        <f>1299278.83-C43</f>
        <v>935346.76</v>
      </c>
      <c r="D44" s="73"/>
      <c r="E44" s="73"/>
      <c r="F44" s="34"/>
      <c r="G44" s="70"/>
    </row>
    <row r="45" spans="1:7" ht="12.75" customHeight="1" x14ac:dyDescent="0.15">
      <c r="A45" s="28">
        <v>715</v>
      </c>
      <c r="B45" s="43" t="s">
        <v>86</v>
      </c>
      <c r="C45" s="33">
        <v>266164.61</v>
      </c>
      <c r="D45" s="73"/>
      <c r="E45" s="73"/>
      <c r="F45" s="34"/>
      <c r="G45" s="14"/>
    </row>
    <row r="46" spans="1:7" ht="12.75" customHeight="1" x14ac:dyDescent="0.15">
      <c r="A46" s="23">
        <v>72</v>
      </c>
      <c r="B46" s="162" t="s">
        <v>40</v>
      </c>
      <c r="C46" s="66">
        <v>820321</v>
      </c>
      <c r="D46" s="22"/>
      <c r="E46" s="22"/>
      <c r="F46" s="73"/>
      <c r="G46" s="14"/>
    </row>
    <row r="47" spans="1:7" ht="18" customHeight="1" x14ac:dyDescent="0.15">
      <c r="A47" s="163">
        <v>73</v>
      </c>
      <c r="B47" s="46" t="s">
        <v>87</v>
      </c>
      <c r="C47" s="164">
        <v>533584.47</v>
      </c>
      <c r="D47" s="166"/>
      <c r="E47" s="166"/>
      <c r="F47" s="167"/>
      <c r="G47" s="14"/>
    </row>
    <row r="48" spans="1:7" ht="12.75" customHeight="1" x14ac:dyDescent="0.15">
      <c r="A48" s="23">
        <v>74</v>
      </c>
      <c r="B48" s="61" t="s">
        <v>41</v>
      </c>
      <c r="C48" s="208">
        <v>5207255.55</v>
      </c>
      <c r="D48" s="133"/>
      <c r="E48" s="133"/>
      <c r="F48" s="22"/>
      <c r="G48" s="14"/>
    </row>
    <row r="49" spans="1:7" ht="12.75" customHeight="1" x14ac:dyDescent="0.15">
      <c r="A49" s="28">
        <v>741</v>
      </c>
      <c r="B49" s="43" t="s">
        <v>42</v>
      </c>
      <c r="C49" s="197"/>
      <c r="D49" s="101"/>
      <c r="E49" s="101"/>
      <c r="F49" s="22"/>
      <c r="G49" s="14"/>
    </row>
    <row r="50" spans="1:7" ht="12.75" customHeight="1" x14ac:dyDescent="0.15">
      <c r="A50" s="28">
        <v>742</v>
      </c>
      <c r="B50" s="43" t="s">
        <v>43</v>
      </c>
      <c r="C50" s="173">
        <v>4316874</v>
      </c>
      <c r="D50" s="101"/>
      <c r="E50" s="101"/>
      <c r="F50" s="22"/>
      <c r="G50" s="14"/>
    </row>
    <row r="51" spans="1:7" ht="12.75" customHeight="1" x14ac:dyDescent="0.15">
      <c r="A51" s="160"/>
      <c r="B51" s="43" t="s">
        <v>88</v>
      </c>
      <c r="C51" s="98">
        <f>C48-C50</f>
        <v>890381.54999999981</v>
      </c>
      <c r="D51" s="98"/>
      <c r="E51" s="98"/>
      <c r="F51" s="22"/>
      <c r="G51" s="14"/>
    </row>
    <row r="52" spans="1:7" ht="12.75" customHeight="1" x14ac:dyDescent="0.15">
      <c r="A52" s="23">
        <v>751</v>
      </c>
      <c r="B52" s="148" t="s">
        <v>83</v>
      </c>
      <c r="C52" s="66"/>
      <c r="D52" s="22"/>
      <c r="E52" s="22"/>
      <c r="F52" s="22"/>
      <c r="G52" s="14"/>
    </row>
    <row r="53" spans="1:7" ht="12.75" customHeight="1" x14ac:dyDescent="0.15">
      <c r="A53" s="5"/>
      <c r="B53" s="148" t="s">
        <v>89</v>
      </c>
      <c r="C53" s="259">
        <v>9918509.6199999992</v>
      </c>
      <c r="D53" s="261"/>
      <c r="E53" s="261"/>
      <c r="F53" s="22"/>
      <c r="G53" s="14"/>
    </row>
    <row r="54" spans="1:7" ht="12.75" customHeight="1" x14ac:dyDescent="0.15">
      <c r="A54" s="5"/>
      <c r="B54" s="151" t="s">
        <v>90</v>
      </c>
      <c r="C54" s="152"/>
      <c r="D54" s="153"/>
      <c r="E54" s="153"/>
      <c r="F54" s="153"/>
      <c r="G54" s="14"/>
    </row>
    <row r="55" spans="1:7" ht="12.75" customHeight="1" x14ac:dyDescent="0.15">
      <c r="A55" s="5"/>
      <c r="B55" s="36" t="s">
        <v>91</v>
      </c>
      <c r="C55" s="45"/>
      <c r="D55" s="73"/>
      <c r="E55" s="73"/>
      <c r="F55" s="73"/>
      <c r="G55" s="14"/>
    </row>
    <row r="56" spans="1:7" ht="12.75" customHeight="1" x14ac:dyDescent="0.15">
      <c r="A56" s="5"/>
      <c r="B56" s="36" t="s">
        <v>92</v>
      </c>
      <c r="C56" s="45"/>
      <c r="D56" s="73"/>
      <c r="E56" s="73"/>
      <c r="F56" s="73"/>
      <c r="G56" s="14"/>
    </row>
    <row r="57" spans="1:7" ht="12.75" customHeight="1" x14ac:dyDescent="0.15">
      <c r="A57" s="5"/>
      <c r="B57" s="36" t="s">
        <v>93</v>
      </c>
      <c r="C57" s="45"/>
      <c r="D57" s="73"/>
      <c r="E57" s="73"/>
      <c r="F57" s="73"/>
      <c r="G57" s="14"/>
    </row>
    <row r="58" spans="1:7" ht="12.75" customHeight="1" x14ac:dyDescent="0.15">
      <c r="A58" s="5"/>
      <c r="B58" s="36" t="s">
        <v>94</v>
      </c>
      <c r="C58" s="45"/>
      <c r="D58" s="73"/>
      <c r="E58" s="73"/>
      <c r="F58" s="73"/>
      <c r="G58" s="14"/>
    </row>
    <row r="59" spans="1:7" ht="12.75" customHeight="1" x14ac:dyDescent="0.15">
      <c r="A59" s="5"/>
      <c r="B59" s="201"/>
      <c r="C59" s="152"/>
      <c r="D59" s="153"/>
      <c r="E59" s="153"/>
      <c r="F59" s="153"/>
      <c r="G59" s="14"/>
    </row>
    <row r="60" spans="1:7" ht="19.5" customHeight="1" x14ac:dyDescent="0.15">
      <c r="A60" s="1"/>
      <c r="B60" s="250"/>
      <c r="C60" s="250"/>
      <c r="D60" s="252"/>
      <c r="E60" s="250"/>
      <c r="F60" s="250"/>
      <c r="G60" s="1"/>
    </row>
    <row r="61" spans="1:7" ht="19.5" customHeight="1" x14ac:dyDescent="0.15">
      <c r="A61" s="1"/>
      <c r="B61" s="256" t="s">
        <v>100</v>
      </c>
      <c r="C61" s="2"/>
      <c r="D61" s="257"/>
      <c r="E61" s="2"/>
      <c r="F61" s="1"/>
      <c r="G61" s="1"/>
    </row>
    <row r="62" spans="1:7" ht="19.5" customHeight="1" x14ac:dyDescent="0.15">
      <c r="A62" s="5"/>
      <c r="B62" s="279" t="s">
        <v>101</v>
      </c>
      <c r="C62" s="98"/>
      <c r="D62" s="101"/>
      <c r="E62" s="98"/>
      <c r="F62" s="14"/>
      <c r="G62" s="1"/>
    </row>
    <row r="63" spans="1:7" ht="24" customHeight="1" x14ac:dyDescent="0.15">
      <c r="A63" s="5"/>
      <c r="B63" s="280" t="s">
        <v>105</v>
      </c>
      <c r="C63" s="281">
        <v>95329.03</v>
      </c>
      <c r="D63" s="282"/>
      <c r="E63" s="282"/>
      <c r="F63" s="14"/>
      <c r="G63" s="1"/>
    </row>
    <row r="64" spans="1:7" ht="24" customHeight="1" x14ac:dyDescent="0.15">
      <c r="A64" s="5"/>
      <c r="B64" s="283" t="s">
        <v>106</v>
      </c>
      <c r="C64" s="281">
        <v>173256.34</v>
      </c>
      <c r="D64" s="282"/>
      <c r="E64" s="282"/>
      <c r="F64" s="14"/>
      <c r="G64" s="1"/>
    </row>
    <row r="65" spans="1:7" ht="24" customHeight="1" x14ac:dyDescent="0.15">
      <c r="A65" s="5"/>
      <c r="B65" s="284" t="s">
        <v>107</v>
      </c>
      <c r="C65" s="281">
        <v>19657.599999999999</v>
      </c>
      <c r="D65" s="282"/>
      <c r="E65" s="282"/>
      <c r="F65" s="14"/>
      <c r="G65" s="1"/>
    </row>
    <row r="66" spans="1:7" ht="24" customHeight="1" x14ac:dyDescent="0.15">
      <c r="A66" s="5"/>
      <c r="B66" s="284" t="s">
        <v>108</v>
      </c>
      <c r="C66" s="281">
        <v>32721.360000000001</v>
      </c>
      <c r="D66" s="282"/>
      <c r="E66" s="282"/>
      <c r="F66" s="14"/>
      <c r="G66" s="1"/>
    </row>
    <row r="67" spans="1:7" ht="24" customHeight="1" x14ac:dyDescent="0.15">
      <c r="A67" s="5"/>
      <c r="B67" s="349" t="s">
        <v>109</v>
      </c>
      <c r="C67" s="281">
        <v>534743.55000000005</v>
      </c>
      <c r="D67" s="282"/>
      <c r="E67" s="282"/>
      <c r="F67" s="14"/>
      <c r="G67" s="1"/>
    </row>
    <row r="68" spans="1:7" ht="24" customHeight="1" x14ac:dyDescent="0.15">
      <c r="A68" s="5"/>
      <c r="B68" s="349" t="s">
        <v>199</v>
      </c>
      <c r="C68" s="281">
        <v>9223.93</v>
      </c>
      <c r="D68" s="282"/>
      <c r="E68" s="282"/>
      <c r="F68" s="14"/>
      <c r="G68" s="1"/>
    </row>
    <row r="69" spans="1:7" ht="24" customHeight="1" x14ac:dyDescent="0.15">
      <c r="A69" s="5"/>
      <c r="B69" s="349" t="s">
        <v>140</v>
      </c>
      <c r="C69" s="281">
        <v>389690.45</v>
      </c>
      <c r="D69" s="282"/>
      <c r="E69" s="282"/>
      <c r="F69" s="14"/>
      <c r="G69" s="1"/>
    </row>
    <row r="70" spans="1:7" ht="24" customHeight="1" x14ac:dyDescent="0.15">
      <c r="A70" s="5"/>
      <c r="B70" s="349" t="s">
        <v>124</v>
      </c>
      <c r="C70" s="281">
        <v>122957.63</v>
      </c>
      <c r="D70" s="282"/>
      <c r="E70" s="282"/>
      <c r="F70" s="14"/>
      <c r="G70" s="1"/>
    </row>
    <row r="71" spans="1:7" ht="24" customHeight="1" x14ac:dyDescent="0.15">
      <c r="A71" s="5"/>
      <c r="B71" s="283" t="s">
        <v>200</v>
      </c>
      <c r="C71" s="281">
        <v>76896.86</v>
      </c>
      <c r="D71" s="282"/>
      <c r="E71" s="282"/>
      <c r="F71" s="14"/>
      <c r="G71" s="1"/>
    </row>
    <row r="72" spans="1:7" ht="31.5" customHeight="1" x14ac:dyDescent="0.15">
      <c r="A72" s="5"/>
      <c r="B72" s="283" t="s">
        <v>142</v>
      </c>
      <c r="C72" s="281">
        <v>225349.76000000001</v>
      </c>
      <c r="D72" s="282"/>
      <c r="E72" s="282"/>
      <c r="F72" s="14"/>
      <c r="G72" s="1"/>
    </row>
    <row r="73" spans="1:7" ht="31.5" customHeight="1" x14ac:dyDescent="0.15">
      <c r="A73" s="5"/>
      <c r="B73" s="283" t="s">
        <v>179</v>
      </c>
      <c r="C73" s="281">
        <v>2410362.5</v>
      </c>
      <c r="D73" s="282"/>
      <c r="E73" s="282"/>
      <c r="F73" s="14"/>
      <c r="G73" s="1"/>
    </row>
    <row r="74" spans="1:7" ht="31.5" customHeight="1" x14ac:dyDescent="0.15">
      <c r="A74" s="5"/>
      <c r="B74" s="283" t="s">
        <v>208</v>
      </c>
      <c r="C74" s="281">
        <v>79377.47</v>
      </c>
      <c r="D74" s="282"/>
      <c r="E74" s="282"/>
      <c r="F74" s="14"/>
      <c r="G74" s="1"/>
    </row>
    <row r="75" spans="1:7" ht="24" customHeight="1" x14ac:dyDescent="0.15">
      <c r="A75" s="5"/>
      <c r="B75" s="349" t="s">
        <v>209</v>
      </c>
      <c r="C75" s="281">
        <v>1886457.41</v>
      </c>
      <c r="D75" s="282"/>
      <c r="E75" s="282"/>
      <c r="F75" s="14"/>
      <c r="G75" s="1"/>
    </row>
    <row r="76" spans="1:7" ht="24" customHeight="1" x14ac:dyDescent="0.15">
      <c r="A76" s="5"/>
      <c r="B76" s="283" t="s">
        <v>210</v>
      </c>
      <c r="C76" s="281"/>
      <c r="D76" s="282"/>
      <c r="E76" s="282"/>
      <c r="F76" s="14"/>
      <c r="G76" s="1"/>
    </row>
    <row r="77" spans="1:7" ht="24" customHeight="1" x14ac:dyDescent="0.15">
      <c r="A77" s="5"/>
      <c r="B77" s="349" t="s">
        <v>211</v>
      </c>
      <c r="C77" s="281"/>
      <c r="D77" s="282"/>
      <c r="E77" s="351"/>
      <c r="F77" s="14"/>
      <c r="G77" s="1"/>
    </row>
    <row r="78" spans="1:7" ht="24" customHeight="1" x14ac:dyDescent="0.15">
      <c r="A78" s="5"/>
      <c r="B78" s="349" t="s">
        <v>212</v>
      </c>
      <c r="C78" s="282"/>
      <c r="D78" s="282"/>
      <c r="E78" s="282"/>
      <c r="F78" s="14"/>
      <c r="G78" s="1"/>
    </row>
    <row r="79" spans="1:7" ht="24" customHeight="1" x14ac:dyDescent="0.15">
      <c r="A79" s="5"/>
      <c r="B79" s="349" t="s">
        <v>213</v>
      </c>
      <c r="C79" s="281"/>
      <c r="D79" s="282"/>
      <c r="E79" s="282"/>
      <c r="F79" s="14"/>
      <c r="G79" s="1"/>
    </row>
    <row r="80" spans="1:7" ht="24" customHeight="1" x14ac:dyDescent="0.15">
      <c r="A80" s="5"/>
      <c r="B80" s="349" t="s">
        <v>214</v>
      </c>
      <c r="C80" s="281"/>
      <c r="D80" s="282"/>
      <c r="E80" s="282"/>
      <c r="F80" s="14"/>
      <c r="G80" s="1"/>
    </row>
    <row r="81" spans="1:7" ht="24" customHeight="1" x14ac:dyDescent="0.15">
      <c r="A81" s="5"/>
      <c r="B81" s="349" t="s">
        <v>215</v>
      </c>
      <c r="C81" s="281">
        <v>130589.48</v>
      </c>
      <c r="D81" s="282"/>
      <c r="E81" s="282"/>
      <c r="F81" s="14"/>
      <c r="G81" s="1"/>
    </row>
    <row r="82" spans="1:7" ht="24" customHeight="1" x14ac:dyDescent="0.15">
      <c r="A82" s="5"/>
      <c r="B82" s="349" t="s">
        <v>152</v>
      </c>
      <c r="C82" s="281">
        <v>713644.7</v>
      </c>
      <c r="D82" s="282"/>
      <c r="E82" s="282"/>
      <c r="F82" s="14"/>
      <c r="G82" s="1"/>
    </row>
    <row r="83" spans="1:7" ht="24" customHeight="1" x14ac:dyDescent="0.15">
      <c r="A83" s="5"/>
      <c r="B83" s="349" t="s">
        <v>216</v>
      </c>
      <c r="C83" s="281">
        <v>2775875.87</v>
      </c>
      <c r="D83" s="282"/>
      <c r="E83" s="282"/>
      <c r="F83" s="14"/>
      <c r="G83" s="1"/>
    </row>
    <row r="84" spans="1:7" ht="19.5" customHeight="1" x14ac:dyDescent="0.15">
      <c r="A84" s="5"/>
      <c r="B84" s="353" t="s">
        <v>217</v>
      </c>
      <c r="C84" s="281">
        <v>61238.01</v>
      </c>
      <c r="D84" s="282"/>
      <c r="E84" s="282"/>
      <c r="F84" s="14"/>
      <c r="G84" s="1"/>
    </row>
    <row r="85" spans="1:7" ht="19.5" customHeight="1" x14ac:dyDescent="0.15">
      <c r="A85" s="5"/>
      <c r="B85" s="353" t="s">
        <v>218</v>
      </c>
      <c r="C85" s="281">
        <v>156537.35999999999</v>
      </c>
      <c r="D85" s="282"/>
      <c r="E85" s="282"/>
      <c r="F85" s="14"/>
      <c r="G85" s="1"/>
    </row>
    <row r="86" spans="1:7" ht="19.5" customHeight="1" x14ac:dyDescent="0.15">
      <c r="A86" s="5"/>
      <c r="B86" s="383"/>
      <c r="C86" s="282"/>
      <c r="D86" s="282"/>
      <c r="E86" s="282"/>
      <c r="F86" s="14"/>
      <c r="G86" s="1"/>
    </row>
    <row r="87" spans="1:7" ht="19.5" customHeight="1" x14ac:dyDescent="0.15">
      <c r="A87" s="5"/>
      <c r="B87" s="279" t="s">
        <v>128</v>
      </c>
      <c r="C87" s="425">
        <f>C63+C64+C65+C66+C67+C68+C69+C70+C71+C72+C73+C74+C75+C81+C82+C83+C84+C85</f>
        <v>9893909.3100000005</v>
      </c>
      <c r="D87" s="388"/>
      <c r="E87" s="388"/>
      <c r="F87" s="14"/>
      <c r="G87" s="1"/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4" width="14.5" customWidth="1"/>
    <col min="5" max="6" width="11.6640625" customWidth="1"/>
  </cols>
  <sheetData>
    <row r="1" spans="1:6" ht="27.75" customHeight="1" x14ac:dyDescent="0.15">
      <c r="A1" s="1"/>
      <c r="B1" s="2"/>
      <c r="C1" s="9"/>
      <c r="D1" s="2"/>
      <c r="E1" s="1"/>
      <c r="F1" s="1"/>
    </row>
    <row r="2" spans="1:6" ht="12.75" customHeight="1" x14ac:dyDescent="0.15">
      <c r="A2" s="5"/>
      <c r="B2" s="8" t="s">
        <v>25</v>
      </c>
      <c r="C2" s="38">
        <v>2013</v>
      </c>
      <c r="D2" s="13"/>
      <c r="E2" s="14"/>
      <c r="F2" s="1"/>
    </row>
    <row r="3" spans="1:6" ht="12.75" customHeight="1" x14ac:dyDescent="0.15">
      <c r="A3" s="5"/>
      <c r="B3" s="15" t="s">
        <v>18</v>
      </c>
      <c r="C3" s="39"/>
      <c r="D3" s="19"/>
      <c r="E3" s="14"/>
      <c r="F3" s="1"/>
    </row>
    <row r="4" spans="1:6" ht="12.75" customHeight="1" x14ac:dyDescent="0.15">
      <c r="A4" s="5"/>
      <c r="B4" s="20"/>
      <c r="C4" s="21"/>
      <c r="D4" s="22"/>
      <c r="E4" s="14"/>
      <c r="F4" s="1"/>
    </row>
    <row r="5" spans="1:6" ht="12.75" customHeight="1" x14ac:dyDescent="0.15">
      <c r="A5" s="23">
        <v>41</v>
      </c>
      <c r="B5" s="20" t="s">
        <v>0</v>
      </c>
      <c r="C5" s="26">
        <f>SUM(C6:C14)</f>
        <v>654430.41999999993</v>
      </c>
      <c r="D5" s="22"/>
      <c r="E5" s="14"/>
      <c r="F5" s="1"/>
    </row>
    <row r="6" spans="1:6" ht="12.75" customHeight="1" x14ac:dyDescent="0.15">
      <c r="A6" s="28">
        <v>411</v>
      </c>
      <c r="B6" s="29" t="s">
        <v>22</v>
      </c>
      <c r="C6" s="33">
        <v>423837.22</v>
      </c>
      <c r="D6" s="34"/>
      <c r="E6" s="14"/>
      <c r="F6" s="1"/>
    </row>
    <row r="7" spans="1:6" ht="12.75" customHeight="1" x14ac:dyDescent="0.15">
      <c r="A7" s="28">
        <v>412</v>
      </c>
      <c r="B7" s="36" t="s">
        <v>23</v>
      </c>
      <c r="C7" s="33">
        <v>64019.519999999997</v>
      </c>
      <c r="D7" s="34"/>
      <c r="E7" s="14"/>
      <c r="F7" s="1"/>
    </row>
    <row r="8" spans="1:6" ht="12.75" customHeight="1" x14ac:dyDescent="0.15">
      <c r="A8" s="28">
        <v>413</v>
      </c>
      <c r="B8" s="40" t="s">
        <v>24</v>
      </c>
      <c r="C8" s="33">
        <v>35434.54</v>
      </c>
      <c r="D8" s="33">
        <f>35434.54+98165.83</f>
        <v>133600.37</v>
      </c>
      <c r="E8" s="14"/>
      <c r="F8" s="1"/>
    </row>
    <row r="9" spans="1:6" ht="12.75" customHeight="1" x14ac:dyDescent="0.15">
      <c r="A9" s="28">
        <v>414</v>
      </c>
      <c r="B9" s="41" t="s">
        <v>36</v>
      </c>
      <c r="C9" s="33">
        <v>98165.83</v>
      </c>
      <c r="D9" s="42">
        <v>133600.37</v>
      </c>
      <c r="E9" s="14"/>
      <c r="F9" s="1"/>
    </row>
    <row r="10" spans="1:6" ht="12.75" customHeight="1" x14ac:dyDescent="0.15">
      <c r="A10" s="28">
        <v>415</v>
      </c>
      <c r="B10" s="29" t="s">
        <v>3</v>
      </c>
      <c r="C10" s="33">
        <v>11357.82</v>
      </c>
      <c r="D10" s="34"/>
      <c r="E10" s="14"/>
      <c r="F10" s="1"/>
    </row>
    <row r="11" spans="1:6" ht="12.75" customHeight="1" x14ac:dyDescent="0.15">
      <c r="A11" s="28">
        <v>416</v>
      </c>
      <c r="B11" s="43" t="s">
        <v>4</v>
      </c>
      <c r="C11" s="45"/>
      <c r="D11" s="34"/>
      <c r="E11" s="14"/>
      <c r="F11" s="1"/>
    </row>
    <row r="12" spans="1:6" ht="12.75" customHeight="1" x14ac:dyDescent="0.15">
      <c r="A12" s="28">
        <v>417</v>
      </c>
      <c r="B12" s="29" t="s">
        <v>5</v>
      </c>
      <c r="C12" s="45"/>
      <c r="D12" s="34"/>
      <c r="E12" s="14"/>
      <c r="F12" s="1"/>
    </row>
    <row r="13" spans="1:6" ht="12.75" customHeight="1" x14ac:dyDescent="0.15">
      <c r="A13" s="28">
        <v>418</v>
      </c>
      <c r="B13" s="29" t="s">
        <v>6</v>
      </c>
      <c r="C13" s="33">
        <v>3096.48</v>
      </c>
      <c r="D13" s="34"/>
      <c r="E13" s="14"/>
      <c r="F13" s="1"/>
    </row>
    <row r="14" spans="1:6" ht="12.75" customHeight="1" x14ac:dyDescent="0.15">
      <c r="A14" s="28">
        <v>419</v>
      </c>
      <c r="B14" s="29" t="s">
        <v>47</v>
      </c>
      <c r="C14" s="33">
        <v>18519.009999999998</v>
      </c>
      <c r="D14" s="34"/>
      <c r="E14" s="14"/>
      <c r="F14" s="1"/>
    </row>
    <row r="15" spans="1:6" ht="12.75" customHeight="1" x14ac:dyDescent="0.15">
      <c r="A15" s="23">
        <v>42</v>
      </c>
      <c r="B15" s="46" t="s">
        <v>7</v>
      </c>
      <c r="C15" s="66">
        <v>220</v>
      </c>
      <c r="D15" s="34"/>
      <c r="E15" s="14"/>
      <c r="F15" s="1"/>
    </row>
    <row r="16" spans="1:6" ht="16.5" customHeight="1" x14ac:dyDescent="0.15">
      <c r="A16" s="60">
        <v>43</v>
      </c>
      <c r="B16" s="61" t="s">
        <v>8</v>
      </c>
      <c r="C16" s="68">
        <f>C17+C27</f>
        <v>314515.45</v>
      </c>
      <c r="D16" s="69">
        <v>314515.45</v>
      </c>
      <c r="E16" s="70"/>
      <c r="F16" s="1"/>
    </row>
    <row r="17" spans="1:6" ht="12.75" customHeight="1" x14ac:dyDescent="0.15">
      <c r="A17" s="28">
        <v>431</v>
      </c>
      <c r="B17" s="71" t="s">
        <v>8</v>
      </c>
      <c r="C17" s="72">
        <v>236515.45</v>
      </c>
      <c r="D17" s="74">
        <f>SUM(C18:C26)</f>
        <v>236515.45</v>
      </c>
      <c r="E17" s="14"/>
      <c r="F17" s="1"/>
    </row>
    <row r="18" spans="1:6" ht="12.75" customHeight="1" x14ac:dyDescent="0.15">
      <c r="A18" s="92" t="s">
        <v>53</v>
      </c>
      <c r="B18" s="94" t="s">
        <v>54</v>
      </c>
      <c r="C18" s="141"/>
      <c r="D18" s="22"/>
      <c r="E18" s="14"/>
      <c r="F18" s="1"/>
    </row>
    <row r="19" spans="1:6" ht="12.75" customHeight="1" x14ac:dyDescent="0.15">
      <c r="A19" s="28" t="s">
        <v>55</v>
      </c>
      <c r="B19" s="100" t="s">
        <v>56</v>
      </c>
      <c r="C19" s="112"/>
      <c r="D19" s="102"/>
      <c r="E19" s="1"/>
      <c r="F19" s="1"/>
    </row>
    <row r="20" spans="1:6" ht="12.75" customHeight="1" x14ac:dyDescent="0.15">
      <c r="A20" s="28" t="s">
        <v>57</v>
      </c>
      <c r="B20" s="100" t="s">
        <v>58</v>
      </c>
      <c r="C20" s="112">
        <f>123546.9+6375+5986.63+2850+2070</f>
        <v>140828.53</v>
      </c>
      <c r="D20" s="104"/>
      <c r="E20" s="1"/>
      <c r="F20" s="1"/>
    </row>
    <row r="21" spans="1:6" ht="12.75" customHeight="1" x14ac:dyDescent="0.15">
      <c r="A21" s="28" t="s">
        <v>59</v>
      </c>
      <c r="B21" s="100" t="s">
        <v>60</v>
      </c>
      <c r="C21" s="110">
        <v>4940</v>
      </c>
      <c r="E21" s="1"/>
      <c r="F21" s="1"/>
    </row>
    <row r="22" spans="1:6" ht="12.75" customHeight="1" x14ac:dyDescent="0.15">
      <c r="A22" s="28" t="s">
        <v>61</v>
      </c>
      <c r="B22" s="100" t="s">
        <v>62</v>
      </c>
      <c r="C22" s="110">
        <v>10160.92</v>
      </c>
      <c r="D22" s="199"/>
      <c r="E22" s="1"/>
      <c r="F22" s="1"/>
    </row>
    <row r="23" spans="1:6" ht="12.75" customHeight="1" x14ac:dyDescent="0.15">
      <c r="A23" s="28" t="s">
        <v>63</v>
      </c>
      <c r="B23" s="100" t="s">
        <v>64</v>
      </c>
      <c r="C23" s="110"/>
      <c r="D23" s="199"/>
      <c r="E23" s="1"/>
      <c r="F23" s="1"/>
    </row>
    <row r="24" spans="1:6" ht="12.75" customHeight="1" x14ac:dyDescent="0.15">
      <c r="A24" s="28" t="s">
        <v>65</v>
      </c>
      <c r="B24" s="100" t="s">
        <v>66</v>
      </c>
      <c r="C24" s="110"/>
      <c r="D24" s="199"/>
      <c r="E24" s="1"/>
      <c r="F24" s="1"/>
    </row>
    <row r="25" spans="1:6" ht="12.75" customHeight="1" x14ac:dyDescent="0.15">
      <c r="A25" s="28" t="s">
        <v>67</v>
      </c>
      <c r="B25" s="106" t="s">
        <v>68</v>
      </c>
      <c r="C25" s="110">
        <v>1200</v>
      </c>
      <c r="D25" s="199"/>
      <c r="E25" s="1"/>
      <c r="F25" s="1"/>
    </row>
    <row r="26" spans="1:6" ht="12.75" customHeight="1" x14ac:dyDescent="0.15">
      <c r="A26" s="28" t="s">
        <v>69</v>
      </c>
      <c r="B26" s="106" t="s">
        <v>70</v>
      </c>
      <c r="C26" s="110">
        <f>57650+5000+12736+1000+1000+2000</f>
        <v>79386</v>
      </c>
      <c r="D26" s="199"/>
      <c r="E26" s="1"/>
      <c r="F26" s="1"/>
    </row>
    <row r="27" spans="1:6" ht="12.75" customHeight="1" x14ac:dyDescent="0.15">
      <c r="A27" s="28">
        <v>432</v>
      </c>
      <c r="B27" s="107" t="s">
        <v>9</v>
      </c>
      <c r="C27" s="202">
        <v>78000</v>
      </c>
      <c r="D27" s="204">
        <f>SUM(C28:C33)</f>
        <v>78000</v>
      </c>
      <c r="E27" s="1"/>
      <c r="F27" s="1"/>
    </row>
    <row r="28" spans="1:6" ht="12.75" customHeight="1" x14ac:dyDescent="0.15">
      <c r="A28" s="28" t="s">
        <v>71</v>
      </c>
      <c r="B28" s="146" t="s">
        <v>72</v>
      </c>
      <c r="C28" s="122"/>
      <c r="D28" s="199"/>
      <c r="E28" s="1"/>
      <c r="F28" s="1"/>
    </row>
    <row r="29" spans="1:6" ht="12.75" customHeight="1" x14ac:dyDescent="0.15">
      <c r="A29" s="28" t="s">
        <v>73</v>
      </c>
      <c r="B29" s="146" t="s">
        <v>74</v>
      </c>
      <c r="C29" s="122"/>
      <c r="D29" s="199"/>
      <c r="E29" s="1"/>
      <c r="F29" s="1"/>
    </row>
    <row r="30" spans="1:6" ht="12.75" customHeight="1" x14ac:dyDescent="0.15">
      <c r="A30" s="28" t="s">
        <v>75</v>
      </c>
      <c r="B30" s="146" t="s">
        <v>76</v>
      </c>
      <c r="C30" s="122"/>
      <c r="D30" s="199"/>
      <c r="E30" s="1"/>
      <c r="F30" s="1"/>
    </row>
    <row r="31" spans="1:6" ht="12.75" customHeight="1" x14ac:dyDescent="0.15">
      <c r="A31" s="28" t="s">
        <v>77</v>
      </c>
      <c r="B31" s="146" t="s">
        <v>78</v>
      </c>
      <c r="C31" s="122"/>
      <c r="D31" s="199"/>
      <c r="E31" s="1"/>
      <c r="F31" s="1"/>
    </row>
    <row r="32" spans="1:6" ht="12.75" customHeight="1" x14ac:dyDescent="0.15">
      <c r="A32" s="28" t="s">
        <v>79</v>
      </c>
      <c r="B32" s="146" t="s">
        <v>80</v>
      </c>
      <c r="C32" s="122"/>
      <c r="D32" s="199"/>
      <c r="E32" s="1"/>
      <c r="F32" s="1"/>
    </row>
    <row r="33" spans="1:6" ht="12.75" customHeight="1" x14ac:dyDescent="0.15">
      <c r="A33" s="28" t="s">
        <v>81</v>
      </c>
      <c r="B33" s="146" t="s">
        <v>82</v>
      </c>
      <c r="C33" s="110">
        <v>78000</v>
      </c>
      <c r="D33" s="199"/>
      <c r="E33" s="1"/>
      <c r="F33" s="1"/>
    </row>
    <row r="34" spans="1:6" ht="12.75" customHeight="1" x14ac:dyDescent="0.15">
      <c r="A34" s="23">
        <v>44</v>
      </c>
      <c r="B34" s="148" t="s">
        <v>30</v>
      </c>
      <c r="C34" s="66">
        <v>313338.65999999997</v>
      </c>
      <c r="D34" s="22"/>
      <c r="E34" s="14"/>
      <c r="F34" s="1"/>
    </row>
    <row r="35" spans="1:6" ht="12.75" customHeight="1" x14ac:dyDescent="0.15">
      <c r="A35" s="23">
        <v>45</v>
      </c>
      <c r="B35" s="46" t="s">
        <v>83</v>
      </c>
      <c r="C35" s="66">
        <v>0</v>
      </c>
      <c r="D35" s="22"/>
      <c r="E35" s="14"/>
      <c r="F35" s="1"/>
    </row>
    <row r="36" spans="1:6" ht="12.75" customHeight="1" x14ac:dyDescent="0.15">
      <c r="A36" s="23">
        <v>46</v>
      </c>
      <c r="B36" s="20" t="s">
        <v>32</v>
      </c>
      <c r="C36" s="21">
        <f>62201+23381.11</f>
        <v>85582.11</v>
      </c>
      <c r="D36" s="22"/>
      <c r="E36" s="14"/>
      <c r="F36" s="1"/>
    </row>
    <row r="37" spans="1:6" ht="12.75" customHeight="1" x14ac:dyDescent="0.15">
      <c r="A37" s="23">
        <v>47</v>
      </c>
      <c r="B37" s="20" t="s">
        <v>33</v>
      </c>
      <c r="C37" s="21">
        <f>35544.16+0</f>
        <v>35544.160000000003</v>
      </c>
      <c r="D37" s="32"/>
      <c r="E37" s="14"/>
      <c r="F37" s="1"/>
    </row>
    <row r="38" spans="1:6" ht="12.75" customHeight="1" x14ac:dyDescent="0.15">
      <c r="A38" s="5"/>
      <c r="B38" s="20" t="s">
        <v>34</v>
      </c>
      <c r="C38" s="206">
        <v>1403630.8</v>
      </c>
      <c r="D38" s="144"/>
      <c r="E38" s="14"/>
      <c r="F38" s="1"/>
    </row>
    <row r="39" spans="1:6" ht="12.75" customHeight="1" x14ac:dyDescent="0.15">
      <c r="A39" s="5"/>
      <c r="B39" s="151" t="s">
        <v>84</v>
      </c>
      <c r="C39" s="152"/>
      <c r="D39" s="153"/>
      <c r="E39" s="14"/>
      <c r="F39" s="1"/>
    </row>
    <row r="40" spans="1:6" ht="12.75" customHeight="1" x14ac:dyDescent="0.15">
      <c r="A40" s="23">
        <v>71</v>
      </c>
      <c r="B40" s="20" t="s">
        <v>35</v>
      </c>
      <c r="C40" s="207">
        <f>SUM(C41:C45)</f>
        <v>328556.18</v>
      </c>
      <c r="D40" s="20"/>
      <c r="E40" s="14"/>
      <c r="F40" s="1"/>
    </row>
    <row r="41" spans="1:6" ht="12.75" customHeight="1" x14ac:dyDescent="0.15">
      <c r="A41" s="28">
        <v>711</v>
      </c>
      <c r="B41" s="43" t="s">
        <v>37</v>
      </c>
      <c r="C41" s="33">
        <v>176764.47</v>
      </c>
      <c r="D41" s="34"/>
      <c r="E41" s="14"/>
      <c r="F41" s="1"/>
    </row>
    <row r="42" spans="1:6" ht="12.75" customHeight="1" x14ac:dyDescent="0.15">
      <c r="A42" s="28">
        <v>713</v>
      </c>
      <c r="B42" s="43" t="s">
        <v>38</v>
      </c>
      <c r="C42" s="33">
        <v>18814.96</v>
      </c>
      <c r="D42" s="34"/>
      <c r="E42" s="14"/>
      <c r="F42" s="1"/>
    </row>
    <row r="43" spans="1:6" ht="12.75" customHeight="1" x14ac:dyDescent="0.15">
      <c r="A43" s="28">
        <v>714</v>
      </c>
      <c r="B43" s="43" t="s">
        <v>39</v>
      </c>
      <c r="C43" s="45">
        <f>329+101642.81</f>
        <v>101971.81</v>
      </c>
      <c r="D43" s="34"/>
      <c r="E43" s="14"/>
      <c r="F43" s="1"/>
    </row>
    <row r="44" spans="1:6" ht="12.75" customHeight="1" x14ac:dyDescent="0.15">
      <c r="A44" s="160"/>
      <c r="B44" s="43" t="s">
        <v>85</v>
      </c>
      <c r="C44" s="45">
        <f>1723.3+8101.28</f>
        <v>9824.58</v>
      </c>
      <c r="D44" s="34"/>
      <c r="E44" s="14"/>
      <c r="F44" s="1"/>
    </row>
    <row r="45" spans="1:6" ht="12.75" customHeight="1" x14ac:dyDescent="0.15">
      <c r="A45" s="28">
        <v>715</v>
      </c>
      <c r="B45" s="43" t="s">
        <v>86</v>
      </c>
      <c r="C45" s="33">
        <v>21180.36</v>
      </c>
      <c r="D45" s="34"/>
      <c r="E45" s="14"/>
      <c r="F45" s="1"/>
    </row>
    <row r="46" spans="1:6" ht="12.75" customHeight="1" x14ac:dyDescent="0.15">
      <c r="A46" s="23">
        <v>72</v>
      </c>
      <c r="B46" s="248" t="s">
        <v>40</v>
      </c>
      <c r="C46" s="45"/>
      <c r="D46" s="73"/>
      <c r="E46" s="14"/>
      <c r="F46" s="1"/>
    </row>
    <row r="47" spans="1:6" ht="18" customHeight="1" x14ac:dyDescent="0.15">
      <c r="A47" s="163">
        <v>73</v>
      </c>
      <c r="B47" s="46" t="s">
        <v>87</v>
      </c>
      <c r="C47" s="290">
        <v>503722.04</v>
      </c>
      <c r="D47" s="167"/>
      <c r="E47" s="14"/>
      <c r="F47" s="1"/>
    </row>
    <row r="48" spans="1:6" ht="12.75" customHeight="1" x14ac:dyDescent="0.15">
      <c r="A48" s="23">
        <v>74</v>
      </c>
      <c r="B48" s="61" t="s">
        <v>41</v>
      </c>
      <c r="C48" s="87">
        <f>C50+C51</f>
        <v>883290</v>
      </c>
      <c r="D48" s="22"/>
      <c r="E48" s="14"/>
      <c r="F48" s="1"/>
    </row>
    <row r="49" spans="1:6" ht="12.75" customHeight="1" x14ac:dyDescent="0.15">
      <c r="A49" s="160" t="s">
        <v>111</v>
      </c>
      <c r="B49" s="43" t="s">
        <v>42</v>
      </c>
      <c r="C49" s="98"/>
      <c r="D49" s="22"/>
      <c r="E49" s="14"/>
      <c r="F49" s="1"/>
    </row>
    <row r="50" spans="1:6" ht="12.75" customHeight="1" x14ac:dyDescent="0.15">
      <c r="A50" s="160" t="s">
        <v>112</v>
      </c>
      <c r="B50" s="43" t="s">
        <v>43</v>
      </c>
      <c r="C50" s="173">
        <v>699496</v>
      </c>
      <c r="D50" s="22"/>
      <c r="E50" s="14"/>
      <c r="F50" s="1"/>
    </row>
    <row r="51" spans="1:6" ht="12.75" customHeight="1" x14ac:dyDescent="0.15">
      <c r="A51" s="160"/>
      <c r="B51" s="43" t="s">
        <v>88</v>
      </c>
      <c r="C51" s="98">
        <f>183373.1+420.9</f>
        <v>183794</v>
      </c>
      <c r="D51" s="22"/>
      <c r="E51" s="14"/>
      <c r="F51" s="1"/>
    </row>
    <row r="52" spans="1:6" ht="12.75" customHeight="1" x14ac:dyDescent="0.15">
      <c r="A52" s="23">
        <v>751</v>
      </c>
      <c r="B52" s="148" t="s">
        <v>83</v>
      </c>
      <c r="C52" s="21"/>
      <c r="D52" s="22"/>
      <c r="E52" s="14"/>
      <c r="F52" s="1"/>
    </row>
    <row r="53" spans="1:6" ht="12.75" customHeight="1" x14ac:dyDescent="0.15">
      <c r="A53" s="5"/>
      <c r="B53" s="148" t="s">
        <v>89</v>
      </c>
      <c r="C53" s="31">
        <v>1715568.22</v>
      </c>
      <c r="D53" s="22"/>
      <c r="E53" s="14"/>
      <c r="F53" s="1"/>
    </row>
    <row r="54" spans="1:6" ht="12.75" customHeight="1" x14ac:dyDescent="0.15">
      <c r="A54" s="5"/>
      <c r="B54" s="151" t="s">
        <v>90</v>
      </c>
      <c r="C54" s="152"/>
      <c r="D54" s="153"/>
      <c r="E54" s="14"/>
      <c r="F54" s="1"/>
    </row>
    <row r="55" spans="1:6" ht="12.75" customHeight="1" x14ac:dyDescent="0.15">
      <c r="A55" s="5"/>
      <c r="B55" s="36" t="s">
        <v>91</v>
      </c>
      <c r="C55" s="45"/>
      <c r="D55" s="73"/>
      <c r="E55" s="14"/>
      <c r="F55" s="1"/>
    </row>
    <row r="56" spans="1:6" ht="12.75" customHeight="1" x14ac:dyDescent="0.15">
      <c r="A56" s="5"/>
      <c r="B56" s="36" t="s">
        <v>113</v>
      </c>
      <c r="C56" s="45"/>
      <c r="D56" s="73"/>
      <c r="E56" s="14"/>
      <c r="F56" s="1"/>
    </row>
    <row r="57" spans="1:6" ht="12.75" customHeight="1" x14ac:dyDescent="0.15">
      <c r="A57" s="5"/>
      <c r="B57" s="36" t="s">
        <v>93</v>
      </c>
      <c r="C57" s="45"/>
      <c r="D57" s="73"/>
      <c r="E57" s="14"/>
      <c r="F57" s="1"/>
    </row>
    <row r="58" spans="1:6" ht="12.75" customHeight="1" x14ac:dyDescent="0.15">
      <c r="A58" s="5"/>
      <c r="B58" s="36" t="s">
        <v>94</v>
      </c>
      <c r="C58" s="45"/>
      <c r="D58" s="73"/>
      <c r="E58" s="14"/>
      <c r="F58" s="1"/>
    </row>
    <row r="59" spans="1:6" ht="12.75" customHeight="1" x14ac:dyDescent="0.15">
      <c r="A59" s="5"/>
      <c r="B59" s="201"/>
      <c r="C59" s="152"/>
      <c r="D59" s="153"/>
      <c r="E59" s="14"/>
      <c r="F59" s="1"/>
    </row>
    <row r="60" spans="1:6" ht="19.5" customHeight="1" x14ac:dyDescent="0.15">
      <c r="A60" s="1"/>
      <c r="B60" s="250"/>
      <c r="C60" s="293"/>
      <c r="D60" s="250"/>
      <c r="E60" s="1"/>
      <c r="F60" s="1"/>
    </row>
    <row r="61" spans="1:6" ht="19.5" customHeight="1" x14ac:dyDescent="0.15">
      <c r="A61" s="1"/>
      <c r="B61" s="256" t="s">
        <v>100</v>
      </c>
      <c r="C61" s="9"/>
      <c r="D61" s="1"/>
      <c r="E61" s="1"/>
      <c r="F61" s="1"/>
    </row>
    <row r="62" spans="1:6" ht="19.5" customHeight="1" x14ac:dyDescent="0.15">
      <c r="A62" s="5"/>
      <c r="B62" s="294" t="s">
        <v>101</v>
      </c>
      <c r="C62" s="339"/>
      <c r="D62" s="14"/>
      <c r="E62" s="1"/>
      <c r="F62" s="1"/>
    </row>
    <row r="63" spans="1:6" ht="24" customHeight="1" x14ac:dyDescent="0.15">
      <c r="A63" s="5"/>
      <c r="B63" s="301" t="s">
        <v>158</v>
      </c>
      <c r="C63" s="96"/>
      <c r="D63" s="14"/>
      <c r="E63" s="1"/>
      <c r="F63" s="1"/>
    </row>
    <row r="64" spans="1:6" ht="24" customHeight="1" x14ac:dyDescent="0.15">
      <c r="A64" s="5"/>
      <c r="B64" s="301" t="s">
        <v>159</v>
      </c>
      <c r="C64" s="96"/>
      <c r="D64" s="14"/>
      <c r="E64" s="1"/>
      <c r="F64" s="1"/>
    </row>
    <row r="65" spans="1:6" ht="24" customHeight="1" x14ac:dyDescent="0.15">
      <c r="A65" s="5"/>
      <c r="B65" s="303" t="s">
        <v>160</v>
      </c>
      <c r="C65" s="96"/>
      <c r="D65" s="14"/>
      <c r="E65" s="1"/>
      <c r="F65" s="1"/>
    </row>
    <row r="66" spans="1:6" ht="24" customHeight="1" x14ac:dyDescent="0.15">
      <c r="A66" s="5"/>
      <c r="B66" s="303" t="s">
        <v>161</v>
      </c>
      <c r="C66" s="96"/>
      <c r="D66" s="14"/>
      <c r="E66" s="1"/>
      <c r="F66" s="1"/>
    </row>
    <row r="67" spans="1:6" ht="24" customHeight="1" x14ac:dyDescent="0.15">
      <c r="A67" s="5"/>
      <c r="B67" s="303" t="s">
        <v>162</v>
      </c>
      <c r="C67" s="96"/>
      <c r="D67" s="14"/>
      <c r="E67" s="1"/>
      <c r="F67" s="1"/>
    </row>
    <row r="68" spans="1:6" ht="24" customHeight="1" x14ac:dyDescent="0.15">
      <c r="A68" s="5"/>
      <c r="B68" s="303" t="s">
        <v>163</v>
      </c>
      <c r="C68" s="96"/>
      <c r="D68" s="14"/>
      <c r="E68" s="1"/>
      <c r="F68" s="1"/>
    </row>
    <row r="69" spans="1:6" ht="24" customHeight="1" x14ac:dyDescent="0.15">
      <c r="A69" s="5"/>
      <c r="B69" s="303" t="s">
        <v>164</v>
      </c>
      <c r="C69" s="96"/>
      <c r="D69" s="14"/>
      <c r="E69" s="1"/>
      <c r="F69" s="1"/>
    </row>
    <row r="70" spans="1:6" ht="24" customHeight="1" x14ac:dyDescent="0.15">
      <c r="A70" s="5"/>
      <c r="B70" s="301" t="s">
        <v>165</v>
      </c>
      <c r="C70" s="96"/>
      <c r="D70" s="14"/>
      <c r="E70" s="1"/>
      <c r="F70" s="1"/>
    </row>
    <row r="71" spans="1:6" ht="24" customHeight="1" x14ac:dyDescent="0.15">
      <c r="A71" s="5"/>
      <c r="B71" s="303" t="s">
        <v>166</v>
      </c>
      <c r="C71" s="96"/>
      <c r="D71" s="14"/>
      <c r="E71" s="1"/>
      <c r="F71" s="1"/>
    </row>
    <row r="72" spans="1:6" ht="24" customHeight="1" x14ac:dyDescent="0.15">
      <c r="A72" s="5"/>
      <c r="B72" s="303" t="s">
        <v>167</v>
      </c>
      <c r="C72" s="141"/>
      <c r="D72" s="14"/>
      <c r="E72" s="1"/>
      <c r="F72" s="1"/>
    </row>
    <row r="73" spans="1:6" ht="24" customHeight="1" x14ac:dyDescent="0.15">
      <c r="A73" s="5"/>
      <c r="B73" s="303" t="s">
        <v>168</v>
      </c>
      <c r="C73" s="96"/>
      <c r="D73" s="14"/>
      <c r="E73" s="1"/>
      <c r="F73" s="1"/>
    </row>
    <row r="74" spans="1:6" ht="24" customHeight="1" x14ac:dyDescent="0.15">
      <c r="A74" s="5"/>
      <c r="B74" s="303" t="s">
        <v>169</v>
      </c>
      <c r="C74" s="141"/>
      <c r="D74" s="14"/>
      <c r="E74" s="1"/>
      <c r="F74" s="1"/>
    </row>
    <row r="75" spans="1:6" ht="24" customHeight="1" x14ac:dyDescent="0.15">
      <c r="A75" s="5"/>
      <c r="B75" s="303" t="s">
        <v>170</v>
      </c>
      <c r="C75" s="96"/>
      <c r="D75" s="14"/>
      <c r="E75" s="1"/>
      <c r="F75" s="1"/>
    </row>
    <row r="76" spans="1:6" ht="24" customHeight="1" x14ac:dyDescent="0.15">
      <c r="A76" s="5"/>
      <c r="B76" s="303" t="s">
        <v>171</v>
      </c>
      <c r="C76" s="96"/>
      <c r="D76" s="14"/>
      <c r="E76" s="1"/>
      <c r="F76" s="1"/>
    </row>
    <row r="77" spans="1:6" ht="24" customHeight="1" x14ac:dyDescent="0.15">
      <c r="A77" s="5"/>
      <c r="B77" s="303" t="s">
        <v>172</v>
      </c>
      <c r="C77" s="96"/>
      <c r="D77" s="14"/>
      <c r="E77" s="1"/>
      <c r="F77" s="1"/>
    </row>
    <row r="78" spans="1:6" ht="24" customHeight="1" x14ac:dyDescent="0.15">
      <c r="A78" s="5"/>
      <c r="B78" s="303" t="s">
        <v>173</v>
      </c>
      <c r="C78" s="96"/>
      <c r="D78" s="14"/>
      <c r="E78" s="1"/>
      <c r="F78" s="1"/>
    </row>
    <row r="79" spans="1:6" ht="24" customHeight="1" x14ac:dyDescent="0.15">
      <c r="A79" s="5"/>
      <c r="B79" s="303" t="s">
        <v>174</v>
      </c>
      <c r="C79" s="96"/>
      <c r="D79" s="14"/>
      <c r="E79" s="1"/>
      <c r="F79" s="1"/>
    </row>
    <row r="80" spans="1:6" ht="24" customHeight="1" x14ac:dyDescent="0.15">
      <c r="A80" s="5"/>
      <c r="B80" s="303" t="s">
        <v>175</v>
      </c>
      <c r="C80" s="96"/>
      <c r="D80" s="14"/>
      <c r="E80" s="1"/>
      <c r="F80" s="1"/>
    </row>
    <row r="81" spans="1:6" ht="24" customHeight="1" x14ac:dyDescent="0.15">
      <c r="A81" s="5"/>
      <c r="B81" s="303" t="s">
        <v>176</v>
      </c>
      <c r="C81" s="96"/>
      <c r="D81" s="14"/>
      <c r="E81" s="1"/>
      <c r="F81" s="1"/>
    </row>
    <row r="82" spans="1:6" ht="24" customHeight="1" x14ac:dyDescent="0.15">
      <c r="A82" s="5"/>
      <c r="B82" s="303"/>
      <c r="C82" s="141"/>
      <c r="D82" s="14"/>
      <c r="E82" s="1"/>
      <c r="F82" s="1"/>
    </row>
    <row r="83" spans="1:6" ht="24" customHeight="1" x14ac:dyDescent="0.15">
      <c r="A83" s="5"/>
      <c r="B83" s="400" t="s">
        <v>127</v>
      </c>
      <c r="C83" s="423"/>
      <c r="D83" s="14"/>
      <c r="E83" s="1"/>
      <c r="F83" s="1"/>
    </row>
    <row r="84" spans="1:6" ht="19.5" customHeight="1" x14ac:dyDescent="0.15">
      <c r="A84" s="5"/>
      <c r="B84" s="305"/>
      <c r="C84" s="141"/>
      <c r="D84" s="14"/>
      <c r="E84" s="1"/>
      <c r="F84" s="1"/>
    </row>
    <row r="85" spans="1:6" ht="19.5" customHeight="1" x14ac:dyDescent="0.15">
      <c r="A85" s="5"/>
      <c r="B85" s="428" t="s">
        <v>128</v>
      </c>
      <c r="C85" s="430"/>
      <c r="D85" s="14"/>
      <c r="E85" s="1"/>
      <c r="F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3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5" width="16" customWidth="1"/>
    <col min="6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1"/>
    </row>
    <row r="2" spans="1:6" ht="12.75" customHeight="1" x14ac:dyDescent="0.15">
      <c r="A2" s="5"/>
      <c r="B2" s="8" t="s">
        <v>21</v>
      </c>
      <c r="C2" s="11">
        <v>2013</v>
      </c>
      <c r="D2" s="12"/>
      <c r="E2" s="12"/>
      <c r="F2" s="14"/>
    </row>
    <row r="3" spans="1:6" ht="12.75" customHeight="1" x14ac:dyDescent="0.15">
      <c r="A3" s="5"/>
      <c r="B3" s="15" t="s">
        <v>18</v>
      </c>
      <c r="C3" s="137"/>
      <c r="D3" s="227"/>
      <c r="E3" s="230"/>
      <c r="F3" s="1"/>
    </row>
    <row r="4" spans="1:6" ht="12.75" customHeight="1" x14ac:dyDescent="0.15">
      <c r="A4" s="5"/>
      <c r="B4" s="20"/>
      <c r="C4" s="322"/>
      <c r="D4" s="322"/>
      <c r="E4" s="21"/>
      <c r="F4" s="14"/>
    </row>
    <row r="5" spans="1:6" ht="12.75" customHeight="1" x14ac:dyDescent="0.15">
      <c r="A5" s="23">
        <v>41</v>
      </c>
      <c r="B5" s="20" t="s">
        <v>0</v>
      </c>
      <c r="C5" s="324">
        <f>SUM(C6:C13)</f>
        <v>5818000</v>
      </c>
      <c r="D5" s="325">
        <v>5818000</v>
      </c>
      <c r="E5" s="265"/>
      <c r="F5" s="14"/>
    </row>
    <row r="6" spans="1:6" ht="12.75" customHeight="1" x14ac:dyDescent="0.15">
      <c r="A6" s="28">
        <v>411</v>
      </c>
      <c r="B6" s="29" t="s">
        <v>22</v>
      </c>
      <c r="C6" s="158">
        <v>2726690</v>
      </c>
      <c r="D6" s="98"/>
      <c r="E6" s="45"/>
      <c r="F6" s="14"/>
    </row>
    <row r="7" spans="1:6" ht="12.75" customHeight="1" x14ac:dyDescent="0.15">
      <c r="A7" s="28">
        <v>412</v>
      </c>
      <c r="B7" s="36" t="s">
        <v>23</v>
      </c>
      <c r="C7" s="158">
        <v>236810</v>
      </c>
      <c r="D7" s="98"/>
      <c r="E7" s="45"/>
      <c r="F7" s="14"/>
    </row>
    <row r="8" spans="1:6" ht="12.75" customHeight="1" x14ac:dyDescent="0.15">
      <c r="A8" s="28">
        <v>413</v>
      </c>
      <c r="B8" s="327" t="s">
        <v>95</v>
      </c>
      <c r="C8" s="52">
        <v>1144500</v>
      </c>
      <c r="D8" s="98"/>
      <c r="E8" s="45"/>
      <c r="F8" s="14"/>
    </row>
    <row r="9" spans="1:6" ht="12.75" customHeight="1" x14ac:dyDescent="0.15">
      <c r="A9" s="28">
        <v>414</v>
      </c>
      <c r="B9" s="29" t="s">
        <v>3</v>
      </c>
      <c r="C9" s="158">
        <v>1710000</v>
      </c>
      <c r="D9" s="98"/>
      <c r="E9" s="45"/>
      <c r="F9" s="14"/>
    </row>
    <row r="10" spans="1:6" ht="12.75" customHeight="1" x14ac:dyDescent="0.15">
      <c r="A10" s="28">
        <v>415</v>
      </c>
      <c r="B10" s="43" t="s">
        <v>4</v>
      </c>
      <c r="C10" s="407"/>
      <c r="D10" s="411"/>
      <c r="E10" s="45"/>
      <c r="F10" s="14"/>
    </row>
    <row r="11" spans="1:6" ht="12.75" customHeight="1" x14ac:dyDescent="0.15">
      <c r="A11" s="28">
        <v>416</v>
      </c>
      <c r="B11" s="29" t="s">
        <v>5</v>
      </c>
      <c r="C11" s="101"/>
      <c r="D11" s="98"/>
      <c r="E11" s="45"/>
      <c r="F11" s="14"/>
    </row>
    <row r="12" spans="1:6" ht="12.75" customHeight="1" x14ac:dyDescent="0.15">
      <c r="A12" s="28">
        <v>417</v>
      </c>
      <c r="B12" s="29" t="s">
        <v>6</v>
      </c>
      <c r="C12" s="101"/>
      <c r="D12" s="98"/>
      <c r="E12" s="45"/>
      <c r="F12" s="14"/>
    </row>
    <row r="13" spans="1:6" ht="12.75" customHeight="1" x14ac:dyDescent="0.15">
      <c r="A13" s="28">
        <v>418</v>
      </c>
      <c r="B13" s="29" t="s">
        <v>47</v>
      </c>
      <c r="C13" s="101"/>
      <c r="D13" s="98"/>
      <c r="E13" s="45"/>
      <c r="F13" s="14"/>
    </row>
    <row r="14" spans="1:6" ht="12.75" customHeight="1" x14ac:dyDescent="0.15">
      <c r="A14" s="23">
        <v>42</v>
      </c>
      <c r="B14" s="46" t="s">
        <v>7</v>
      </c>
      <c r="C14" s="166"/>
      <c r="D14" s="440"/>
      <c r="E14" s="116"/>
      <c r="F14" s="14"/>
    </row>
    <row r="15" spans="1:6" ht="16.5" customHeight="1" x14ac:dyDescent="0.15">
      <c r="A15" s="60">
        <v>43</v>
      </c>
      <c r="B15" s="61" t="s">
        <v>8</v>
      </c>
      <c r="C15" s="442">
        <f>SUM(C16:C19)</f>
        <v>1202000</v>
      </c>
      <c r="D15" s="443">
        <v>1202000</v>
      </c>
      <c r="E15" s="87"/>
      <c r="F15" s="14"/>
    </row>
    <row r="16" spans="1:6" ht="12.75" customHeight="1" x14ac:dyDescent="0.15">
      <c r="A16" s="223" t="s">
        <v>53</v>
      </c>
      <c r="B16" s="234" t="s">
        <v>96</v>
      </c>
      <c r="C16" s="445">
        <f>15000+520000</f>
        <v>535000</v>
      </c>
      <c r="D16" s="407"/>
      <c r="E16" s="482">
        <v>1062000</v>
      </c>
      <c r="F16" s="14"/>
    </row>
    <row r="17" spans="1:6" ht="12.75" customHeight="1" x14ac:dyDescent="0.15">
      <c r="A17" s="223" t="s">
        <v>55</v>
      </c>
      <c r="B17" s="236" t="s">
        <v>97</v>
      </c>
      <c r="C17" s="456">
        <f>93000+156000</f>
        <v>249000</v>
      </c>
      <c r="D17" s="407"/>
      <c r="E17" s="483"/>
      <c r="F17" s="14"/>
    </row>
    <row r="18" spans="1:6" ht="12.75" customHeight="1" x14ac:dyDescent="0.15">
      <c r="A18" s="223" t="s">
        <v>57</v>
      </c>
      <c r="B18" s="238" t="s">
        <v>98</v>
      </c>
      <c r="C18" s="158">
        <f>10000+218000+30000+20000</f>
        <v>278000</v>
      </c>
      <c r="D18" s="458">
        <f>SUM(C16:C18)</f>
        <v>1062000</v>
      </c>
      <c r="E18" s="484"/>
      <c r="F18" s="14"/>
    </row>
    <row r="19" spans="1:6" ht="12.75" customHeight="1" x14ac:dyDescent="0.15">
      <c r="A19" s="223" t="s">
        <v>99</v>
      </c>
      <c r="B19" s="238" t="s">
        <v>9</v>
      </c>
      <c r="C19" s="158">
        <v>140000</v>
      </c>
      <c r="D19" s="101"/>
      <c r="E19" s="461">
        <v>140000</v>
      </c>
      <c r="F19" s="14"/>
    </row>
    <row r="20" spans="1:6" ht="12.75" customHeight="1" x14ac:dyDescent="0.15">
      <c r="A20" s="23">
        <v>44</v>
      </c>
      <c r="B20" s="148" t="s">
        <v>30</v>
      </c>
      <c r="C20" s="224">
        <v>2710000</v>
      </c>
      <c r="D20" s="87"/>
      <c r="E20" s="21"/>
      <c r="F20" s="14"/>
    </row>
    <row r="21" spans="1:6" ht="12.75" customHeight="1" x14ac:dyDescent="0.15">
      <c r="A21" s="23">
        <v>45</v>
      </c>
      <c r="B21" s="46" t="s">
        <v>83</v>
      </c>
      <c r="C21" s="463">
        <v>700000</v>
      </c>
      <c r="D21" s="464"/>
      <c r="E21" s="21"/>
      <c r="F21" s="14"/>
    </row>
    <row r="22" spans="1:6" ht="12.75" customHeight="1" x14ac:dyDescent="0.15">
      <c r="A22" s="23">
        <v>46</v>
      </c>
      <c r="B22" s="20" t="s">
        <v>32</v>
      </c>
      <c r="C22" s="224">
        <v>3300000</v>
      </c>
      <c r="D22" s="87"/>
      <c r="E22" s="21"/>
      <c r="F22" s="14"/>
    </row>
    <row r="23" spans="1:6" ht="12.75" customHeight="1" x14ac:dyDescent="0.15">
      <c r="A23" s="23">
        <v>47</v>
      </c>
      <c r="B23" s="20" t="s">
        <v>33</v>
      </c>
      <c r="C23" s="224">
        <f>60000+60000</f>
        <v>120000</v>
      </c>
      <c r="D23" s="466">
        <v>120000</v>
      </c>
      <c r="E23" s="21"/>
      <c r="F23" s="14"/>
    </row>
    <row r="24" spans="1:6" ht="12.75" customHeight="1" x14ac:dyDescent="0.15">
      <c r="A24" s="5"/>
      <c r="B24" s="20" t="s">
        <v>34</v>
      </c>
      <c r="C24" s="468">
        <v>13850000</v>
      </c>
      <c r="D24" s="87">
        <f>C5+C15+C20+C21+C22+C23</f>
        <v>13850000</v>
      </c>
      <c r="E24" s="21"/>
      <c r="F24" s="14"/>
    </row>
    <row r="25" spans="1:6" ht="12.75" customHeight="1" x14ac:dyDescent="0.15">
      <c r="A25" s="5"/>
      <c r="B25" s="151" t="s">
        <v>84</v>
      </c>
      <c r="C25" s="469"/>
      <c r="D25" s="469"/>
      <c r="E25" s="152"/>
      <c r="F25" s="14"/>
    </row>
    <row r="26" spans="1:6" ht="12.75" customHeight="1" x14ac:dyDescent="0.15">
      <c r="A26" s="23">
        <v>71</v>
      </c>
      <c r="B26" s="20" t="s">
        <v>35</v>
      </c>
      <c r="C26" s="470">
        <f>SUM(C27:C31)</f>
        <v>13850000</v>
      </c>
      <c r="D26" s="471">
        <v>13850000</v>
      </c>
      <c r="E26" s="27"/>
      <c r="F26" s="14"/>
    </row>
    <row r="27" spans="1:6" ht="12.75" customHeight="1" x14ac:dyDescent="0.15">
      <c r="A27" s="28">
        <v>711</v>
      </c>
      <c r="B27" s="43" t="s">
        <v>37</v>
      </c>
      <c r="C27" s="445">
        <v>6222000</v>
      </c>
      <c r="D27" s="407"/>
      <c r="E27" s="73"/>
      <c r="F27" s="14"/>
    </row>
    <row r="28" spans="1:6" ht="12.75" customHeight="1" x14ac:dyDescent="0.15">
      <c r="A28" s="28">
        <v>713</v>
      </c>
      <c r="B28" s="43" t="s">
        <v>38</v>
      </c>
      <c r="C28" s="445">
        <v>410000</v>
      </c>
      <c r="D28" s="407"/>
      <c r="E28" s="73"/>
      <c r="F28" s="14"/>
    </row>
    <row r="29" spans="1:6" ht="12.75" customHeight="1" x14ac:dyDescent="0.15">
      <c r="A29" s="28">
        <v>714</v>
      </c>
      <c r="B29" s="43" t="s">
        <v>39</v>
      </c>
      <c r="C29" s="445">
        <v>300000</v>
      </c>
      <c r="D29" s="407"/>
      <c r="E29" s="73"/>
      <c r="F29" s="14"/>
    </row>
    <row r="30" spans="1:6" ht="12.75" customHeight="1" x14ac:dyDescent="0.15">
      <c r="A30" s="160"/>
      <c r="B30" s="43" t="s">
        <v>85</v>
      </c>
      <c r="C30" s="445">
        <f>3795000-C29</f>
        <v>3495000</v>
      </c>
      <c r="D30" s="407"/>
      <c r="E30" s="73"/>
      <c r="F30" s="14"/>
    </row>
    <row r="31" spans="1:6" ht="12.75" customHeight="1" x14ac:dyDescent="0.15">
      <c r="A31" s="28">
        <v>715</v>
      </c>
      <c r="B31" s="43" t="s">
        <v>86</v>
      </c>
      <c r="C31" s="445">
        <v>3423000</v>
      </c>
      <c r="D31" s="407"/>
      <c r="E31" s="45"/>
      <c r="F31" s="14"/>
    </row>
    <row r="32" spans="1:6" ht="12.75" customHeight="1" x14ac:dyDescent="0.15">
      <c r="A32" s="23">
        <v>72</v>
      </c>
      <c r="B32" s="162" t="s">
        <v>40</v>
      </c>
      <c r="C32" s="328"/>
      <c r="D32" s="328"/>
      <c r="E32" s="116"/>
      <c r="F32" s="14"/>
    </row>
    <row r="33" spans="1:6" ht="18" customHeight="1" x14ac:dyDescent="0.15">
      <c r="A33" s="163">
        <v>73</v>
      </c>
      <c r="B33" s="46" t="s">
        <v>87</v>
      </c>
      <c r="C33" s="166"/>
      <c r="D33" s="166"/>
      <c r="E33" s="438"/>
      <c r="F33" s="14"/>
    </row>
    <row r="34" spans="1:6" ht="12.75" customHeight="1" x14ac:dyDescent="0.15">
      <c r="A34" s="23">
        <v>74</v>
      </c>
      <c r="B34" s="61" t="s">
        <v>41</v>
      </c>
      <c r="C34" s="166"/>
      <c r="D34" s="166"/>
      <c r="E34" s="87"/>
      <c r="F34" s="14"/>
    </row>
    <row r="35" spans="1:6" ht="12.75" customHeight="1" x14ac:dyDescent="0.15">
      <c r="A35" s="28">
        <v>741</v>
      </c>
      <c r="B35" s="43" t="s">
        <v>42</v>
      </c>
      <c r="C35" s="407"/>
      <c r="D35" s="407"/>
      <c r="E35" s="87"/>
      <c r="F35" s="14"/>
    </row>
    <row r="36" spans="1:6" ht="12.75" customHeight="1" x14ac:dyDescent="0.15">
      <c r="A36" s="28">
        <v>742</v>
      </c>
      <c r="B36" s="43" t="s">
        <v>43</v>
      </c>
      <c r="C36" s="407"/>
      <c r="D36" s="407"/>
      <c r="E36" s="87"/>
      <c r="F36" s="14"/>
    </row>
    <row r="37" spans="1:6" ht="12.75" customHeight="1" x14ac:dyDescent="0.15">
      <c r="A37" s="160"/>
      <c r="B37" s="43" t="s">
        <v>88</v>
      </c>
      <c r="C37" s="278"/>
      <c r="D37" s="407"/>
      <c r="E37" s="87"/>
      <c r="F37" s="14"/>
    </row>
    <row r="38" spans="1:6" ht="12.75" customHeight="1" x14ac:dyDescent="0.15">
      <c r="A38" s="23">
        <v>75</v>
      </c>
      <c r="B38" s="148" t="s">
        <v>83</v>
      </c>
      <c r="C38" s="224">
        <v>0</v>
      </c>
      <c r="D38" s="133"/>
      <c r="E38" s="21"/>
      <c r="F38" s="14"/>
    </row>
    <row r="39" spans="1:6" ht="12.75" customHeight="1" x14ac:dyDescent="0.15">
      <c r="A39" s="5"/>
      <c r="B39" s="148" t="s">
        <v>89</v>
      </c>
      <c r="C39" s="472">
        <v>13850000</v>
      </c>
      <c r="D39" s="133">
        <f>C26+C38</f>
        <v>13850000</v>
      </c>
      <c r="E39" s="21"/>
      <c r="F39" s="14"/>
    </row>
    <row r="40" spans="1:6" ht="12.75" customHeight="1" x14ac:dyDescent="0.15">
      <c r="A40" s="5"/>
      <c r="B40" s="151" t="s">
        <v>90</v>
      </c>
      <c r="C40" s="469"/>
      <c r="D40" s="469"/>
      <c r="E40" s="152"/>
      <c r="F40" s="14"/>
    </row>
    <row r="41" spans="1:6" ht="12.75" customHeight="1" x14ac:dyDescent="0.15">
      <c r="A41" s="5"/>
      <c r="B41" s="36" t="s">
        <v>91</v>
      </c>
      <c r="C41" s="473"/>
      <c r="D41" s="473"/>
      <c r="E41" s="45"/>
      <c r="F41" s="14"/>
    </row>
    <row r="42" spans="1:6" ht="12.75" customHeight="1" x14ac:dyDescent="0.15">
      <c r="A42" s="5"/>
      <c r="B42" s="36" t="s">
        <v>92</v>
      </c>
      <c r="C42" s="473"/>
      <c r="D42" s="473"/>
      <c r="E42" s="45"/>
      <c r="F42" s="14"/>
    </row>
    <row r="43" spans="1:6" ht="12.75" customHeight="1" x14ac:dyDescent="0.15">
      <c r="A43" s="5"/>
      <c r="B43" s="36" t="s">
        <v>93</v>
      </c>
      <c r="C43" s="473"/>
      <c r="D43" s="473"/>
      <c r="E43" s="45"/>
      <c r="F43" s="14"/>
    </row>
    <row r="44" spans="1:6" ht="12.75" customHeight="1" x14ac:dyDescent="0.15">
      <c r="A44" s="5"/>
      <c r="B44" s="36" t="s">
        <v>94</v>
      </c>
      <c r="C44" s="473"/>
      <c r="D44" s="473"/>
      <c r="E44" s="45"/>
      <c r="F44" s="14"/>
    </row>
    <row r="45" spans="1:6" ht="12.75" customHeight="1" x14ac:dyDescent="0.15">
      <c r="A45" s="5"/>
      <c r="B45" s="201"/>
      <c r="C45" s="474"/>
      <c r="D45" s="474"/>
      <c r="E45" s="152"/>
      <c r="F45" s="14"/>
    </row>
    <row r="46" spans="1:6" ht="20.25" customHeight="1" x14ac:dyDescent="0.15">
      <c r="A46" s="1"/>
      <c r="B46" s="250"/>
      <c r="C46" s="250"/>
      <c r="D46" s="250"/>
      <c r="E46" s="250"/>
      <c r="F46" s="1"/>
    </row>
    <row r="47" spans="1:6" ht="19.5" customHeight="1" x14ac:dyDescent="0.15">
      <c r="A47" s="1"/>
      <c r="B47" s="256" t="s">
        <v>100</v>
      </c>
      <c r="C47" s="2"/>
      <c r="D47" s="2"/>
      <c r="E47" s="2"/>
      <c r="F47" s="1"/>
    </row>
    <row r="48" spans="1:6" ht="19.5" customHeight="1" x14ac:dyDescent="0.15">
      <c r="A48" s="5"/>
      <c r="B48" s="288" t="s">
        <v>101</v>
      </c>
      <c r="C48" s="475">
        <f>SUM(C50:C69)</f>
        <v>11540000</v>
      </c>
      <c r="E48" s="299"/>
      <c r="F48" s="14"/>
    </row>
    <row r="49" spans="1:6" ht="24" customHeight="1" x14ac:dyDescent="0.15">
      <c r="A49" s="5"/>
      <c r="B49" s="476"/>
      <c r="C49" s="367"/>
      <c r="D49" s="367"/>
      <c r="E49" s="299"/>
      <c r="F49" s="14"/>
    </row>
    <row r="50" spans="1:6" ht="24" customHeight="1" x14ac:dyDescent="0.15">
      <c r="A50" s="300">
        <v>1</v>
      </c>
      <c r="B50" s="301" t="s">
        <v>106</v>
      </c>
      <c r="C50" s="263">
        <v>342270</v>
      </c>
      <c r="D50" s="367"/>
      <c r="E50" s="299"/>
      <c r="F50" s="14"/>
    </row>
    <row r="51" spans="1:6" ht="24" customHeight="1" x14ac:dyDescent="0.15">
      <c r="A51" s="300">
        <v>2</v>
      </c>
      <c r="B51" s="301" t="s">
        <v>320</v>
      </c>
      <c r="C51" s="263">
        <v>294540</v>
      </c>
      <c r="D51" s="367"/>
      <c r="E51" s="299"/>
      <c r="F51" s="14"/>
    </row>
    <row r="52" spans="1:6" ht="24" customHeight="1" x14ac:dyDescent="0.15">
      <c r="A52" s="300">
        <v>3</v>
      </c>
      <c r="B52" s="344" t="s">
        <v>122</v>
      </c>
      <c r="C52" s="263">
        <v>183880</v>
      </c>
      <c r="D52" s="367"/>
      <c r="E52" s="299"/>
      <c r="F52" s="14"/>
    </row>
    <row r="53" spans="1:6" ht="24" customHeight="1" x14ac:dyDescent="0.15">
      <c r="A53" s="300">
        <v>4</v>
      </c>
      <c r="B53" s="303" t="s">
        <v>286</v>
      </c>
      <c r="C53" s="44">
        <v>456410</v>
      </c>
      <c r="D53" s="299"/>
      <c r="E53" s="299"/>
      <c r="F53" s="14"/>
    </row>
    <row r="54" spans="1:6" ht="24" customHeight="1" x14ac:dyDescent="0.15">
      <c r="A54" s="300">
        <v>5</v>
      </c>
      <c r="B54" s="346" t="s">
        <v>125</v>
      </c>
      <c r="C54" s="44">
        <v>583530</v>
      </c>
      <c r="D54" s="299"/>
      <c r="E54" s="299"/>
      <c r="F54" s="14"/>
    </row>
    <row r="55" spans="1:6" ht="24" customHeight="1" x14ac:dyDescent="0.15">
      <c r="A55" s="300">
        <v>6</v>
      </c>
      <c r="B55" s="346" t="s">
        <v>253</v>
      </c>
      <c r="C55" s="44">
        <v>822940</v>
      </c>
      <c r="D55" s="299"/>
      <c r="E55" s="299"/>
      <c r="F55" s="14"/>
    </row>
    <row r="56" spans="1:6" ht="24" customHeight="1" x14ac:dyDescent="0.15">
      <c r="A56" s="300">
        <v>7</v>
      </c>
      <c r="B56" s="301" t="s">
        <v>321</v>
      </c>
      <c r="C56" s="44">
        <v>4622090</v>
      </c>
      <c r="D56" s="299"/>
      <c r="E56" s="299"/>
      <c r="F56" s="14"/>
    </row>
    <row r="57" spans="1:6" ht="24" customHeight="1" x14ac:dyDescent="0.15">
      <c r="A57" s="300">
        <v>8</v>
      </c>
      <c r="B57" s="301" t="s">
        <v>322</v>
      </c>
      <c r="C57" s="44">
        <v>323590</v>
      </c>
      <c r="D57" s="299"/>
      <c r="E57" s="299"/>
      <c r="F57" s="14"/>
    </row>
    <row r="58" spans="1:6" ht="24" customHeight="1" x14ac:dyDescent="0.15">
      <c r="A58" s="300">
        <v>9</v>
      </c>
      <c r="B58" s="301" t="s">
        <v>323</v>
      </c>
      <c r="C58" s="263">
        <v>2076280</v>
      </c>
      <c r="D58" s="367"/>
      <c r="E58" s="299"/>
      <c r="F58" s="14"/>
    </row>
    <row r="59" spans="1:6" ht="24" customHeight="1" x14ac:dyDescent="0.15">
      <c r="A59" s="300">
        <v>10</v>
      </c>
      <c r="B59" s="477" t="s">
        <v>180</v>
      </c>
      <c r="C59" s="263">
        <v>259310</v>
      </c>
      <c r="D59" s="367"/>
      <c r="E59" s="299"/>
      <c r="F59" s="289"/>
    </row>
    <row r="60" spans="1:6" ht="24" customHeight="1" x14ac:dyDescent="0.15">
      <c r="A60" s="300">
        <v>11</v>
      </c>
      <c r="B60" s="478" t="s">
        <v>324</v>
      </c>
      <c r="C60" s="263">
        <v>71770</v>
      </c>
      <c r="D60" s="367"/>
      <c r="E60" s="299"/>
      <c r="F60" s="289"/>
    </row>
    <row r="61" spans="1:6" ht="24" customHeight="1" x14ac:dyDescent="0.15">
      <c r="A61" s="300">
        <v>12</v>
      </c>
      <c r="B61" s="301" t="s">
        <v>150</v>
      </c>
      <c r="C61" s="263">
        <v>53830</v>
      </c>
      <c r="D61" s="367"/>
      <c r="E61" s="299"/>
      <c r="F61" s="289"/>
    </row>
    <row r="62" spans="1:6" ht="24" customHeight="1" x14ac:dyDescent="0.15">
      <c r="A62" s="300">
        <v>13</v>
      </c>
      <c r="B62" s="303" t="s">
        <v>142</v>
      </c>
      <c r="C62" s="263">
        <v>165760</v>
      </c>
      <c r="D62" s="367"/>
      <c r="E62" s="299"/>
      <c r="F62" s="14"/>
    </row>
    <row r="63" spans="1:6" ht="24" customHeight="1" x14ac:dyDescent="0.15">
      <c r="A63" s="300">
        <v>14</v>
      </c>
      <c r="B63" s="303" t="s">
        <v>325</v>
      </c>
      <c r="C63" s="44">
        <v>38830</v>
      </c>
      <c r="D63" s="367"/>
      <c r="E63" s="299"/>
      <c r="F63" s="14"/>
    </row>
    <row r="64" spans="1:6" ht="24" customHeight="1" x14ac:dyDescent="0.15">
      <c r="A64" s="300">
        <v>15</v>
      </c>
      <c r="B64" s="303" t="s">
        <v>124</v>
      </c>
      <c r="C64" s="44">
        <v>354040</v>
      </c>
      <c r="D64" s="367"/>
      <c r="E64" s="299"/>
      <c r="F64" s="14"/>
    </row>
    <row r="65" spans="1:6" ht="24" customHeight="1" x14ac:dyDescent="0.15">
      <c r="A65" s="300">
        <v>16</v>
      </c>
      <c r="B65" s="303" t="s">
        <v>326</v>
      </c>
      <c r="C65" s="44">
        <v>62440</v>
      </c>
      <c r="D65" s="299"/>
      <c r="E65" s="479"/>
      <c r="F65" s="14"/>
    </row>
    <row r="66" spans="1:6" ht="24" customHeight="1" x14ac:dyDescent="0.15">
      <c r="A66" s="300">
        <v>17</v>
      </c>
      <c r="B66" s="303" t="s">
        <v>327</v>
      </c>
      <c r="C66" s="44">
        <v>100000</v>
      </c>
      <c r="D66" s="299"/>
      <c r="E66" s="299"/>
      <c r="F66" s="14"/>
    </row>
    <row r="67" spans="1:6" ht="24" customHeight="1" x14ac:dyDescent="0.15">
      <c r="A67" s="300">
        <v>18</v>
      </c>
      <c r="B67" s="29" t="s">
        <v>328</v>
      </c>
      <c r="C67" s="44">
        <v>269200</v>
      </c>
      <c r="D67" s="299"/>
      <c r="E67" s="299"/>
      <c r="F67" s="14"/>
    </row>
    <row r="68" spans="1:6" ht="24" customHeight="1" x14ac:dyDescent="0.15">
      <c r="A68" s="300">
        <v>19</v>
      </c>
      <c r="B68" s="303" t="s">
        <v>329</v>
      </c>
      <c r="C68" s="44">
        <v>135090</v>
      </c>
      <c r="D68" s="299"/>
      <c r="E68" s="299"/>
      <c r="F68" s="14"/>
    </row>
    <row r="69" spans="1:6" ht="24" customHeight="1" x14ac:dyDescent="0.15">
      <c r="A69" s="300">
        <v>20</v>
      </c>
      <c r="B69" s="303" t="s">
        <v>330</v>
      </c>
      <c r="C69" s="281">
        <v>324200</v>
      </c>
      <c r="D69" s="299"/>
      <c r="E69" s="299"/>
      <c r="F69" s="14"/>
    </row>
    <row r="70" spans="1:6" ht="24" customHeight="1" x14ac:dyDescent="0.15">
      <c r="A70" s="5"/>
      <c r="B70" s="303"/>
      <c r="C70" s="299"/>
      <c r="D70" s="299"/>
      <c r="E70" s="299"/>
      <c r="F70" s="14"/>
    </row>
    <row r="71" spans="1:6" ht="24" customHeight="1" x14ac:dyDescent="0.15">
      <c r="A71" s="5"/>
      <c r="B71" s="303" t="s">
        <v>127</v>
      </c>
      <c r="C71" s="480">
        <v>2310000</v>
      </c>
      <c r="D71" s="299"/>
      <c r="E71" s="299"/>
      <c r="F71" s="14"/>
    </row>
    <row r="72" spans="1:6" ht="24" customHeight="1" x14ac:dyDescent="0.15">
      <c r="A72" s="5"/>
      <c r="B72" s="303"/>
      <c r="C72" s="299"/>
      <c r="D72" s="299"/>
      <c r="E72" s="299"/>
      <c r="F72" s="14"/>
    </row>
    <row r="73" spans="1:6" ht="24" customHeight="1" x14ac:dyDescent="0.15">
      <c r="A73" s="5"/>
      <c r="B73" s="303" t="s">
        <v>128</v>
      </c>
      <c r="C73" s="481">
        <f>C71+C48</f>
        <v>13850000</v>
      </c>
      <c r="D73" s="299"/>
      <c r="E73" s="299"/>
      <c r="F73" s="14"/>
    </row>
  </sheetData>
  <mergeCells count="1">
    <mergeCell ref="E16:E1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9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3.6640625" customWidth="1"/>
    <col min="8" max="8" width="15.5" customWidth="1"/>
  </cols>
  <sheetData>
    <row r="1" spans="1:8" ht="27.75" customHeight="1" x14ac:dyDescent="0.15">
      <c r="A1" s="1"/>
      <c r="B1" s="2"/>
      <c r="C1" s="2"/>
      <c r="D1" s="3"/>
      <c r="E1" s="2"/>
      <c r="F1" s="2"/>
      <c r="G1" s="1"/>
      <c r="H1" s="1"/>
    </row>
    <row r="2" spans="1:8" ht="12.75" customHeight="1" x14ac:dyDescent="0.15">
      <c r="A2" s="5"/>
      <c r="B2" s="8" t="s">
        <v>51</v>
      </c>
      <c r="C2" s="11">
        <v>2013</v>
      </c>
      <c r="D2" s="62"/>
      <c r="E2" s="12"/>
      <c r="F2" s="13"/>
      <c r="G2" s="14"/>
      <c r="H2" s="1"/>
    </row>
    <row r="3" spans="1:8" ht="12.75" customHeight="1" x14ac:dyDescent="0.15">
      <c r="A3" s="5"/>
      <c r="B3" s="15" t="s">
        <v>18</v>
      </c>
      <c r="C3" s="16"/>
      <c r="D3" s="185"/>
      <c r="E3" s="18"/>
      <c r="F3" s="19"/>
      <c r="G3" s="14"/>
      <c r="H3" s="1"/>
    </row>
    <row r="4" spans="1:8" ht="12.75" customHeight="1" x14ac:dyDescent="0.15">
      <c r="A4" s="5"/>
      <c r="B4" s="20"/>
      <c r="C4" s="21"/>
      <c r="D4" s="186"/>
      <c r="E4" s="22"/>
      <c r="F4" s="22"/>
      <c r="G4" s="14"/>
      <c r="H4" s="1"/>
    </row>
    <row r="5" spans="1:8" ht="12.75" customHeight="1" x14ac:dyDescent="0.15">
      <c r="A5" s="23">
        <v>41</v>
      </c>
      <c r="B5" s="20" t="s">
        <v>0</v>
      </c>
      <c r="C5" s="26">
        <f>SUM(C6:C14)</f>
        <v>7451952.7599999998</v>
      </c>
      <c r="D5" s="188">
        <v>7451952.7599999998</v>
      </c>
      <c r="E5" s="27"/>
      <c r="F5" s="22"/>
      <c r="G5" s="14"/>
      <c r="H5" s="1"/>
    </row>
    <row r="6" spans="1:8" ht="12.75" customHeight="1" x14ac:dyDescent="0.15">
      <c r="A6" s="28">
        <v>411</v>
      </c>
      <c r="B6" s="29" t="s">
        <v>22</v>
      </c>
      <c r="C6" s="33">
        <v>4618771.16</v>
      </c>
      <c r="D6" s="190"/>
      <c r="E6" s="73"/>
      <c r="F6" s="34"/>
      <c r="G6" s="14"/>
      <c r="H6" s="1"/>
    </row>
    <row r="7" spans="1:8" ht="12.75" customHeight="1" x14ac:dyDescent="0.15">
      <c r="A7" s="28">
        <v>412</v>
      </c>
      <c r="B7" s="36" t="s">
        <v>23</v>
      </c>
      <c r="C7" s="33">
        <v>226145.34</v>
      </c>
      <c r="D7" s="190"/>
      <c r="E7" s="73"/>
      <c r="F7" s="34"/>
      <c r="G7" s="14"/>
      <c r="H7" s="1"/>
    </row>
    <row r="8" spans="1:8" ht="12.75" customHeight="1" x14ac:dyDescent="0.15">
      <c r="A8" s="28">
        <v>413</v>
      </c>
      <c r="B8" s="40" t="s">
        <v>24</v>
      </c>
      <c r="C8" s="33">
        <v>520278.44</v>
      </c>
      <c r="D8" s="266"/>
      <c r="E8" s="73"/>
      <c r="F8" s="34"/>
      <c r="G8" s="14"/>
      <c r="H8" s="1"/>
    </row>
    <row r="9" spans="1:8" ht="12.75" customHeight="1" x14ac:dyDescent="0.15">
      <c r="A9" s="28">
        <v>414</v>
      </c>
      <c r="B9" s="40" t="s">
        <v>36</v>
      </c>
      <c r="C9" s="33">
        <v>1677387.98</v>
      </c>
      <c r="D9" s="268">
        <f>C9+C8</f>
        <v>2197666.42</v>
      </c>
      <c r="E9" s="42">
        <v>2197666.42</v>
      </c>
      <c r="F9" s="34"/>
      <c r="G9" s="14"/>
      <c r="H9" s="1"/>
    </row>
    <row r="10" spans="1:8" ht="12.75" customHeight="1" x14ac:dyDescent="0.15">
      <c r="A10" s="28">
        <v>415</v>
      </c>
      <c r="B10" s="29" t="s">
        <v>3</v>
      </c>
      <c r="C10" s="33">
        <v>174286.05</v>
      </c>
      <c r="D10" s="190"/>
      <c r="E10" s="73"/>
      <c r="F10" s="34"/>
      <c r="G10" s="14"/>
      <c r="H10" s="1"/>
    </row>
    <row r="11" spans="1:8" ht="12.75" customHeight="1" x14ac:dyDescent="0.15">
      <c r="A11" s="28">
        <v>416</v>
      </c>
      <c r="B11" s="43" t="s">
        <v>4</v>
      </c>
      <c r="C11" s="33">
        <v>177833.85</v>
      </c>
      <c r="D11" s="190"/>
      <c r="E11" s="73"/>
      <c r="F11" s="34"/>
      <c r="G11" s="14"/>
      <c r="H11" s="214"/>
    </row>
    <row r="12" spans="1:8" ht="12.75" customHeight="1" x14ac:dyDescent="0.15">
      <c r="A12" s="28">
        <v>417</v>
      </c>
      <c r="B12" s="29" t="s">
        <v>5</v>
      </c>
      <c r="C12" s="33">
        <v>57249.94</v>
      </c>
      <c r="D12" s="190"/>
      <c r="E12" s="73"/>
      <c r="F12" s="34"/>
      <c r="G12" s="14"/>
      <c r="H12" s="214"/>
    </row>
    <row r="13" spans="1:8" ht="12.75" customHeight="1" x14ac:dyDescent="0.15">
      <c r="A13" s="28">
        <v>418</v>
      </c>
      <c r="B13" s="29" t="s">
        <v>6</v>
      </c>
      <c r="C13" s="45"/>
      <c r="D13" s="190"/>
      <c r="E13" s="73"/>
      <c r="F13" s="34"/>
      <c r="G13" s="355"/>
      <c r="H13" s="109"/>
    </row>
    <row r="14" spans="1:8" ht="12.75" customHeight="1" x14ac:dyDescent="0.15">
      <c r="A14" s="28">
        <v>419</v>
      </c>
      <c r="B14" s="29" t="s">
        <v>47</v>
      </c>
      <c r="C14" s="45"/>
      <c r="D14" s="190"/>
      <c r="E14" s="73"/>
      <c r="F14" s="34"/>
      <c r="G14" s="14"/>
      <c r="H14" s="1"/>
    </row>
    <row r="15" spans="1:8" ht="12.75" customHeight="1" x14ac:dyDescent="0.15">
      <c r="A15" s="23">
        <v>42</v>
      </c>
      <c r="B15" s="46" t="s">
        <v>7</v>
      </c>
      <c r="C15" s="66">
        <f>22000+50022.27</f>
        <v>72022.26999999999</v>
      </c>
      <c r="D15" s="188">
        <v>72022.27</v>
      </c>
      <c r="E15" s="21"/>
      <c r="F15" s="34"/>
      <c r="G15" s="14"/>
      <c r="H15" s="1"/>
    </row>
    <row r="16" spans="1:8" ht="16.5" customHeight="1" x14ac:dyDescent="0.15">
      <c r="A16" s="60">
        <v>43</v>
      </c>
      <c r="B16" s="61" t="s">
        <v>8</v>
      </c>
      <c r="C16" s="356">
        <v>1827061.83</v>
      </c>
      <c r="D16" s="358">
        <f>C17+C27</f>
        <v>1827061.8299999996</v>
      </c>
      <c r="E16" s="87"/>
      <c r="F16" s="22"/>
      <c r="G16" s="14"/>
      <c r="H16" s="1"/>
    </row>
    <row r="17" spans="1:8" ht="12.75" customHeight="1" x14ac:dyDescent="0.15">
      <c r="A17" s="28">
        <v>431</v>
      </c>
      <c r="B17" s="71" t="s">
        <v>8</v>
      </c>
      <c r="C17" s="183">
        <f>SUM(C18:C26)</f>
        <v>1827061.8299999996</v>
      </c>
      <c r="D17" s="360">
        <v>1827061.83</v>
      </c>
      <c r="E17" s="98"/>
      <c r="F17" s="22"/>
      <c r="G17" s="14"/>
      <c r="H17" s="1"/>
    </row>
    <row r="18" spans="1:8" ht="12.75" customHeight="1" x14ac:dyDescent="0.15">
      <c r="A18" s="92" t="s">
        <v>53</v>
      </c>
      <c r="B18" s="94" t="s">
        <v>54</v>
      </c>
      <c r="C18" s="96">
        <v>40000</v>
      </c>
      <c r="D18" s="362"/>
      <c r="E18" s="98"/>
      <c r="F18" s="22"/>
      <c r="G18" s="14"/>
      <c r="H18" s="1"/>
    </row>
    <row r="19" spans="1:8" ht="12.75" customHeight="1" x14ac:dyDescent="0.15">
      <c r="A19" s="28" t="s">
        <v>55</v>
      </c>
      <c r="B19" s="100" t="s">
        <v>56</v>
      </c>
      <c r="C19" s="182">
        <v>44203.5</v>
      </c>
      <c r="D19" s="363"/>
      <c r="E19" s="73"/>
      <c r="F19" s="368"/>
      <c r="G19" s="14"/>
      <c r="H19" s="1"/>
    </row>
    <row r="20" spans="1:8" ht="12.75" customHeight="1" x14ac:dyDescent="0.15">
      <c r="A20" s="28" t="s">
        <v>57</v>
      </c>
      <c r="B20" s="100" t="s">
        <v>58</v>
      </c>
      <c r="C20" s="182">
        <v>1514980.13</v>
      </c>
      <c r="D20" s="363"/>
      <c r="E20" s="73"/>
      <c r="F20" s="197"/>
      <c r="G20" s="14"/>
      <c r="H20" s="1"/>
    </row>
    <row r="21" spans="1:8" ht="12.75" customHeight="1" x14ac:dyDescent="0.15">
      <c r="A21" s="28" t="s">
        <v>59</v>
      </c>
      <c r="B21" s="100" t="s">
        <v>60</v>
      </c>
      <c r="C21" s="182">
        <v>64614.63</v>
      </c>
      <c r="D21" s="363"/>
      <c r="E21" s="73"/>
      <c r="F21" s="197"/>
      <c r="G21" s="14"/>
      <c r="H21" s="1"/>
    </row>
    <row r="22" spans="1:8" ht="12.75" customHeight="1" x14ac:dyDescent="0.15">
      <c r="A22" s="28" t="s">
        <v>61</v>
      </c>
      <c r="B22" s="100" t="s">
        <v>62</v>
      </c>
      <c r="C22" s="182">
        <v>5613.7</v>
      </c>
      <c r="D22" s="363"/>
      <c r="E22" s="73"/>
      <c r="F22" s="197"/>
      <c r="G22" s="14"/>
      <c r="H22" s="1"/>
    </row>
    <row r="23" spans="1:8" ht="12.75" customHeight="1" x14ac:dyDescent="0.15">
      <c r="A23" s="28" t="s">
        <v>63</v>
      </c>
      <c r="B23" s="100" t="s">
        <v>64</v>
      </c>
      <c r="C23" s="182">
        <v>71250</v>
      </c>
      <c r="D23" s="363"/>
      <c r="E23" s="73"/>
      <c r="F23" s="197"/>
      <c r="G23" s="14"/>
      <c r="H23" s="1"/>
    </row>
    <row r="24" spans="1:8" ht="12.75" customHeight="1" x14ac:dyDescent="0.15">
      <c r="A24" s="28" t="s">
        <v>65</v>
      </c>
      <c r="B24" s="100" t="s">
        <v>66</v>
      </c>
      <c r="C24" s="192"/>
      <c r="D24" s="363"/>
      <c r="E24" s="73"/>
      <c r="F24" s="197"/>
      <c r="G24" s="14"/>
      <c r="H24" s="1"/>
    </row>
    <row r="25" spans="1:8" ht="12.75" customHeight="1" x14ac:dyDescent="0.15">
      <c r="A25" s="28" t="s">
        <v>67</v>
      </c>
      <c r="B25" s="106" t="s">
        <v>68</v>
      </c>
      <c r="C25" s="192"/>
      <c r="D25" s="363"/>
      <c r="E25" s="73"/>
      <c r="F25" s="197"/>
      <c r="G25" s="14"/>
      <c r="H25" s="1"/>
    </row>
    <row r="26" spans="1:8" ht="12.75" customHeight="1" x14ac:dyDescent="0.15">
      <c r="A26" s="28" t="s">
        <v>69</v>
      </c>
      <c r="B26" s="106" t="s">
        <v>70</v>
      </c>
      <c r="C26" s="182">
        <v>86399.87</v>
      </c>
      <c r="D26" s="363"/>
      <c r="E26" s="73"/>
      <c r="F26" s="197"/>
      <c r="G26" s="14"/>
      <c r="H26" s="1"/>
    </row>
    <row r="27" spans="1:8" ht="12.75" customHeight="1" x14ac:dyDescent="0.15">
      <c r="A27" s="28">
        <v>432</v>
      </c>
      <c r="B27" s="107" t="s">
        <v>9</v>
      </c>
      <c r="C27" s="195">
        <f>SUM(C28:C33)</f>
        <v>0</v>
      </c>
      <c r="D27" s="371">
        <v>0</v>
      </c>
      <c r="E27" s="73"/>
      <c r="F27" s="197"/>
      <c r="G27" s="14"/>
      <c r="H27" s="1"/>
    </row>
    <row r="28" spans="1:8" ht="12.75" customHeight="1" x14ac:dyDescent="0.15">
      <c r="A28" s="28" t="s">
        <v>71</v>
      </c>
      <c r="B28" s="146" t="s">
        <v>72</v>
      </c>
      <c r="C28" s="192"/>
      <c r="D28" s="363"/>
      <c r="E28" s="73"/>
      <c r="F28" s="197"/>
      <c r="G28" s="14"/>
      <c r="H28" s="1"/>
    </row>
    <row r="29" spans="1:8" ht="12.75" customHeight="1" x14ac:dyDescent="0.15">
      <c r="A29" s="28" t="s">
        <v>73</v>
      </c>
      <c r="B29" s="146" t="s">
        <v>74</v>
      </c>
      <c r="C29" s="192"/>
      <c r="D29" s="363"/>
      <c r="E29" s="73"/>
      <c r="F29" s="197"/>
      <c r="G29" s="14"/>
      <c r="H29" s="1"/>
    </row>
    <row r="30" spans="1:8" ht="12.75" customHeight="1" x14ac:dyDescent="0.15">
      <c r="A30" s="28" t="s">
        <v>75</v>
      </c>
      <c r="B30" s="146" t="s">
        <v>76</v>
      </c>
      <c r="C30" s="192"/>
      <c r="D30" s="363"/>
      <c r="E30" s="73"/>
      <c r="F30" s="197"/>
      <c r="G30" s="14"/>
      <c r="H30" s="1"/>
    </row>
    <row r="31" spans="1:8" ht="12.75" customHeight="1" x14ac:dyDescent="0.15">
      <c r="A31" s="28" t="s">
        <v>77</v>
      </c>
      <c r="B31" s="146" t="s">
        <v>78</v>
      </c>
      <c r="C31" s="192"/>
      <c r="D31" s="363"/>
      <c r="E31" s="73"/>
      <c r="F31" s="197"/>
      <c r="G31" s="14"/>
      <c r="H31" s="1"/>
    </row>
    <row r="32" spans="1:8" ht="12.75" customHeight="1" x14ac:dyDescent="0.15">
      <c r="A32" s="28" t="s">
        <v>79</v>
      </c>
      <c r="B32" s="146" t="s">
        <v>80</v>
      </c>
      <c r="C32" s="182">
        <v>0</v>
      </c>
      <c r="D32" s="363"/>
      <c r="E32" s="73"/>
      <c r="F32" s="197"/>
      <c r="G32" s="14"/>
      <c r="H32" s="1"/>
    </row>
    <row r="33" spans="1:8" ht="12.75" customHeight="1" x14ac:dyDescent="0.15">
      <c r="A33" s="28" t="s">
        <v>81</v>
      </c>
      <c r="B33" s="146" t="s">
        <v>82</v>
      </c>
      <c r="C33" s="192"/>
      <c r="D33" s="363"/>
      <c r="E33" s="73"/>
      <c r="F33" s="197"/>
      <c r="G33" s="14"/>
      <c r="H33" s="1"/>
    </row>
    <row r="34" spans="1:8" ht="12.75" customHeight="1" x14ac:dyDescent="0.15">
      <c r="A34" s="23">
        <v>44</v>
      </c>
      <c r="B34" s="148" t="s">
        <v>30</v>
      </c>
      <c r="C34" s="66">
        <v>5007524.88</v>
      </c>
      <c r="D34" s="186"/>
      <c r="E34" s="22"/>
      <c r="F34" s="22"/>
      <c r="G34" s="14"/>
      <c r="H34" s="1"/>
    </row>
    <row r="35" spans="1:8" ht="12.75" customHeight="1" x14ac:dyDescent="0.15">
      <c r="A35" s="23">
        <v>45</v>
      </c>
      <c r="B35" s="46" t="s">
        <v>83</v>
      </c>
      <c r="C35" s="21"/>
      <c r="D35" s="186"/>
      <c r="E35" s="368"/>
      <c r="F35" s="22"/>
      <c r="G35" s="14"/>
      <c r="H35" s="1"/>
    </row>
    <row r="36" spans="1:8" ht="12.75" customHeight="1" x14ac:dyDescent="0.15">
      <c r="A36" s="23">
        <v>46</v>
      </c>
      <c r="B36" s="20" t="s">
        <v>32</v>
      </c>
      <c r="C36" s="21">
        <f>235312.05+1900527.88+14589605.31</f>
        <v>16725445.24</v>
      </c>
      <c r="D36" s="375">
        <v>16725445.24</v>
      </c>
      <c r="E36" s="22"/>
      <c r="F36" s="22"/>
      <c r="G36" s="14"/>
      <c r="H36" s="1"/>
    </row>
    <row r="37" spans="1:8" ht="12.75" customHeight="1" x14ac:dyDescent="0.15">
      <c r="A37" s="23">
        <v>47</v>
      </c>
      <c r="B37" s="20" t="s">
        <v>33</v>
      </c>
      <c r="C37" s="66">
        <v>227894.42</v>
      </c>
      <c r="D37" s="376"/>
      <c r="E37" s="22"/>
      <c r="F37" s="22"/>
      <c r="G37" s="14"/>
      <c r="H37" s="1"/>
    </row>
    <row r="38" spans="1:8" ht="12.75" customHeight="1" x14ac:dyDescent="0.15">
      <c r="A38" s="5"/>
      <c r="B38" s="20" t="s">
        <v>34</v>
      </c>
      <c r="C38" s="126">
        <f>((((C5+C15)+C16)+C34)+C36)+C37</f>
        <v>31311901.399999999</v>
      </c>
      <c r="D38" s="375">
        <v>31311901.399999999</v>
      </c>
      <c r="E38" s="22"/>
      <c r="F38" s="22"/>
      <c r="G38" s="14"/>
      <c r="H38" s="1"/>
    </row>
    <row r="39" spans="1:8" ht="12.75" customHeight="1" x14ac:dyDescent="0.15">
      <c r="A39" s="5"/>
      <c r="B39" s="151" t="s">
        <v>84</v>
      </c>
      <c r="C39" s="152"/>
      <c r="D39" s="377"/>
      <c r="E39" s="153"/>
      <c r="F39" s="153"/>
      <c r="G39" s="14"/>
      <c r="H39" s="1"/>
    </row>
    <row r="40" spans="1:8" ht="12.75" customHeight="1" x14ac:dyDescent="0.15">
      <c r="A40" s="23">
        <v>71</v>
      </c>
      <c r="B40" s="20" t="s">
        <v>35</v>
      </c>
      <c r="C40" s="426">
        <f>SUM(C41:C45)</f>
        <v>30665921.77</v>
      </c>
      <c r="D40" s="188">
        <v>30665921.77</v>
      </c>
      <c r="E40" s="27"/>
      <c r="F40" s="20"/>
      <c r="G40" s="14"/>
      <c r="H40" s="1"/>
    </row>
    <row r="41" spans="1:8" ht="12.75" customHeight="1" x14ac:dyDescent="0.15">
      <c r="A41" s="28">
        <v>711</v>
      </c>
      <c r="B41" s="43" t="s">
        <v>37</v>
      </c>
      <c r="C41" s="69">
        <v>13351293.369999999</v>
      </c>
      <c r="D41" s="190"/>
      <c r="E41" s="73"/>
      <c r="F41" s="34"/>
      <c r="G41" s="14"/>
      <c r="H41" s="1"/>
    </row>
    <row r="42" spans="1:8" ht="12.75" customHeight="1" x14ac:dyDescent="0.15">
      <c r="A42" s="28">
        <v>713</v>
      </c>
      <c r="B42" s="43" t="s">
        <v>38</v>
      </c>
      <c r="C42" s="69">
        <v>717209.61</v>
      </c>
      <c r="D42" s="190"/>
      <c r="E42" s="73"/>
      <c r="F42" s="34"/>
      <c r="G42" s="14"/>
      <c r="H42" s="1"/>
    </row>
    <row r="43" spans="1:8" ht="12.75" customHeight="1" x14ac:dyDescent="0.15">
      <c r="A43" s="28">
        <v>714</v>
      </c>
      <c r="B43" s="43" t="s">
        <v>39</v>
      </c>
      <c r="C43" s="69">
        <v>1433607.27</v>
      </c>
      <c r="D43" s="190"/>
      <c r="E43" s="73"/>
      <c r="F43" s="34"/>
      <c r="G43" s="14"/>
      <c r="H43" s="1"/>
    </row>
    <row r="44" spans="1:8" ht="12.75" customHeight="1" x14ac:dyDescent="0.15">
      <c r="A44" s="160"/>
      <c r="B44" s="43" t="s">
        <v>85</v>
      </c>
      <c r="C44" s="73">
        <f>5786516.45+7215906.66+209433</f>
        <v>13211856.109999999</v>
      </c>
      <c r="D44" s="427"/>
      <c r="E44" s="73"/>
      <c r="F44" s="34"/>
      <c r="G44" s="14"/>
      <c r="H44" s="1"/>
    </row>
    <row r="45" spans="1:8" ht="12.75" customHeight="1" x14ac:dyDescent="0.15">
      <c r="A45" s="28">
        <v>715</v>
      </c>
      <c r="B45" s="43" t="s">
        <v>86</v>
      </c>
      <c r="C45" s="33">
        <v>1951955.41</v>
      </c>
      <c r="D45" s="190"/>
      <c r="E45" s="73"/>
      <c r="F45" s="34"/>
      <c r="G45" s="14"/>
      <c r="H45" s="214"/>
    </row>
    <row r="46" spans="1:8" ht="12.75" customHeight="1" x14ac:dyDescent="0.15">
      <c r="A46" s="23">
        <v>72</v>
      </c>
      <c r="B46" s="162" t="s">
        <v>40</v>
      </c>
      <c r="C46" s="66">
        <v>736562.85</v>
      </c>
      <c r="D46" s="186"/>
      <c r="E46" s="73"/>
      <c r="F46" s="73"/>
      <c r="G46" s="14"/>
      <c r="H46" s="1"/>
    </row>
    <row r="47" spans="1:8" ht="18" customHeight="1" x14ac:dyDescent="0.15">
      <c r="A47" s="163">
        <v>73</v>
      </c>
      <c r="B47" s="46" t="s">
        <v>87</v>
      </c>
      <c r="C47" s="83">
        <v>37773.86</v>
      </c>
      <c r="D47" s="429"/>
      <c r="E47" s="166"/>
      <c r="F47" s="167"/>
      <c r="G47" s="14"/>
      <c r="H47" s="1"/>
    </row>
    <row r="48" spans="1:8" ht="12.75" customHeight="1" x14ac:dyDescent="0.15">
      <c r="A48" s="23">
        <v>74</v>
      </c>
      <c r="B48" s="61" t="s">
        <v>41</v>
      </c>
      <c r="C48" s="87"/>
      <c r="D48" s="429"/>
      <c r="E48" s="133"/>
      <c r="F48" s="22"/>
      <c r="G48" s="14"/>
      <c r="H48" s="260"/>
    </row>
    <row r="49" spans="1:8" ht="12.75" customHeight="1" x14ac:dyDescent="0.15">
      <c r="A49" s="28">
        <v>741</v>
      </c>
      <c r="B49" s="43" t="s">
        <v>42</v>
      </c>
      <c r="C49" s="87"/>
      <c r="D49" s="429"/>
      <c r="E49" s="133"/>
      <c r="F49" s="22"/>
      <c r="G49" s="14"/>
      <c r="H49" s="1"/>
    </row>
    <row r="50" spans="1:8" ht="12.75" customHeight="1" x14ac:dyDescent="0.15">
      <c r="A50" s="28">
        <v>742</v>
      </c>
      <c r="B50" s="43" t="s">
        <v>43</v>
      </c>
      <c r="C50" s="87"/>
      <c r="D50" s="429"/>
      <c r="E50" s="133"/>
      <c r="F50" s="22"/>
      <c r="G50" s="14"/>
      <c r="H50" s="1"/>
    </row>
    <row r="51" spans="1:8" ht="12.75" customHeight="1" x14ac:dyDescent="0.15">
      <c r="A51" s="160"/>
      <c r="B51" s="43" t="s">
        <v>88</v>
      </c>
      <c r="C51" s="87"/>
      <c r="D51" s="429"/>
      <c r="E51" s="98"/>
      <c r="F51" s="22"/>
      <c r="G51" s="14"/>
      <c r="H51" s="1"/>
    </row>
    <row r="52" spans="1:8" ht="12.75" customHeight="1" x14ac:dyDescent="0.15">
      <c r="A52" s="23">
        <v>751</v>
      </c>
      <c r="B52" s="148" t="s">
        <v>83</v>
      </c>
      <c r="C52" s="66">
        <v>0</v>
      </c>
      <c r="D52" s="186"/>
      <c r="E52" s="22"/>
      <c r="F52" s="22"/>
      <c r="G52" s="14"/>
      <c r="H52" s="1"/>
    </row>
    <row r="53" spans="1:8" ht="12.75" customHeight="1" x14ac:dyDescent="0.15">
      <c r="A53" s="5"/>
      <c r="B53" s="148" t="s">
        <v>89</v>
      </c>
      <c r="C53" s="431">
        <v>31440258.48</v>
      </c>
      <c r="D53" s="186">
        <f>C40+C46+C47+C52</f>
        <v>31440258.48</v>
      </c>
      <c r="E53" s="22"/>
      <c r="F53" s="22"/>
      <c r="G53" s="14"/>
      <c r="H53" s="1"/>
    </row>
    <row r="54" spans="1:8" ht="12.75" customHeight="1" x14ac:dyDescent="0.15">
      <c r="A54" s="5"/>
      <c r="B54" s="151" t="s">
        <v>90</v>
      </c>
      <c r="C54" s="152"/>
      <c r="D54" s="377"/>
      <c r="E54" s="153"/>
      <c r="F54" s="153"/>
      <c r="G54" s="14"/>
      <c r="H54" s="1"/>
    </row>
    <row r="55" spans="1:8" ht="12.75" customHeight="1" x14ac:dyDescent="0.15">
      <c r="A55" s="5"/>
      <c r="B55" s="36" t="s">
        <v>91</v>
      </c>
      <c r="C55" s="45"/>
      <c r="D55" s="190"/>
      <c r="E55" s="73"/>
      <c r="F55" s="73"/>
      <c r="G55" s="14"/>
      <c r="H55" s="1"/>
    </row>
    <row r="56" spans="1:8" ht="12.75" customHeight="1" x14ac:dyDescent="0.15">
      <c r="A56" s="5"/>
      <c r="B56" s="36" t="s">
        <v>92</v>
      </c>
      <c r="C56" s="45"/>
      <c r="D56" s="190"/>
      <c r="E56" s="73"/>
      <c r="F56" s="73"/>
      <c r="G56" s="14"/>
      <c r="H56" s="1"/>
    </row>
    <row r="57" spans="1:8" ht="12.75" customHeight="1" x14ac:dyDescent="0.15">
      <c r="A57" s="5"/>
      <c r="B57" s="36" t="s">
        <v>93</v>
      </c>
      <c r="C57" s="45"/>
      <c r="D57" s="190"/>
      <c r="E57" s="73"/>
      <c r="F57" s="73"/>
      <c r="G57" s="14"/>
      <c r="H57" s="1"/>
    </row>
    <row r="58" spans="1:8" ht="12.75" customHeight="1" x14ac:dyDescent="0.15">
      <c r="A58" s="5"/>
      <c r="B58" s="36" t="s">
        <v>94</v>
      </c>
      <c r="C58" s="45"/>
      <c r="D58" s="190"/>
      <c r="E58" s="73"/>
      <c r="F58" s="73"/>
      <c r="G58" s="14"/>
      <c r="H58" s="1"/>
    </row>
    <row r="59" spans="1:8" ht="12.75" customHeight="1" x14ac:dyDescent="0.15">
      <c r="A59" s="5"/>
      <c r="B59" s="201"/>
      <c r="C59" s="152"/>
      <c r="D59" s="377"/>
      <c r="E59" s="153"/>
      <c r="F59" s="153"/>
      <c r="G59" s="14"/>
      <c r="H59" s="1"/>
    </row>
    <row r="60" spans="1:8" ht="19.5" customHeight="1" x14ac:dyDescent="0.15">
      <c r="A60" s="1"/>
      <c r="B60" s="250"/>
      <c r="C60" s="250"/>
      <c r="D60" s="434"/>
      <c r="E60" s="250"/>
      <c r="F60" s="250"/>
      <c r="G60" s="1"/>
      <c r="H60" s="1"/>
    </row>
    <row r="61" spans="1:8" ht="19.5" customHeight="1" x14ac:dyDescent="0.15">
      <c r="A61" s="1"/>
      <c r="B61" s="130" t="s">
        <v>100</v>
      </c>
      <c r="C61" s="1"/>
      <c r="D61" s="436"/>
      <c r="E61" s="1"/>
      <c r="F61" s="1"/>
      <c r="G61" s="1"/>
      <c r="H61" s="1"/>
    </row>
    <row r="62" spans="1:8" ht="19.5" customHeight="1" x14ac:dyDescent="0.15">
      <c r="A62" s="1"/>
      <c r="B62" s="2"/>
      <c r="C62" s="2"/>
      <c r="D62" s="3"/>
      <c r="E62" s="2"/>
      <c r="F62" s="1"/>
      <c r="G62" s="1"/>
      <c r="H62" s="1"/>
    </row>
    <row r="63" spans="1:8" ht="19.5" customHeight="1" x14ac:dyDescent="0.15">
      <c r="A63" s="5"/>
      <c r="B63" s="288" t="s">
        <v>101</v>
      </c>
      <c r="C63" s="299"/>
      <c r="D63" s="450"/>
      <c r="E63" s="241"/>
      <c r="F63" s="14"/>
      <c r="G63" s="1"/>
      <c r="H63" s="1"/>
    </row>
    <row r="64" spans="1:8" ht="19.5" customHeight="1" x14ac:dyDescent="0.15">
      <c r="A64" s="5"/>
      <c r="B64" s="197"/>
      <c r="C64" s="299"/>
      <c r="D64" s="450"/>
      <c r="E64" s="241"/>
      <c r="F64" s="14"/>
      <c r="G64" s="1"/>
      <c r="H64" s="1"/>
    </row>
    <row r="65" spans="1:8" ht="19.5" customHeight="1" x14ac:dyDescent="0.15">
      <c r="A65" s="5"/>
      <c r="B65" s="301" t="s">
        <v>303</v>
      </c>
      <c r="C65" s="44">
        <v>689921.44</v>
      </c>
      <c r="D65" s="450"/>
      <c r="E65" s="241"/>
      <c r="F65" s="14"/>
      <c r="G65" s="1"/>
      <c r="H65" s="1"/>
    </row>
    <row r="66" spans="1:8" ht="19.5" customHeight="1" x14ac:dyDescent="0.15">
      <c r="A66" s="5"/>
      <c r="B66" s="301" t="s">
        <v>178</v>
      </c>
      <c r="C66" s="44">
        <v>231789.1</v>
      </c>
      <c r="D66" s="450"/>
      <c r="E66" s="241"/>
      <c r="F66" s="14"/>
      <c r="G66" s="1"/>
      <c r="H66" s="1"/>
    </row>
    <row r="67" spans="1:8" ht="19.5" customHeight="1" x14ac:dyDescent="0.15">
      <c r="A67" s="5"/>
      <c r="B67" s="303" t="s">
        <v>121</v>
      </c>
      <c r="C67" s="44">
        <v>86519.79</v>
      </c>
      <c r="D67" s="450"/>
      <c r="E67" s="241"/>
      <c r="F67" s="14"/>
      <c r="G67" s="1"/>
      <c r="H67" s="1"/>
    </row>
    <row r="68" spans="1:8" ht="19.5" customHeight="1" x14ac:dyDescent="0.15">
      <c r="A68" s="5"/>
      <c r="B68" s="303" t="s">
        <v>294</v>
      </c>
      <c r="C68" s="44">
        <v>194245.09</v>
      </c>
      <c r="D68" s="450"/>
      <c r="E68" s="241"/>
      <c r="F68" s="14"/>
      <c r="G68" s="1"/>
      <c r="H68" s="1"/>
    </row>
    <row r="69" spans="1:8" ht="19.5" customHeight="1" x14ac:dyDescent="0.15">
      <c r="A69" s="5"/>
      <c r="B69" s="303" t="s">
        <v>253</v>
      </c>
      <c r="C69" s="44">
        <v>1945861.45</v>
      </c>
      <c r="D69" s="450"/>
      <c r="E69" s="241"/>
      <c r="F69" s="14"/>
      <c r="G69" s="1"/>
      <c r="H69" s="1"/>
    </row>
    <row r="70" spans="1:8" ht="19.5" customHeight="1" x14ac:dyDescent="0.15">
      <c r="A70" s="5"/>
      <c r="B70" s="346" t="s">
        <v>304</v>
      </c>
      <c r="C70" s="44">
        <v>24583.59</v>
      </c>
      <c r="D70" s="450"/>
      <c r="E70" s="241"/>
      <c r="F70" s="14"/>
      <c r="G70" s="1"/>
      <c r="H70" s="1"/>
    </row>
    <row r="71" spans="1:8" ht="19.5" customHeight="1" x14ac:dyDescent="0.15">
      <c r="A71" s="5"/>
      <c r="B71" s="349" t="s">
        <v>125</v>
      </c>
      <c r="C71" s="281">
        <v>943245.75</v>
      </c>
      <c r="D71" s="451"/>
      <c r="E71" s="98"/>
      <c r="F71" s="14"/>
      <c r="G71" s="1"/>
      <c r="H71" s="1"/>
    </row>
    <row r="72" spans="1:8" ht="19.5" customHeight="1" x14ac:dyDescent="0.15">
      <c r="A72" s="5"/>
      <c r="B72" s="349" t="s">
        <v>305</v>
      </c>
      <c r="C72" s="281">
        <v>295332.42</v>
      </c>
      <c r="D72" s="451"/>
      <c r="E72" s="98"/>
      <c r="F72" s="14"/>
      <c r="G72" s="1"/>
      <c r="H72" s="1"/>
    </row>
    <row r="73" spans="1:8" ht="19.5" customHeight="1" x14ac:dyDescent="0.15">
      <c r="A73" s="5"/>
      <c r="B73" s="283" t="s">
        <v>306</v>
      </c>
      <c r="C73" s="281">
        <v>516878.94</v>
      </c>
      <c r="D73" s="451"/>
      <c r="E73" s="98"/>
      <c r="F73" s="14"/>
      <c r="G73" s="1"/>
      <c r="H73" s="1"/>
    </row>
    <row r="74" spans="1:8" ht="19.5" customHeight="1" x14ac:dyDescent="0.15">
      <c r="A74" s="5"/>
      <c r="B74" s="284" t="s">
        <v>307</v>
      </c>
      <c r="C74" s="281">
        <v>782382.15</v>
      </c>
      <c r="D74" s="451"/>
      <c r="E74" s="98"/>
      <c r="F74" s="14"/>
      <c r="G74" s="1"/>
      <c r="H74" s="1"/>
    </row>
    <row r="75" spans="1:8" ht="19.5" customHeight="1" x14ac:dyDescent="0.15">
      <c r="A75" s="5"/>
      <c r="B75" s="349" t="s">
        <v>308</v>
      </c>
      <c r="C75" s="281">
        <v>168617.14</v>
      </c>
      <c r="D75" s="451"/>
      <c r="E75" s="98"/>
      <c r="F75" s="14"/>
      <c r="G75" s="1"/>
      <c r="H75" s="1"/>
    </row>
    <row r="76" spans="1:8" ht="19.5" customHeight="1" x14ac:dyDescent="0.15">
      <c r="A76" s="5"/>
      <c r="B76" s="349" t="s">
        <v>309</v>
      </c>
      <c r="C76" s="281">
        <v>653351.24</v>
      </c>
      <c r="D76" s="451"/>
      <c r="E76" s="98"/>
      <c r="F76" s="14"/>
      <c r="G76" s="1"/>
      <c r="H76" s="1"/>
    </row>
    <row r="77" spans="1:8" ht="19.5" customHeight="1" x14ac:dyDescent="0.15">
      <c r="A77" s="5"/>
      <c r="B77" s="349" t="s">
        <v>310</v>
      </c>
      <c r="C77" s="281">
        <v>95468.99</v>
      </c>
      <c r="D77" s="451"/>
      <c r="E77" s="98"/>
      <c r="F77" s="14"/>
      <c r="G77" s="1"/>
      <c r="H77" s="1"/>
    </row>
    <row r="78" spans="1:8" ht="19.5" customHeight="1" x14ac:dyDescent="0.15">
      <c r="A78" s="5"/>
      <c r="B78" s="349" t="s">
        <v>194</v>
      </c>
      <c r="C78" s="281">
        <v>8267152.3700000001</v>
      </c>
      <c r="D78" s="451"/>
      <c r="E78" s="98"/>
      <c r="F78" s="14"/>
      <c r="G78" s="1"/>
      <c r="H78" s="1"/>
    </row>
    <row r="79" spans="1:8" ht="19.5" customHeight="1" x14ac:dyDescent="0.15">
      <c r="A79" s="5"/>
      <c r="B79" s="349" t="s">
        <v>311</v>
      </c>
      <c r="C79" s="281"/>
      <c r="D79" s="451"/>
      <c r="E79" s="98"/>
      <c r="F79" s="14"/>
      <c r="G79" s="1"/>
      <c r="H79" s="1"/>
    </row>
    <row r="80" spans="1:8" ht="19.5" customHeight="1" x14ac:dyDescent="0.15">
      <c r="A80" s="5"/>
      <c r="B80" s="284" t="s">
        <v>312</v>
      </c>
      <c r="C80" s="281">
        <v>419694.34</v>
      </c>
      <c r="D80" s="363"/>
      <c r="E80" s="98"/>
      <c r="F80" s="14"/>
      <c r="G80" s="1"/>
      <c r="H80" s="1"/>
    </row>
    <row r="81" spans="1:8" ht="19.5" customHeight="1" x14ac:dyDescent="0.15">
      <c r="A81" s="5"/>
      <c r="B81" s="349" t="s">
        <v>313</v>
      </c>
      <c r="C81" s="281">
        <v>13078509.34</v>
      </c>
      <c r="D81" s="451"/>
      <c r="E81" s="98"/>
      <c r="F81" s="14"/>
      <c r="G81" s="1"/>
      <c r="H81" s="1"/>
    </row>
    <row r="82" spans="1:8" ht="19.5" customHeight="1" x14ac:dyDescent="0.15">
      <c r="A82" s="5"/>
      <c r="B82" s="303" t="s">
        <v>314</v>
      </c>
      <c r="C82" s="44">
        <v>1351268.06</v>
      </c>
      <c r="D82" s="450"/>
      <c r="E82" s="241"/>
      <c r="F82" s="14"/>
      <c r="G82" s="1"/>
      <c r="H82" s="1"/>
    </row>
    <row r="83" spans="1:8" ht="31.5" customHeight="1" x14ac:dyDescent="0.15">
      <c r="A83" s="5"/>
      <c r="B83" s="301" t="s">
        <v>315</v>
      </c>
      <c r="C83" s="44">
        <v>254566.93</v>
      </c>
      <c r="D83" s="450"/>
      <c r="E83" s="241"/>
      <c r="F83" s="14"/>
      <c r="G83" s="1"/>
      <c r="H83" s="1"/>
    </row>
    <row r="84" spans="1:8" ht="19.5" customHeight="1" x14ac:dyDescent="0.15">
      <c r="A84" s="5"/>
      <c r="B84" s="303" t="s">
        <v>316</v>
      </c>
      <c r="C84" s="44">
        <v>249706.12</v>
      </c>
      <c r="D84" s="450"/>
      <c r="E84" s="241"/>
      <c r="F84" s="14"/>
      <c r="G84" s="1"/>
      <c r="H84" s="1"/>
    </row>
    <row r="85" spans="1:8" ht="19.5" customHeight="1" x14ac:dyDescent="0.15">
      <c r="A85" s="5"/>
      <c r="B85" s="303" t="s">
        <v>142</v>
      </c>
      <c r="C85" s="44">
        <v>410732.84</v>
      </c>
      <c r="D85" s="450"/>
      <c r="E85" s="241"/>
      <c r="F85" s="14"/>
      <c r="G85" s="1"/>
      <c r="H85" s="1"/>
    </row>
    <row r="86" spans="1:8" ht="19.5" customHeight="1" x14ac:dyDescent="0.15">
      <c r="A86" s="5"/>
      <c r="B86" s="303" t="s">
        <v>143</v>
      </c>
      <c r="C86" s="44">
        <v>69992.789999999994</v>
      </c>
      <c r="D86" s="450"/>
      <c r="E86" s="241"/>
      <c r="F86" s="14"/>
      <c r="G86" s="1"/>
      <c r="H86" s="1"/>
    </row>
    <row r="87" spans="1:8" ht="19.5" customHeight="1" x14ac:dyDescent="0.15">
      <c r="A87" s="5"/>
      <c r="B87" s="303" t="s">
        <v>124</v>
      </c>
      <c r="C87" s="44">
        <v>582081.52</v>
      </c>
      <c r="D87" s="450"/>
      <c r="E87" s="241"/>
      <c r="F87" s="14"/>
      <c r="G87" s="1"/>
      <c r="H87" s="1"/>
    </row>
    <row r="88" spans="1:8" ht="19.5" customHeight="1" x14ac:dyDescent="0.15">
      <c r="A88" s="5"/>
      <c r="B88" s="305"/>
      <c r="C88" s="299"/>
      <c r="D88" s="450"/>
      <c r="E88" s="241"/>
      <c r="F88" s="14"/>
      <c r="G88" s="1"/>
      <c r="H88" s="1"/>
    </row>
    <row r="89" spans="1:8" ht="19.5" customHeight="1" x14ac:dyDescent="0.15">
      <c r="A89" s="5"/>
      <c r="B89" s="306" t="s">
        <v>128</v>
      </c>
      <c r="C89" s="453">
        <f>SUM(C65:C87)</f>
        <v>31311901.399999999</v>
      </c>
      <c r="D89" s="454"/>
      <c r="E89" s="420"/>
      <c r="F89" s="14"/>
      <c r="G89" s="1"/>
      <c r="H89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5"/>
      <c r="B2" s="8" t="s">
        <v>49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16"/>
      <c r="D3" s="17"/>
      <c r="E3" s="18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26">
        <f>SUM(C6:C14)</f>
        <v>469288.04000000004</v>
      </c>
      <c r="D5" s="35">
        <v>469288.04</v>
      </c>
      <c r="E5" s="27"/>
      <c r="F5" s="22"/>
    </row>
    <row r="6" spans="1:6" ht="12.75" customHeight="1" x14ac:dyDescent="0.15">
      <c r="A6" s="28">
        <v>411</v>
      </c>
      <c r="B6" s="29" t="s">
        <v>22</v>
      </c>
      <c r="C6" s="52">
        <v>320883.36</v>
      </c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33">
        <v>65332.08</v>
      </c>
      <c r="D7" s="22"/>
      <c r="E7" s="22"/>
      <c r="F7" s="34"/>
    </row>
    <row r="8" spans="1:6" ht="12.75" customHeight="1" x14ac:dyDescent="0.15">
      <c r="A8" s="28">
        <v>413</v>
      </c>
      <c r="B8" s="53" t="s">
        <v>24</v>
      </c>
      <c r="C8" s="33">
        <v>28642.82</v>
      </c>
      <c r="D8" s="22"/>
      <c r="E8" s="22"/>
      <c r="F8" s="34"/>
    </row>
    <row r="9" spans="1:6" ht="12.75" customHeight="1" x14ac:dyDescent="0.15">
      <c r="A9" s="28">
        <v>414</v>
      </c>
      <c r="B9" s="54" t="s">
        <v>36</v>
      </c>
      <c r="C9" s="33">
        <v>21815.06</v>
      </c>
      <c r="D9" s="22">
        <f>C9+C8</f>
        <v>50457.880000000005</v>
      </c>
      <c r="E9" s="63">
        <v>50457.88</v>
      </c>
      <c r="F9" s="34"/>
    </row>
    <row r="10" spans="1:6" ht="12.75" customHeight="1" x14ac:dyDescent="0.15">
      <c r="A10" s="28">
        <v>415</v>
      </c>
      <c r="B10" s="29" t="s">
        <v>3</v>
      </c>
      <c r="C10" s="33">
        <v>32414.720000000001</v>
      </c>
      <c r="D10" s="22"/>
      <c r="E10" s="22"/>
      <c r="F10" s="34"/>
    </row>
    <row r="11" spans="1:6" ht="12.75" customHeight="1" x14ac:dyDescent="0.15">
      <c r="A11" s="28">
        <v>416</v>
      </c>
      <c r="B11" s="43" t="s">
        <v>4</v>
      </c>
      <c r="C11" s="45"/>
      <c r="D11" s="22"/>
      <c r="E11" s="22"/>
      <c r="F11" s="34"/>
    </row>
    <row r="12" spans="1:6" ht="12.75" customHeight="1" x14ac:dyDescent="0.15">
      <c r="A12" s="28">
        <v>417</v>
      </c>
      <c r="B12" s="29" t="s">
        <v>5</v>
      </c>
      <c r="C12" s="45"/>
      <c r="D12" s="22"/>
      <c r="E12" s="34"/>
      <c r="F12" s="34"/>
    </row>
    <row r="13" spans="1:6" ht="12.75" customHeight="1" x14ac:dyDescent="0.15">
      <c r="A13" s="28">
        <v>418</v>
      </c>
      <c r="B13" s="29" t="s">
        <v>6</v>
      </c>
      <c r="C13" s="45"/>
      <c r="D13" s="73"/>
      <c r="E13" s="34"/>
      <c r="F13" s="34"/>
    </row>
    <row r="14" spans="1:6" ht="12.75" customHeight="1" x14ac:dyDescent="0.15">
      <c r="A14" s="28">
        <v>419</v>
      </c>
      <c r="B14" s="29" t="s">
        <v>47</v>
      </c>
      <c r="C14" s="33">
        <v>200</v>
      </c>
      <c r="D14" s="73"/>
      <c r="E14" s="34"/>
      <c r="F14" s="34"/>
    </row>
    <row r="15" spans="1:6" ht="12.75" customHeight="1" x14ac:dyDescent="0.15">
      <c r="A15" s="23">
        <v>42</v>
      </c>
      <c r="B15" s="114" t="s">
        <v>7</v>
      </c>
      <c r="C15" s="116"/>
      <c r="D15" s="82"/>
      <c r="E15" s="118"/>
      <c r="F15" s="118"/>
    </row>
    <row r="16" spans="1:6" ht="16.5" customHeight="1" x14ac:dyDescent="0.15">
      <c r="A16" s="60">
        <v>43</v>
      </c>
      <c r="B16" s="61" t="s">
        <v>8</v>
      </c>
      <c r="C16" s="97">
        <v>191992.22</v>
      </c>
      <c r="D16" s="86">
        <f>C17+C27</f>
        <v>191992.21999999997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184">
        <f>SUM(C18:C26)</f>
        <v>37560.86</v>
      </c>
      <c r="D17" s="156">
        <v>37560.86</v>
      </c>
      <c r="E17" s="98"/>
      <c r="F17" s="22"/>
    </row>
    <row r="18" spans="1:6" ht="12.75" customHeight="1" x14ac:dyDescent="0.15">
      <c r="A18" s="92" t="s">
        <v>53</v>
      </c>
      <c r="B18" s="94" t="s">
        <v>54</v>
      </c>
      <c r="C18" s="141"/>
      <c r="D18" s="101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192"/>
      <c r="D19" s="98"/>
      <c r="E19" s="73"/>
      <c r="F19" s="102"/>
    </row>
    <row r="20" spans="1:6" ht="12.75" customHeight="1" x14ac:dyDescent="0.15">
      <c r="A20" s="28" t="s">
        <v>57</v>
      </c>
      <c r="B20" s="100" t="s">
        <v>58</v>
      </c>
      <c r="C20" s="192"/>
      <c r="D20" s="98"/>
      <c r="E20" s="73"/>
      <c r="F20" s="104"/>
    </row>
    <row r="21" spans="1:6" ht="12.75" customHeight="1" x14ac:dyDescent="0.15">
      <c r="A21" s="28" t="s">
        <v>59</v>
      </c>
      <c r="B21" s="100" t="s">
        <v>60</v>
      </c>
      <c r="C21" s="192"/>
      <c r="D21" s="98"/>
      <c r="E21" s="73"/>
      <c r="F21" s="104"/>
    </row>
    <row r="22" spans="1:6" ht="12.75" customHeight="1" x14ac:dyDescent="0.15">
      <c r="A22" s="28" t="s">
        <v>61</v>
      </c>
      <c r="B22" s="100" t="s">
        <v>62</v>
      </c>
      <c r="C22" s="182">
        <v>2478.33</v>
      </c>
      <c r="D22" s="98"/>
      <c r="E22" s="73"/>
      <c r="F22" s="104"/>
    </row>
    <row r="23" spans="1:6" ht="12.75" customHeight="1" x14ac:dyDescent="0.15">
      <c r="A23" s="28" t="s">
        <v>63</v>
      </c>
      <c r="B23" s="100" t="s">
        <v>64</v>
      </c>
      <c r="C23" s="182">
        <v>17860.27</v>
      </c>
      <c r="D23" s="98"/>
      <c r="E23" s="73"/>
      <c r="F23" s="104"/>
    </row>
    <row r="24" spans="1:6" ht="12.75" customHeight="1" x14ac:dyDescent="0.15">
      <c r="A24" s="28" t="s">
        <v>65</v>
      </c>
      <c r="B24" s="100" t="s">
        <v>66</v>
      </c>
      <c r="C24" s="192"/>
      <c r="D24" s="98"/>
      <c r="E24" s="73"/>
      <c r="F24" s="104"/>
    </row>
    <row r="25" spans="1:6" ht="12.75" customHeight="1" x14ac:dyDescent="0.15">
      <c r="A25" s="28" t="s">
        <v>67</v>
      </c>
      <c r="B25" s="106" t="s">
        <v>68</v>
      </c>
      <c r="C25" s="182">
        <v>12200</v>
      </c>
      <c r="D25" s="98"/>
      <c r="E25" s="73"/>
      <c r="F25" s="104"/>
    </row>
    <row r="26" spans="1:6" ht="12.75" customHeight="1" x14ac:dyDescent="0.15">
      <c r="A26" s="28" t="s">
        <v>69</v>
      </c>
      <c r="B26" s="106" t="s">
        <v>70</v>
      </c>
      <c r="C26" s="182">
        <v>5022.26</v>
      </c>
      <c r="D26" s="98"/>
      <c r="E26" s="73"/>
      <c r="F26" s="104"/>
    </row>
    <row r="27" spans="1:6" ht="12.75" customHeight="1" x14ac:dyDescent="0.15">
      <c r="A27" s="28">
        <v>432</v>
      </c>
      <c r="B27" s="107" t="s">
        <v>9</v>
      </c>
      <c r="C27" s="195">
        <f>SUM(C28:C33)</f>
        <v>154431.35999999999</v>
      </c>
      <c r="D27" s="264">
        <v>154431.35999999999</v>
      </c>
      <c r="E27" s="73"/>
      <c r="F27" s="104"/>
    </row>
    <row r="28" spans="1:6" ht="12.75" customHeight="1" x14ac:dyDescent="0.15">
      <c r="A28" s="28" t="s">
        <v>71</v>
      </c>
      <c r="B28" s="146" t="s">
        <v>72</v>
      </c>
      <c r="C28" s="192"/>
      <c r="D28" s="98"/>
      <c r="E28" s="73"/>
      <c r="F28" s="104"/>
    </row>
    <row r="29" spans="1:6" ht="12.75" customHeight="1" x14ac:dyDescent="0.15">
      <c r="A29" s="28" t="s">
        <v>73</v>
      </c>
      <c r="B29" s="146" t="s">
        <v>74</v>
      </c>
      <c r="C29" s="192"/>
      <c r="D29" s="98"/>
      <c r="E29" s="73"/>
      <c r="F29" s="104"/>
    </row>
    <row r="30" spans="1:6" ht="12.75" customHeight="1" x14ac:dyDescent="0.15">
      <c r="A30" s="28" t="s">
        <v>75</v>
      </c>
      <c r="B30" s="146" t="s">
        <v>76</v>
      </c>
      <c r="C30" s="192"/>
      <c r="D30" s="98"/>
      <c r="E30" s="73"/>
      <c r="F30" s="104"/>
    </row>
    <row r="31" spans="1:6" ht="12.75" customHeight="1" x14ac:dyDescent="0.15">
      <c r="A31" s="28" t="s">
        <v>77</v>
      </c>
      <c r="B31" s="146" t="s">
        <v>78</v>
      </c>
      <c r="C31" s="192"/>
      <c r="D31" s="98"/>
      <c r="E31" s="73"/>
      <c r="F31" s="104"/>
    </row>
    <row r="32" spans="1:6" ht="12.75" customHeight="1" x14ac:dyDescent="0.15">
      <c r="A32" s="28" t="s">
        <v>79</v>
      </c>
      <c r="B32" s="146" t="s">
        <v>80</v>
      </c>
      <c r="C32" s="192"/>
      <c r="D32" s="98"/>
      <c r="E32" s="73"/>
      <c r="F32" s="104"/>
    </row>
    <row r="33" spans="1:6" ht="12.75" customHeight="1" x14ac:dyDescent="0.15">
      <c r="A33" s="28" t="s">
        <v>81</v>
      </c>
      <c r="B33" s="146" t="s">
        <v>82</v>
      </c>
      <c r="C33" s="192">
        <f>127573.34+26858.02</f>
        <v>154431.35999999999</v>
      </c>
      <c r="D33" s="98"/>
      <c r="E33" s="73"/>
      <c r="F33" s="104"/>
    </row>
    <row r="34" spans="1:6" ht="12.75" customHeight="1" x14ac:dyDescent="0.15">
      <c r="A34" s="23">
        <v>44</v>
      </c>
      <c r="B34" s="148" t="s">
        <v>30</v>
      </c>
      <c r="C34" s="66">
        <v>369565.14</v>
      </c>
      <c r="D34" s="22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21"/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66">
        <f>15003.17+117438.05</f>
        <v>132441.22</v>
      </c>
      <c r="D36" s="32">
        <v>132441.22</v>
      </c>
      <c r="E36" s="22"/>
      <c r="F36" s="22"/>
    </row>
    <row r="37" spans="1:6" ht="12.75" customHeight="1" x14ac:dyDescent="0.15">
      <c r="A37" s="23">
        <v>47</v>
      </c>
      <c r="B37" s="20" t="s">
        <v>33</v>
      </c>
      <c r="C37" s="66">
        <v>61640.05</v>
      </c>
      <c r="D37" s="22"/>
      <c r="E37" s="22"/>
      <c r="F37" s="22"/>
    </row>
    <row r="38" spans="1:6" ht="12.75" customHeight="1" x14ac:dyDescent="0.15">
      <c r="A38" s="5"/>
      <c r="B38" s="20" t="s">
        <v>34</v>
      </c>
      <c r="C38" s="267">
        <v>1224926.67</v>
      </c>
      <c r="D38" s="22">
        <f>C5+C16+C34+C36+C37</f>
        <v>1224926.6700000002</v>
      </c>
      <c r="E38" s="22"/>
      <c r="F38" s="22"/>
    </row>
    <row r="39" spans="1:6" ht="12.75" customHeight="1" x14ac:dyDescent="0.15">
      <c r="A39" s="5"/>
      <c r="B39" s="151" t="s">
        <v>84</v>
      </c>
      <c r="C39" s="152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245">
        <f>SUM(C41:C45)</f>
        <v>118873.25000000001</v>
      </c>
      <c r="D40" s="35">
        <v>118873.25</v>
      </c>
      <c r="E40" s="157"/>
      <c r="F40" s="20"/>
    </row>
    <row r="41" spans="1:6" ht="12.75" customHeight="1" x14ac:dyDescent="0.15">
      <c r="A41" s="28">
        <v>711</v>
      </c>
      <c r="B41" s="43" t="s">
        <v>37</v>
      </c>
      <c r="C41" s="33">
        <v>95503.1</v>
      </c>
      <c r="D41" s="73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69">
        <v>1200.42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69">
        <v>8270.58</v>
      </c>
      <c r="D43" s="73"/>
      <c r="E43" s="73"/>
      <c r="F43" s="34"/>
    </row>
    <row r="44" spans="1:6" ht="12.75" customHeight="1" x14ac:dyDescent="0.15">
      <c r="A44" s="160"/>
      <c r="B44" s="43" t="s">
        <v>85</v>
      </c>
      <c r="C44" s="73">
        <f>10206.63-C43</f>
        <v>1936.0499999999993</v>
      </c>
      <c r="D44" s="73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33">
        <v>11963.1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66">
        <v>141.12</v>
      </c>
      <c r="D46" s="22"/>
      <c r="E46" s="22"/>
      <c r="F46" s="73"/>
    </row>
    <row r="47" spans="1:6" ht="18" customHeight="1" x14ac:dyDescent="0.15">
      <c r="A47" s="163">
        <v>73</v>
      </c>
      <c r="B47" s="46" t="s">
        <v>87</v>
      </c>
      <c r="C47" s="164">
        <v>472169.61</v>
      </c>
      <c r="D47" s="166"/>
      <c r="E47" s="166"/>
      <c r="F47" s="167"/>
    </row>
    <row r="48" spans="1:6" ht="12.75" customHeight="1" x14ac:dyDescent="0.15">
      <c r="A48" s="23">
        <v>74</v>
      </c>
      <c r="B48" s="61" t="s">
        <v>41</v>
      </c>
      <c r="C48" s="87">
        <f>68704+716315.28</f>
        <v>785019.28</v>
      </c>
      <c r="D48" s="224">
        <v>785019.28</v>
      </c>
      <c r="E48" s="133"/>
      <c r="F48" s="22"/>
    </row>
    <row r="49" spans="1:6" ht="12.75" customHeight="1" x14ac:dyDescent="0.15">
      <c r="A49" s="28">
        <v>741</v>
      </c>
      <c r="B49" s="43" t="s">
        <v>42</v>
      </c>
      <c r="C49" s="87"/>
      <c r="D49" s="133"/>
      <c r="E49" s="133"/>
      <c r="F49" s="22"/>
    </row>
    <row r="50" spans="1:6" ht="12.75" customHeight="1" x14ac:dyDescent="0.15">
      <c r="A50" s="28">
        <v>742</v>
      </c>
      <c r="B50" s="43" t="s">
        <v>43</v>
      </c>
      <c r="C50" s="173">
        <v>716315.28</v>
      </c>
      <c r="D50" s="101"/>
      <c r="E50" s="101"/>
      <c r="F50" s="22"/>
    </row>
    <row r="51" spans="1:6" ht="12.75" customHeight="1" x14ac:dyDescent="0.15">
      <c r="A51" s="160"/>
      <c r="B51" s="43" t="s">
        <v>88</v>
      </c>
      <c r="C51" s="98">
        <f>C48-C50</f>
        <v>68704</v>
      </c>
      <c r="D51" s="98"/>
      <c r="E51" s="98"/>
      <c r="F51" s="22"/>
    </row>
    <row r="52" spans="1:6" ht="12.75" customHeight="1" x14ac:dyDescent="0.15">
      <c r="A52" s="23">
        <v>751</v>
      </c>
      <c r="B52" s="148" t="s">
        <v>83</v>
      </c>
      <c r="C52" s="21"/>
      <c r="D52" s="22"/>
      <c r="E52" s="22"/>
      <c r="F52" s="22"/>
    </row>
    <row r="53" spans="1:6" ht="12.75" customHeight="1" x14ac:dyDescent="0.15">
      <c r="A53" s="5"/>
      <c r="B53" s="148" t="s">
        <v>89</v>
      </c>
      <c r="C53" s="297">
        <v>1376203.26</v>
      </c>
      <c r="D53" s="22"/>
      <c r="E53" s="22"/>
      <c r="F53" s="22"/>
    </row>
    <row r="54" spans="1:6" ht="12.75" customHeight="1" x14ac:dyDescent="0.15">
      <c r="A54" s="5"/>
      <c r="B54" s="151" t="s">
        <v>90</v>
      </c>
      <c r="C54" s="152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45"/>
      <c r="D55" s="73"/>
      <c r="E55" s="73"/>
      <c r="F55" s="73"/>
    </row>
    <row r="56" spans="1:6" ht="12.75" customHeight="1" x14ac:dyDescent="0.15">
      <c r="A56" s="5"/>
      <c r="B56" s="36" t="s">
        <v>92</v>
      </c>
      <c r="C56" s="45"/>
      <c r="D56" s="73"/>
      <c r="E56" s="73"/>
      <c r="F56" s="73"/>
    </row>
    <row r="57" spans="1:6" ht="12.75" customHeight="1" x14ac:dyDescent="0.15">
      <c r="A57" s="5"/>
      <c r="B57" s="36" t="s">
        <v>93</v>
      </c>
      <c r="C57" s="45"/>
      <c r="D57" s="73"/>
      <c r="E57" s="73"/>
      <c r="F57" s="73"/>
    </row>
    <row r="58" spans="1:6" ht="12.75" customHeight="1" x14ac:dyDescent="0.15">
      <c r="A58" s="5"/>
      <c r="B58" s="36" t="s">
        <v>94</v>
      </c>
      <c r="C58" s="45"/>
      <c r="D58" s="73"/>
      <c r="E58" s="73"/>
      <c r="F58" s="73"/>
    </row>
    <row r="59" spans="1:6" ht="12.75" customHeight="1" x14ac:dyDescent="0.15">
      <c r="A59" s="5"/>
      <c r="B59" s="201"/>
      <c r="C59" s="152"/>
      <c r="D59" s="153"/>
      <c r="E59" s="153"/>
      <c r="F59" s="153"/>
    </row>
    <row r="60" spans="1:6" ht="19.5" customHeight="1" x14ac:dyDescent="0.15">
      <c r="A60" s="1"/>
      <c r="B60" s="250"/>
      <c r="C60" s="250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2"/>
      <c r="D61" s="257"/>
      <c r="E61" s="2"/>
      <c r="F61" s="1"/>
    </row>
    <row r="62" spans="1:6" ht="19.5" customHeight="1" x14ac:dyDescent="0.15">
      <c r="A62" s="5"/>
      <c r="B62" s="288" t="s">
        <v>101</v>
      </c>
      <c r="C62" s="241"/>
      <c r="D62" s="192"/>
      <c r="E62" s="241"/>
      <c r="F62" s="14"/>
    </row>
    <row r="63" spans="1:6" ht="24" customHeight="1" x14ac:dyDescent="0.15">
      <c r="A63" s="5"/>
      <c r="B63" s="344" t="s">
        <v>115</v>
      </c>
      <c r="C63" s="44">
        <v>976207.51</v>
      </c>
      <c r="D63" s="299"/>
      <c r="E63" s="299"/>
      <c r="F63" s="14"/>
    </row>
    <row r="64" spans="1:6" ht="24" customHeight="1" x14ac:dyDescent="0.15">
      <c r="A64" s="5"/>
      <c r="B64" s="344" t="s">
        <v>219</v>
      </c>
      <c r="C64" s="44">
        <v>86224.37</v>
      </c>
      <c r="D64" s="299"/>
      <c r="E64" s="299"/>
      <c r="F64" s="14"/>
    </row>
    <row r="65" spans="1:6" ht="24" customHeight="1" x14ac:dyDescent="0.15">
      <c r="A65" s="5"/>
      <c r="B65" s="344" t="s">
        <v>220</v>
      </c>
      <c r="C65" s="44">
        <v>27261.48</v>
      </c>
      <c r="D65" s="299"/>
      <c r="E65" s="299"/>
      <c r="F65" s="14"/>
    </row>
    <row r="66" spans="1:6" ht="24" customHeight="1" x14ac:dyDescent="0.15">
      <c r="A66" s="5"/>
      <c r="B66" s="303" t="s">
        <v>118</v>
      </c>
      <c r="C66" s="44">
        <v>38125.53</v>
      </c>
      <c r="D66" s="299"/>
      <c r="E66" s="299"/>
      <c r="F66" s="14"/>
    </row>
    <row r="67" spans="1:6" ht="24" customHeight="1" x14ac:dyDescent="0.15">
      <c r="A67" s="5"/>
      <c r="B67" s="301" t="s">
        <v>221</v>
      </c>
      <c r="C67" s="44">
        <v>32902.370000000003</v>
      </c>
      <c r="D67" s="299"/>
      <c r="E67" s="299"/>
      <c r="F67" s="14"/>
    </row>
    <row r="68" spans="1:6" ht="24" customHeight="1" x14ac:dyDescent="0.15">
      <c r="A68" s="5"/>
      <c r="B68" s="378" t="s">
        <v>222</v>
      </c>
      <c r="C68" s="44">
        <v>54189.29</v>
      </c>
      <c r="D68" s="299"/>
      <c r="E68" s="299"/>
      <c r="F68" s="14"/>
    </row>
    <row r="69" spans="1:6" ht="24" customHeight="1" x14ac:dyDescent="0.15">
      <c r="A69" s="5"/>
      <c r="B69" s="379" t="s">
        <v>246</v>
      </c>
      <c r="C69" s="44">
        <v>10016.120000000001</v>
      </c>
      <c r="D69" s="299"/>
      <c r="E69" s="299"/>
      <c r="F69" s="14"/>
    </row>
    <row r="70" spans="1:6" ht="24" customHeight="1" x14ac:dyDescent="0.15">
      <c r="A70" s="5"/>
      <c r="B70" s="305"/>
      <c r="C70" s="299"/>
      <c r="D70" s="299"/>
      <c r="E70" s="299"/>
      <c r="F70" s="14"/>
    </row>
    <row r="71" spans="1:6" ht="19.5" customHeight="1" x14ac:dyDescent="0.15">
      <c r="A71" s="5"/>
      <c r="B71" s="288" t="s">
        <v>128</v>
      </c>
      <c r="C71" s="302">
        <v>1224926.67</v>
      </c>
      <c r="D71" s="307"/>
      <c r="E71" s="307"/>
      <c r="F71" s="14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4"/>
      <c r="D1" s="2"/>
      <c r="E1" s="2"/>
      <c r="F1" s="2"/>
    </row>
    <row r="2" spans="1:6" ht="12.75" customHeight="1" x14ac:dyDescent="0.15">
      <c r="A2" s="5"/>
      <c r="B2" s="24" t="s">
        <v>20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25"/>
      <c r="D3" s="17"/>
      <c r="E3" s="18"/>
      <c r="F3" s="19"/>
    </row>
    <row r="4" spans="1:6" ht="12.75" customHeight="1" x14ac:dyDescent="0.15">
      <c r="A4" s="5"/>
      <c r="B4" s="20"/>
      <c r="C4" s="75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136">
        <f>SUM(C6:C13)</f>
        <v>1442900.68</v>
      </c>
      <c r="D5" s="35">
        <v>1442900.68</v>
      </c>
      <c r="E5" s="27"/>
      <c r="F5" s="22"/>
    </row>
    <row r="6" spans="1:6" ht="12.75" customHeight="1" x14ac:dyDescent="0.15">
      <c r="A6" s="28">
        <v>411</v>
      </c>
      <c r="B6" s="29" t="s">
        <v>22</v>
      </c>
      <c r="C6" s="78">
        <v>1018305.34</v>
      </c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78">
        <v>49895.76</v>
      </c>
      <c r="D7" s="22"/>
      <c r="E7" s="22"/>
      <c r="F7" s="34"/>
    </row>
    <row r="8" spans="1:6" ht="12.75" customHeight="1" x14ac:dyDescent="0.15">
      <c r="A8" s="28">
        <v>413</v>
      </c>
      <c r="B8" s="36" t="s">
        <v>2</v>
      </c>
      <c r="C8" s="78">
        <v>228061.79</v>
      </c>
      <c r="D8" s="22"/>
      <c r="E8" s="22"/>
      <c r="F8" s="34"/>
    </row>
    <row r="9" spans="1:6" ht="12.75" customHeight="1" x14ac:dyDescent="0.15">
      <c r="A9" s="28">
        <v>414</v>
      </c>
      <c r="B9" s="29" t="s">
        <v>3</v>
      </c>
      <c r="C9" s="78">
        <v>85546.22</v>
      </c>
      <c r="D9" s="22"/>
      <c r="E9" s="22"/>
      <c r="F9" s="34"/>
    </row>
    <row r="10" spans="1:6" ht="12.75" customHeight="1" x14ac:dyDescent="0.15">
      <c r="A10" s="28">
        <v>415</v>
      </c>
      <c r="B10" s="43" t="s">
        <v>4</v>
      </c>
      <c r="C10" s="78">
        <v>46766.61</v>
      </c>
      <c r="D10" s="22"/>
      <c r="E10" s="22"/>
      <c r="F10" s="34"/>
    </row>
    <row r="11" spans="1:6" ht="12.75" customHeight="1" x14ac:dyDescent="0.15">
      <c r="A11" s="28">
        <v>416</v>
      </c>
      <c r="B11" s="29" t="s">
        <v>5</v>
      </c>
      <c r="C11" s="84"/>
      <c r="D11" s="22"/>
      <c r="E11" s="34"/>
      <c r="F11" s="34"/>
    </row>
    <row r="12" spans="1:6" ht="12.75" customHeight="1" x14ac:dyDescent="0.15">
      <c r="A12" s="28">
        <v>417</v>
      </c>
      <c r="B12" s="29" t="s">
        <v>6</v>
      </c>
      <c r="C12" s="78">
        <v>5800</v>
      </c>
      <c r="D12" s="73"/>
      <c r="E12" s="34"/>
      <c r="F12" s="34"/>
    </row>
    <row r="13" spans="1:6" ht="12.75" customHeight="1" x14ac:dyDescent="0.15">
      <c r="A13" s="28">
        <v>418</v>
      </c>
      <c r="B13" s="29" t="s">
        <v>47</v>
      </c>
      <c r="C13" s="78">
        <v>8524.9599999999991</v>
      </c>
      <c r="D13" s="22"/>
      <c r="E13" s="22"/>
      <c r="F13" s="34"/>
    </row>
    <row r="14" spans="1:6" ht="12.75" customHeight="1" x14ac:dyDescent="0.15">
      <c r="A14" s="23">
        <v>42</v>
      </c>
      <c r="B14" s="114" t="s">
        <v>7</v>
      </c>
      <c r="C14" s="138">
        <v>29361.22</v>
      </c>
      <c r="D14" s="82"/>
      <c r="E14" s="118"/>
      <c r="F14" s="118"/>
    </row>
    <row r="15" spans="1:6" ht="16.5" customHeight="1" x14ac:dyDescent="0.15">
      <c r="A15" s="60">
        <v>43</v>
      </c>
      <c r="B15" s="61" t="s">
        <v>8</v>
      </c>
      <c r="C15" s="140">
        <f>SUM(C16:C19)</f>
        <v>1314568.6100000001</v>
      </c>
      <c r="D15" s="224">
        <v>1314568.6100000001</v>
      </c>
      <c r="E15" s="87"/>
      <c r="F15" s="22"/>
    </row>
    <row r="16" spans="1:6" ht="12.75" customHeight="1" x14ac:dyDescent="0.15">
      <c r="A16" s="160" t="s">
        <v>53</v>
      </c>
      <c r="B16" s="43" t="s">
        <v>96</v>
      </c>
      <c r="C16" s="226">
        <v>1091964.43</v>
      </c>
      <c r="D16" s="101"/>
      <c r="E16" s="98"/>
      <c r="F16" s="22"/>
    </row>
    <row r="17" spans="1:6" ht="12.75" customHeight="1" x14ac:dyDescent="0.15">
      <c r="A17" s="160" t="s">
        <v>55</v>
      </c>
      <c r="B17" s="43" t="s">
        <v>97</v>
      </c>
      <c r="C17" s="226">
        <v>65699.289999999994</v>
      </c>
      <c r="D17" s="101"/>
      <c r="E17" s="98"/>
      <c r="F17" s="22"/>
    </row>
    <row r="18" spans="1:6" ht="12.75" customHeight="1" x14ac:dyDescent="0.15">
      <c r="A18" s="160" t="s">
        <v>57</v>
      </c>
      <c r="B18" s="231" t="s">
        <v>98</v>
      </c>
      <c r="C18" s="232">
        <v>118947.09</v>
      </c>
      <c r="D18" s="98"/>
      <c r="E18" s="73"/>
      <c r="F18" s="102"/>
    </row>
    <row r="19" spans="1:6" ht="12.75" customHeight="1" x14ac:dyDescent="0.15">
      <c r="A19" s="160" t="s">
        <v>99</v>
      </c>
      <c r="B19" s="231" t="s">
        <v>9</v>
      </c>
      <c r="C19" s="232">
        <f>5961.8+31996</f>
        <v>37957.800000000003</v>
      </c>
      <c r="D19" s="98"/>
      <c r="E19" s="73"/>
      <c r="F19" s="104"/>
    </row>
    <row r="20" spans="1:6" ht="12.75" customHeight="1" x14ac:dyDescent="0.15">
      <c r="A20" s="23">
        <v>44</v>
      </c>
      <c r="B20" s="148" t="s">
        <v>30</v>
      </c>
      <c r="C20" s="83">
        <v>1465665.07</v>
      </c>
      <c r="D20" s="22"/>
      <c r="E20" s="22"/>
      <c r="F20" s="22"/>
    </row>
    <row r="21" spans="1:6" ht="12.75" customHeight="1" x14ac:dyDescent="0.15">
      <c r="A21" s="23">
        <v>45</v>
      </c>
      <c r="B21" s="46" t="s">
        <v>83</v>
      </c>
      <c r="C21" s="75"/>
      <c r="D21" s="22"/>
      <c r="E21" s="22"/>
      <c r="F21" s="22"/>
    </row>
    <row r="22" spans="1:6" ht="12.75" customHeight="1" x14ac:dyDescent="0.15">
      <c r="A22" s="23">
        <v>46</v>
      </c>
      <c r="B22" s="20" t="s">
        <v>32</v>
      </c>
      <c r="C22" s="83">
        <v>290012.55</v>
      </c>
      <c r="D22" s="22"/>
      <c r="E22" s="22"/>
      <c r="F22" s="22"/>
    </row>
    <row r="23" spans="1:6" ht="12.75" customHeight="1" x14ac:dyDescent="0.15">
      <c r="A23" s="23">
        <v>47</v>
      </c>
      <c r="B23" s="20" t="s">
        <v>33</v>
      </c>
      <c r="C23" s="75">
        <f>SUM(C24:C25)</f>
        <v>90003.53</v>
      </c>
      <c r="D23" s="83">
        <v>90003.53</v>
      </c>
      <c r="E23" s="22"/>
      <c r="F23" s="22"/>
    </row>
    <row r="24" spans="1:6" ht="12.75" customHeight="1" x14ac:dyDescent="0.15">
      <c r="A24" s="313"/>
      <c r="B24" s="330" t="s">
        <v>130</v>
      </c>
      <c r="C24" s="84">
        <f>27626.47+20000</f>
        <v>47626.47</v>
      </c>
      <c r="D24" s="144"/>
      <c r="E24" s="22"/>
      <c r="F24" s="22"/>
    </row>
    <row r="25" spans="1:6" ht="12.75" customHeight="1" x14ac:dyDescent="0.15">
      <c r="A25" s="313">
        <v>473</v>
      </c>
      <c r="B25" s="332" t="s">
        <v>47</v>
      </c>
      <c r="C25" s="333">
        <v>42377.06</v>
      </c>
      <c r="D25" s="144"/>
      <c r="E25" s="22"/>
      <c r="F25" s="22"/>
    </row>
    <row r="26" spans="1:6" ht="12.75" customHeight="1" x14ac:dyDescent="0.15">
      <c r="A26" s="5"/>
      <c r="B26" s="20" t="s">
        <v>34</v>
      </c>
      <c r="C26" s="347">
        <v>4632511.66</v>
      </c>
      <c r="D26" s="22">
        <f>C5+C14+C15+C20+C22+C23</f>
        <v>4632511.66</v>
      </c>
      <c r="E26" s="22"/>
      <c r="F26" s="22"/>
    </row>
    <row r="27" spans="1:6" ht="12.75" customHeight="1" x14ac:dyDescent="0.15">
      <c r="A27" s="5"/>
      <c r="B27" s="151" t="s">
        <v>84</v>
      </c>
      <c r="C27" s="210"/>
      <c r="D27" s="153"/>
      <c r="E27" s="153"/>
      <c r="F27" s="153"/>
    </row>
    <row r="28" spans="1:6" ht="12.75" customHeight="1" x14ac:dyDescent="0.15">
      <c r="A28" s="23"/>
      <c r="B28" s="412" t="s">
        <v>287</v>
      </c>
      <c r="C28" s="413">
        <v>61192.95</v>
      </c>
      <c r="D28" s="157"/>
      <c r="E28" s="157"/>
      <c r="F28" s="20"/>
    </row>
    <row r="29" spans="1:6" ht="12.75" customHeight="1" x14ac:dyDescent="0.15">
      <c r="A29" s="23">
        <v>71</v>
      </c>
      <c r="B29" s="20" t="s">
        <v>35</v>
      </c>
      <c r="C29" s="212">
        <f>SUM(C30:C34)</f>
        <v>1972188.1400000001</v>
      </c>
      <c r="D29" s="415">
        <v>1972188.14</v>
      </c>
      <c r="E29" s="157"/>
      <c r="F29" s="20"/>
    </row>
    <row r="30" spans="1:6" ht="12.75" customHeight="1" x14ac:dyDescent="0.15">
      <c r="A30" s="28">
        <v>711</v>
      </c>
      <c r="B30" s="43" t="s">
        <v>37</v>
      </c>
      <c r="C30" s="244">
        <v>455573.3</v>
      </c>
      <c r="D30" s="73"/>
      <c r="E30" s="73"/>
      <c r="F30" s="34"/>
    </row>
    <row r="31" spans="1:6" ht="12.75" customHeight="1" x14ac:dyDescent="0.15">
      <c r="A31" s="28">
        <v>713</v>
      </c>
      <c r="B31" s="43" t="s">
        <v>38</v>
      </c>
      <c r="C31" s="244">
        <v>48471.5</v>
      </c>
      <c r="D31" s="73"/>
      <c r="E31" s="73"/>
      <c r="F31" s="34"/>
    </row>
    <row r="32" spans="1:6" ht="12.75" customHeight="1" x14ac:dyDescent="0.15">
      <c r="A32" s="28">
        <v>714</v>
      </c>
      <c r="B32" s="43" t="s">
        <v>39</v>
      </c>
      <c r="C32" s="244">
        <v>729954.69</v>
      </c>
      <c r="D32" s="73"/>
      <c r="E32" s="73"/>
      <c r="F32" s="34"/>
    </row>
    <row r="33" spans="1:6" ht="12.75" customHeight="1" x14ac:dyDescent="0.15">
      <c r="A33" s="160"/>
      <c r="B33" s="43" t="s">
        <v>85</v>
      </c>
      <c r="C33" s="247">
        <f>1223196.79-C32</f>
        <v>493242.10000000009</v>
      </c>
      <c r="D33" s="73"/>
      <c r="E33" s="73"/>
      <c r="F33" s="34"/>
    </row>
    <row r="34" spans="1:6" ht="12.75" customHeight="1" x14ac:dyDescent="0.15">
      <c r="A34" s="28">
        <v>715</v>
      </c>
      <c r="B34" s="43" t="s">
        <v>86</v>
      </c>
      <c r="C34" s="78">
        <v>244946.55</v>
      </c>
      <c r="D34" s="73"/>
      <c r="E34" s="73"/>
      <c r="F34" s="34"/>
    </row>
    <row r="35" spans="1:6" ht="12.75" customHeight="1" x14ac:dyDescent="0.15">
      <c r="A35" s="23">
        <v>72</v>
      </c>
      <c r="B35" s="162" t="s">
        <v>40</v>
      </c>
      <c r="C35" s="83">
        <v>100</v>
      </c>
      <c r="D35" s="22"/>
      <c r="E35" s="22"/>
      <c r="F35" s="73"/>
    </row>
    <row r="36" spans="1:6" ht="18" customHeight="1" x14ac:dyDescent="0.15">
      <c r="A36" s="163">
        <v>73</v>
      </c>
      <c r="B36" s="46" t="s">
        <v>87</v>
      </c>
      <c r="C36" s="438"/>
      <c r="D36" s="439"/>
      <c r="E36" s="444"/>
      <c r="F36" s="167"/>
    </row>
    <row r="37" spans="1:6" ht="12.75" customHeight="1" x14ac:dyDescent="0.15">
      <c r="A37" s="23">
        <v>74</v>
      </c>
      <c r="B37" s="61" t="s">
        <v>41</v>
      </c>
      <c r="C37" s="83">
        <f>SUM(C38:C41)</f>
        <v>2063284</v>
      </c>
      <c r="D37" s="52">
        <v>2063284</v>
      </c>
      <c r="E37" s="22"/>
      <c r="F37" s="22"/>
    </row>
    <row r="38" spans="1:6" ht="12.75" customHeight="1" x14ac:dyDescent="0.15">
      <c r="A38" s="23"/>
      <c r="B38" s="446" t="s">
        <v>302</v>
      </c>
      <c r="C38" s="333">
        <v>36909</v>
      </c>
      <c r="D38" s="52"/>
      <c r="E38" s="22"/>
      <c r="F38" s="22"/>
    </row>
    <row r="39" spans="1:6" ht="12.75" customHeight="1" x14ac:dyDescent="0.15">
      <c r="A39" s="28">
        <v>741</v>
      </c>
      <c r="B39" s="43" t="s">
        <v>42</v>
      </c>
      <c r="C39" s="447"/>
      <c r="D39" s="350"/>
      <c r="E39" s="350"/>
      <c r="F39" s="22"/>
    </row>
    <row r="40" spans="1:6" ht="12.75" customHeight="1" x14ac:dyDescent="0.15">
      <c r="A40" s="28">
        <v>742</v>
      </c>
      <c r="B40" s="43" t="s">
        <v>43</v>
      </c>
      <c r="C40" s="78">
        <v>2026375</v>
      </c>
      <c r="D40" s="73"/>
      <c r="E40" s="73"/>
      <c r="F40" s="22"/>
    </row>
    <row r="41" spans="1:6" ht="12.75" customHeight="1" x14ac:dyDescent="0.15">
      <c r="A41" s="160"/>
      <c r="B41" s="43" t="s">
        <v>88</v>
      </c>
      <c r="D41" s="45"/>
      <c r="E41" s="73"/>
      <c r="F41" s="22"/>
    </row>
    <row r="42" spans="1:6" ht="12.75" customHeight="1" x14ac:dyDescent="0.15">
      <c r="A42" s="23">
        <v>751</v>
      </c>
      <c r="B42" s="148" t="s">
        <v>83</v>
      </c>
      <c r="C42" s="83">
        <v>634509.26</v>
      </c>
      <c r="D42" s="22"/>
      <c r="E42" s="22"/>
      <c r="F42" s="22"/>
    </row>
    <row r="43" spans="1:6" ht="12.75" customHeight="1" x14ac:dyDescent="0.15">
      <c r="A43" s="5"/>
      <c r="B43" s="148" t="s">
        <v>89</v>
      </c>
      <c r="C43" s="455">
        <v>4731274.3499999996</v>
      </c>
      <c r="D43" s="22">
        <f>C29+C37+C42+C28</f>
        <v>4731174.3500000006</v>
      </c>
      <c r="E43" s="22"/>
      <c r="F43" s="22"/>
    </row>
    <row r="44" spans="1:6" ht="12.75" customHeight="1" x14ac:dyDescent="0.15">
      <c r="A44" s="5"/>
      <c r="B44" s="151" t="s">
        <v>90</v>
      </c>
      <c r="C44" s="210"/>
      <c r="D44" s="153"/>
      <c r="E44" s="153"/>
      <c r="F44" s="153"/>
    </row>
    <row r="45" spans="1:6" ht="12.75" customHeight="1" x14ac:dyDescent="0.15">
      <c r="A45" s="5"/>
      <c r="B45" s="36" t="s">
        <v>91</v>
      </c>
      <c r="C45" s="84"/>
      <c r="D45" s="73"/>
      <c r="E45" s="73"/>
      <c r="F45" s="73"/>
    </row>
    <row r="46" spans="1:6" ht="12.75" customHeight="1" x14ac:dyDescent="0.15">
      <c r="A46" s="5"/>
      <c r="B46" s="36" t="s">
        <v>92</v>
      </c>
      <c r="C46" s="84"/>
      <c r="D46" s="73"/>
      <c r="E46" s="73"/>
      <c r="F46" s="73"/>
    </row>
    <row r="47" spans="1:6" ht="12.75" customHeight="1" x14ac:dyDescent="0.15">
      <c r="A47" s="5"/>
      <c r="B47" s="36" t="s">
        <v>93</v>
      </c>
      <c r="C47" s="84"/>
      <c r="D47" s="73"/>
      <c r="E47" s="73"/>
      <c r="F47" s="73"/>
    </row>
    <row r="48" spans="1:6" ht="12.75" customHeight="1" x14ac:dyDescent="0.15">
      <c r="A48" s="5"/>
      <c r="B48" s="36" t="s">
        <v>94</v>
      </c>
      <c r="C48" s="84"/>
      <c r="D48" s="73"/>
      <c r="E48" s="73"/>
      <c r="F48" s="73"/>
    </row>
    <row r="49" spans="1:6" ht="12.75" customHeight="1" x14ac:dyDescent="0.15">
      <c r="A49" s="5"/>
      <c r="B49" s="201"/>
      <c r="C49" s="210"/>
      <c r="D49" s="153"/>
      <c r="E49" s="153"/>
      <c r="F49" s="153"/>
    </row>
    <row r="50" spans="1:6" ht="19.5" customHeight="1" x14ac:dyDescent="0.15">
      <c r="A50" s="1"/>
      <c r="B50" s="250"/>
      <c r="C50" s="291"/>
      <c r="D50" s="252"/>
      <c r="E50" s="250"/>
      <c r="F50" s="250"/>
    </row>
    <row r="51" spans="1:6" ht="19.5" customHeight="1" x14ac:dyDescent="0.15">
      <c r="A51" s="1"/>
      <c r="B51" s="256" t="s">
        <v>100</v>
      </c>
      <c r="C51" s="4"/>
      <c r="D51" s="257"/>
      <c r="E51" s="2"/>
      <c r="F51" s="1"/>
    </row>
    <row r="52" spans="1:6" ht="19.5" customHeight="1" x14ac:dyDescent="0.15">
      <c r="A52" s="5"/>
      <c r="B52" s="288" t="s">
        <v>101</v>
      </c>
      <c r="C52" s="298">
        <f>SUM(C54:C66)</f>
        <v>3166846.59</v>
      </c>
      <c r="D52" s="192"/>
      <c r="E52" s="343"/>
      <c r="F52" s="14"/>
    </row>
    <row r="53" spans="1:6" ht="24" customHeight="1" x14ac:dyDescent="0.15">
      <c r="A53" s="5"/>
      <c r="B53" s="301"/>
      <c r="C53" s="44"/>
      <c r="D53" s="299"/>
      <c r="E53" s="323"/>
      <c r="F53" s="14"/>
    </row>
    <row r="54" spans="1:6" ht="24" customHeight="1" x14ac:dyDescent="0.15">
      <c r="A54" s="5"/>
      <c r="B54" s="301" t="s">
        <v>115</v>
      </c>
      <c r="C54" s="44">
        <v>351304.49</v>
      </c>
      <c r="D54" s="299"/>
      <c r="E54" s="323"/>
      <c r="F54" s="14"/>
    </row>
    <row r="55" spans="1:6" ht="24" customHeight="1" x14ac:dyDescent="0.15">
      <c r="A55" s="5"/>
      <c r="B55" s="301" t="s">
        <v>106</v>
      </c>
      <c r="C55" s="44">
        <v>192782.13</v>
      </c>
      <c r="D55" s="299"/>
      <c r="E55" s="323"/>
      <c r="F55" s="14"/>
    </row>
    <row r="56" spans="1:6" ht="24" customHeight="1" x14ac:dyDescent="0.15">
      <c r="A56" s="5"/>
      <c r="B56" s="303" t="s">
        <v>122</v>
      </c>
      <c r="C56" s="44">
        <v>32718.240000000002</v>
      </c>
      <c r="D56" s="299"/>
      <c r="E56" s="323"/>
      <c r="F56" s="14"/>
    </row>
    <row r="57" spans="1:6" ht="24" customHeight="1" x14ac:dyDescent="0.15">
      <c r="A57" s="5"/>
      <c r="B57" s="303" t="s">
        <v>194</v>
      </c>
      <c r="C57" s="44">
        <v>1319797.46</v>
      </c>
      <c r="D57" s="299"/>
      <c r="E57" s="323"/>
      <c r="F57" s="14"/>
    </row>
    <row r="58" spans="1:6" ht="24" customHeight="1" x14ac:dyDescent="0.15">
      <c r="A58" s="5"/>
      <c r="B58" s="301" t="s">
        <v>134</v>
      </c>
      <c r="C58" s="44">
        <v>156871.98000000001</v>
      </c>
      <c r="D58" s="299"/>
      <c r="E58" s="323"/>
      <c r="F58" s="14"/>
    </row>
    <row r="59" spans="1:6" ht="24" customHeight="1" x14ac:dyDescent="0.15">
      <c r="A59" s="5"/>
      <c r="B59" s="301" t="s">
        <v>139</v>
      </c>
      <c r="C59" s="44">
        <v>300202.48</v>
      </c>
      <c r="D59" s="299"/>
      <c r="E59" s="323"/>
      <c r="F59" s="14"/>
    </row>
    <row r="60" spans="1:6" ht="24" customHeight="1" x14ac:dyDescent="0.15">
      <c r="A60" s="457"/>
      <c r="B60" s="459" t="s">
        <v>317</v>
      </c>
      <c r="C60" s="281">
        <v>390345.53</v>
      </c>
      <c r="D60" s="282"/>
      <c r="E60" s="460"/>
      <c r="F60" s="49"/>
    </row>
    <row r="61" spans="1:6" ht="24" customHeight="1" x14ac:dyDescent="0.15">
      <c r="A61" s="5"/>
      <c r="B61" s="303" t="s">
        <v>318</v>
      </c>
      <c r="C61" s="44">
        <v>81512.23</v>
      </c>
      <c r="D61" s="299"/>
      <c r="E61" s="323"/>
      <c r="F61" s="14"/>
    </row>
    <row r="62" spans="1:6" ht="24" customHeight="1" x14ac:dyDescent="0.15">
      <c r="A62" s="5"/>
      <c r="B62" s="303" t="s">
        <v>150</v>
      </c>
      <c r="C62" s="44">
        <v>46518.879999999997</v>
      </c>
      <c r="D62" s="299"/>
      <c r="E62" s="323"/>
      <c r="F62" s="14"/>
    </row>
    <row r="63" spans="1:6" ht="24" customHeight="1" x14ac:dyDescent="0.15">
      <c r="A63" s="5"/>
      <c r="B63" s="303" t="s">
        <v>142</v>
      </c>
      <c r="C63" s="44">
        <v>110195.58</v>
      </c>
      <c r="D63" s="299"/>
      <c r="E63" s="323"/>
      <c r="F63" s="14"/>
    </row>
    <row r="64" spans="1:6" ht="24" customHeight="1" x14ac:dyDescent="0.15">
      <c r="A64" s="5"/>
      <c r="B64" s="303" t="s">
        <v>124</v>
      </c>
      <c r="C64" s="44">
        <v>177648.6</v>
      </c>
      <c r="D64" s="299"/>
      <c r="E64" s="323"/>
      <c r="F64" s="14"/>
    </row>
    <row r="65" spans="1:6" ht="24" customHeight="1" x14ac:dyDescent="0.15">
      <c r="A65" s="5"/>
      <c r="B65" s="303" t="s">
        <v>319</v>
      </c>
      <c r="C65" s="44">
        <v>6948.99</v>
      </c>
      <c r="D65" s="299"/>
      <c r="E65" s="323"/>
      <c r="F65" s="14"/>
    </row>
    <row r="66" spans="1:6" ht="19.5" customHeight="1" x14ac:dyDescent="0.15">
      <c r="A66" s="5"/>
      <c r="B66" s="462" t="s">
        <v>199</v>
      </c>
      <c r="C66" s="44">
        <v>0</v>
      </c>
      <c r="D66" s="299"/>
      <c r="E66" s="323"/>
      <c r="F66" s="14"/>
    </row>
    <row r="67" spans="1:6" ht="19.5" customHeight="1" x14ac:dyDescent="0.15">
      <c r="A67" s="5"/>
      <c r="B67" s="465"/>
      <c r="C67" s="299"/>
      <c r="D67" s="299"/>
      <c r="E67" s="323"/>
      <c r="F67" s="14"/>
    </row>
    <row r="68" spans="1:6" ht="19.5" customHeight="1" x14ac:dyDescent="0.15">
      <c r="A68" s="5"/>
      <c r="B68" s="467" t="s">
        <v>127</v>
      </c>
      <c r="C68" s="179">
        <v>1465665.07</v>
      </c>
      <c r="D68" s="299"/>
      <c r="E68" s="323"/>
      <c r="F68" s="14"/>
    </row>
    <row r="69" spans="1:6" ht="19.5" customHeight="1" x14ac:dyDescent="0.15">
      <c r="A69" s="5"/>
      <c r="B69" s="305"/>
      <c r="C69" s="299"/>
      <c r="D69" s="299"/>
      <c r="E69" s="323"/>
      <c r="F69" s="14"/>
    </row>
    <row r="70" spans="1:6" ht="19.5" customHeight="1" x14ac:dyDescent="0.15">
      <c r="A70" s="5"/>
      <c r="B70" s="288" t="s">
        <v>128</v>
      </c>
      <c r="C70" s="307">
        <f>C68+C52</f>
        <v>4632511.66</v>
      </c>
      <c r="D70" s="326"/>
      <c r="E70" s="326"/>
      <c r="F70" s="14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5"/>
      <c r="B2" s="8" t="s">
        <v>19</v>
      </c>
      <c r="C2" s="11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16"/>
      <c r="D3" s="17"/>
      <c r="E3" s="18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26">
        <f>SUM(C6:C14)</f>
        <v>0</v>
      </c>
      <c r="D5" s="27"/>
      <c r="E5" s="27"/>
      <c r="F5" s="22"/>
    </row>
    <row r="6" spans="1:6" ht="12.75" customHeight="1" x14ac:dyDescent="0.15">
      <c r="A6" s="28">
        <v>411</v>
      </c>
      <c r="B6" s="29" t="s">
        <v>22</v>
      </c>
      <c r="C6" s="33"/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33"/>
      <c r="D7" s="22"/>
      <c r="E7" s="22"/>
      <c r="F7" s="34"/>
    </row>
    <row r="8" spans="1:6" ht="12.75" customHeight="1" x14ac:dyDescent="0.15">
      <c r="A8" s="28">
        <v>413</v>
      </c>
      <c r="B8" s="40" t="s">
        <v>24</v>
      </c>
      <c r="C8" s="33"/>
      <c r="D8" s="22"/>
      <c r="E8" s="22"/>
      <c r="F8" s="34"/>
    </row>
    <row r="9" spans="1:6" ht="12.75" customHeight="1" x14ac:dyDescent="0.15">
      <c r="A9" s="28">
        <v>414</v>
      </c>
      <c r="B9" s="40" t="s">
        <v>36</v>
      </c>
      <c r="C9" s="33"/>
      <c r="D9" s="22"/>
      <c r="E9" s="22"/>
      <c r="F9" s="34"/>
    </row>
    <row r="10" spans="1:6" ht="12.75" customHeight="1" x14ac:dyDescent="0.15">
      <c r="A10" s="28">
        <v>415</v>
      </c>
      <c r="B10" s="29" t="s">
        <v>3</v>
      </c>
      <c r="C10" s="33"/>
      <c r="D10" s="22"/>
      <c r="E10" s="22"/>
      <c r="F10" s="34"/>
    </row>
    <row r="11" spans="1:6" ht="12.75" customHeight="1" x14ac:dyDescent="0.15">
      <c r="A11" s="28">
        <v>416</v>
      </c>
      <c r="B11" s="43" t="s">
        <v>4</v>
      </c>
      <c r="C11" s="45"/>
      <c r="D11" s="22"/>
      <c r="E11" s="22"/>
      <c r="F11" s="34"/>
    </row>
    <row r="12" spans="1:6" ht="12.75" customHeight="1" x14ac:dyDescent="0.15">
      <c r="A12" s="28">
        <v>417</v>
      </c>
      <c r="B12" s="29" t="s">
        <v>5</v>
      </c>
      <c r="C12" s="33"/>
      <c r="D12" s="22"/>
      <c r="E12" s="22"/>
      <c r="F12" s="34"/>
    </row>
    <row r="13" spans="1:6" ht="12.75" customHeight="1" x14ac:dyDescent="0.15">
      <c r="A13" s="28">
        <v>418</v>
      </c>
      <c r="B13" s="29" t="s">
        <v>6</v>
      </c>
      <c r="C13" s="33"/>
      <c r="D13" s="22"/>
      <c r="E13" s="22"/>
      <c r="F13" s="34"/>
    </row>
    <row r="14" spans="1:6" ht="12.75" customHeight="1" x14ac:dyDescent="0.15">
      <c r="A14" s="28">
        <v>419</v>
      </c>
      <c r="B14" s="29" t="s">
        <v>47</v>
      </c>
      <c r="C14" s="33"/>
      <c r="D14" s="22"/>
      <c r="E14" s="22"/>
      <c r="F14" s="34"/>
    </row>
    <row r="15" spans="1:6" ht="12.75" customHeight="1" x14ac:dyDescent="0.15">
      <c r="A15" s="23">
        <v>42</v>
      </c>
      <c r="B15" s="114" t="s">
        <v>7</v>
      </c>
      <c r="C15" s="116"/>
      <c r="D15" s="144"/>
      <c r="E15" s="144"/>
      <c r="F15" s="118"/>
    </row>
    <row r="16" spans="1:6" ht="16.5" customHeight="1" x14ac:dyDescent="0.15">
      <c r="A16" s="60">
        <v>43</v>
      </c>
      <c r="B16" s="61" t="s">
        <v>8</v>
      </c>
      <c r="C16" s="87"/>
      <c r="D16" s="133"/>
      <c r="E16" s="87"/>
      <c r="F16" s="22"/>
    </row>
    <row r="17" spans="1:6" ht="12.75" customHeight="1" x14ac:dyDescent="0.15">
      <c r="A17" s="28">
        <v>431</v>
      </c>
      <c r="B17" s="71" t="s">
        <v>8</v>
      </c>
      <c r="C17" s="98"/>
      <c r="D17" s="101"/>
      <c r="E17" s="98"/>
      <c r="F17" s="22"/>
    </row>
    <row r="18" spans="1:6" ht="31.5" customHeight="1" x14ac:dyDescent="0.15">
      <c r="A18" s="92" t="s">
        <v>53</v>
      </c>
      <c r="B18" s="94" t="s">
        <v>54</v>
      </c>
      <c r="C18" s="84"/>
      <c r="D18" s="101"/>
      <c r="E18" s="98"/>
      <c r="F18" s="22"/>
    </row>
    <row r="19" spans="1:6" ht="12.75" customHeight="1" x14ac:dyDescent="0.15">
      <c r="A19" s="28" t="s">
        <v>55</v>
      </c>
      <c r="B19" s="100" t="s">
        <v>56</v>
      </c>
      <c r="C19" s="101"/>
      <c r="D19" s="98"/>
      <c r="E19" s="73"/>
      <c r="F19" s="102"/>
    </row>
    <row r="20" spans="1:6" ht="12.75" customHeight="1" x14ac:dyDescent="0.15">
      <c r="A20" s="28" t="s">
        <v>57</v>
      </c>
      <c r="B20" s="100" t="s">
        <v>58</v>
      </c>
      <c r="C20" s="101"/>
      <c r="D20" s="98"/>
      <c r="E20" s="73"/>
      <c r="F20" s="104"/>
    </row>
    <row r="21" spans="1:6" ht="12.75" customHeight="1" x14ac:dyDescent="0.15">
      <c r="A21" s="28" t="s">
        <v>59</v>
      </c>
      <c r="B21" s="100" t="s">
        <v>60</v>
      </c>
      <c r="C21" s="101"/>
      <c r="D21" s="98"/>
      <c r="E21" s="73"/>
      <c r="F21" s="104"/>
    </row>
    <row r="22" spans="1:6" ht="12.75" customHeight="1" x14ac:dyDescent="0.15">
      <c r="A22" s="28" t="s">
        <v>61</v>
      </c>
      <c r="B22" s="100" t="s">
        <v>62</v>
      </c>
      <c r="C22" s="101"/>
      <c r="D22" s="98"/>
      <c r="E22" s="73"/>
      <c r="F22" s="104"/>
    </row>
    <row r="23" spans="1:6" ht="12.75" customHeight="1" x14ac:dyDescent="0.15">
      <c r="A23" s="28" t="s">
        <v>63</v>
      </c>
      <c r="B23" s="100" t="s">
        <v>64</v>
      </c>
      <c r="C23" s="101"/>
      <c r="D23" s="98"/>
      <c r="E23" s="73"/>
      <c r="F23" s="104"/>
    </row>
    <row r="24" spans="1:6" ht="12.75" customHeight="1" x14ac:dyDescent="0.15">
      <c r="A24" s="28" t="s">
        <v>65</v>
      </c>
      <c r="B24" s="100" t="s">
        <v>66</v>
      </c>
      <c r="C24" s="101"/>
      <c r="D24" s="98"/>
      <c r="E24" s="73"/>
      <c r="F24" s="104"/>
    </row>
    <row r="25" spans="1:6" ht="12.75" customHeight="1" x14ac:dyDescent="0.15">
      <c r="A25" s="28" t="s">
        <v>67</v>
      </c>
      <c r="B25" s="106" t="s">
        <v>68</v>
      </c>
      <c r="C25" s="101"/>
      <c r="D25" s="98"/>
      <c r="E25" s="73"/>
      <c r="F25" s="104"/>
    </row>
    <row r="26" spans="1:6" ht="12.75" customHeight="1" x14ac:dyDescent="0.15">
      <c r="A26" s="28" t="s">
        <v>69</v>
      </c>
      <c r="B26" s="106" t="s">
        <v>70</v>
      </c>
      <c r="C26" s="101"/>
      <c r="D26" s="98"/>
      <c r="E26" s="73"/>
      <c r="F26" s="104"/>
    </row>
    <row r="27" spans="1:6" ht="12.75" customHeight="1" x14ac:dyDescent="0.15">
      <c r="A27" s="28">
        <v>432</v>
      </c>
      <c r="B27" s="107" t="s">
        <v>9</v>
      </c>
      <c r="C27" s="101"/>
      <c r="D27" s="98"/>
      <c r="E27" s="73"/>
      <c r="F27" s="104"/>
    </row>
    <row r="28" spans="1:6" ht="12.75" customHeight="1" x14ac:dyDescent="0.15">
      <c r="A28" s="28" t="s">
        <v>71</v>
      </c>
      <c r="B28" s="146" t="s">
        <v>72</v>
      </c>
      <c r="C28" s="101"/>
      <c r="D28" s="98"/>
      <c r="E28" s="73"/>
      <c r="F28" s="104"/>
    </row>
    <row r="29" spans="1:6" ht="12.75" customHeight="1" x14ac:dyDescent="0.15">
      <c r="A29" s="28" t="s">
        <v>73</v>
      </c>
      <c r="B29" s="146" t="s">
        <v>74</v>
      </c>
      <c r="C29" s="101"/>
      <c r="D29" s="98"/>
      <c r="E29" s="73"/>
      <c r="F29" s="104"/>
    </row>
    <row r="30" spans="1:6" ht="12.75" customHeight="1" x14ac:dyDescent="0.15">
      <c r="A30" s="28" t="s">
        <v>75</v>
      </c>
      <c r="B30" s="146" t="s">
        <v>76</v>
      </c>
      <c r="C30" s="101"/>
      <c r="D30" s="98"/>
      <c r="E30" s="73"/>
      <c r="F30" s="104"/>
    </row>
    <row r="31" spans="1:6" ht="12.75" customHeight="1" x14ac:dyDescent="0.15">
      <c r="A31" s="28" t="s">
        <v>77</v>
      </c>
      <c r="B31" s="146" t="s">
        <v>78</v>
      </c>
      <c r="C31" s="101"/>
      <c r="D31" s="98"/>
      <c r="E31" s="73"/>
      <c r="F31" s="104"/>
    </row>
    <row r="32" spans="1:6" ht="12.75" customHeight="1" x14ac:dyDescent="0.15">
      <c r="A32" s="28" t="s">
        <v>79</v>
      </c>
      <c r="B32" s="146" t="s">
        <v>80</v>
      </c>
      <c r="C32" s="101"/>
      <c r="D32" s="98"/>
      <c r="E32" s="73"/>
      <c r="F32" s="104"/>
    </row>
    <row r="33" spans="1:6" ht="12.75" customHeight="1" x14ac:dyDescent="0.15">
      <c r="A33" s="28" t="s">
        <v>81</v>
      </c>
      <c r="B33" s="146" t="s">
        <v>82</v>
      </c>
      <c r="C33" s="101"/>
      <c r="D33" s="98"/>
      <c r="E33" s="73"/>
      <c r="F33" s="104"/>
    </row>
    <row r="34" spans="1:6" ht="12.75" customHeight="1" x14ac:dyDescent="0.15">
      <c r="A34" s="23">
        <v>44</v>
      </c>
      <c r="B34" s="148" t="s">
        <v>30</v>
      </c>
      <c r="C34" s="66"/>
      <c r="D34" s="22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21"/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21"/>
      <c r="D36" s="22"/>
      <c r="E36" s="22"/>
      <c r="F36" s="22"/>
    </row>
    <row r="37" spans="1:6" ht="12.75" customHeight="1" x14ac:dyDescent="0.15">
      <c r="A37" s="23">
        <v>47</v>
      </c>
      <c r="B37" s="20" t="s">
        <v>33</v>
      </c>
      <c r="C37" s="66"/>
      <c r="D37" s="22"/>
      <c r="E37" s="22"/>
      <c r="F37" s="22"/>
    </row>
    <row r="38" spans="1:6" ht="12.75" customHeight="1" x14ac:dyDescent="0.15">
      <c r="A38" s="5"/>
      <c r="B38" s="20" t="s">
        <v>34</v>
      </c>
      <c r="C38" s="149"/>
      <c r="D38" s="22"/>
      <c r="E38" s="22"/>
      <c r="F38" s="22"/>
    </row>
    <row r="39" spans="1:6" ht="12.75" customHeight="1" x14ac:dyDescent="0.15">
      <c r="A39" s="5"/>
      <c r="B39" s="151" t="s">
        <v>84</v>
      </c>
      <c r="C39" s="152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155">
        <f>SUM(C41:C45)</f>
        <v>1029304.49</v>
      </c>
      <c r="D40" s="35">
        <v>1029304.49</v>
      </c>
      <c r="E40" s="157"/>
      <c r="F40" s="20"/>
    </row>
    <row r="41" spans="1:6" ht="12.75" customHeight="1" x14ac:dyDescent="0.15">
      <c r="A41" s="28">
        <v>711</v>
      </c>
      <c r="B41" s="43" t="s">
        <v>37</v>
      </c>
      <c r="C41" s="69">
        <v>380612.36</v>
      </c>
      <c r="D41" s="73"/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69">
        <v>153159.13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73">
        <f>13065.52+83906.33</f>
        <v>96971.85</v>
      </c>
      <c r="D43" s="69">
        <v>96971.85</v>
      </c>
      <c r="E43" s="73"/>
      <c r="F43" s="34"/>
    </row>
    <row r="44" spans="1:6" ht="12.75" customHeight="1" x14ac:dyDescent="0.15">
      <c r="A44" s="160"/>
      <c r="B44" s="43" t="s">
        <v>85</v>
      </c>
      <c r="C44" s="73">
        <f>456998-C43</f>
        <v>360026.15</v>
      </c>
      <c r="D44" s="73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33">
        <v>38535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66">
        <v>60000</v>
      </c>
      <c r="D46" s="22"/>
      <c r="E46" s="22"/>
      <c r="F46" s="73"/>
    </row>
    <row r="47" spans="1:6" ht="18" customHeight="1" x14ac:dyDescent="0.15">
      <c r="A47" s="163">
        <v>73</v>
      </c>
      <c r="B47" s="46" t="s">
        <v>87</v>
      </c>
      <c r="C47" s="164">
        <v>78034.929999999993</v>
      </c>
      <c r="D47" s="166"/>
      <c r="E47" s="166"/>
      <c r="F47" s="167"/>
    </row>
    <row r="48" spans="1:6" ht="12.75" customHeight="1" x14ac:dyDescent="0.15">
      <c r="A48" s="23">
        <v>74</v>
      </c>
      <c r="B48" s="61" t="s">
        <v>41</v>
      </c>
      <c r="C48" s="133">
        <f>106776.58+647070.62</f>
        <v>753847.2</v>
      </c>
      <c r="D48" s="169">
        <v>753847.2</v>
      </c>
      <c r="E48" s="133"/>
      <c r="F48" s="22"/>
    </row>
    <row r="49" spans="1:6" ht="12.75" customHeight="1" x14ac:dyDescent="0.15">
      <c r="A49" s="28">
        <v>741</v>
      </c>
      <c r="B49" s="43" t="s">
        <v>42</v>
      </c>
      <c r="C49" s="171">
        <v>115982.62</v>
      </c>
      <c r="D49" s="101"/>
      <c r="E49" s="101"/>
      <c r="F49" s="22"/>
    </row>
    <row r="50" spans="1:6" ht="12.75" customHeight="1" x14ac:dyDescent="0.15">
      <c r="A50" s="28">
        <v>742</v>
      </c>
      <c r="B50" s="43" t="s">
        <v>43</v>
      </c>
      <c r="C50" s="173">
        <v>531088</v>
      </c>
      <c r="D50" s="101"/>
      <c r="E50" s="101"/>
      <c r="F50" s="22"/>
    </row>
    <row r="51" spans="1:6" ht="12.75" customHeight="1" x14ac:dyDescent="0.15">
      <c r="A51" s="160"/>
      <c r="B51" s="43" t="s">
        <v>88</v>
      </c>
      <c r="C51" s="173">
        <f>C48-C49-C50</f>
        <v>106776.57999999996</v>
      </c>
      <c r="D51" s="133"/>
      <c r="E51" s="133"/>
      <c r="F51" s="22"/>
    </row>
    <row r="52" spans="1:6" ht="12.75" customHeight="1" x14ac:dyDescent="0.15">
      <c r="A52" s="23">
        <v>751</v>
      </c>
      <c r="B52" s="148" t="s">
        <v>83</v>
      </c>
      <c r="C52" s="66">
        <v>0</v>
      </c>
      <c r="D52" s="22"/>
      <c r="E52" s="22"/>
      <c r="F52" s="22"/>
    </row>
    <row r="53" spans="1:6" ht="12.75" customHeight="1" x14ac:dyDescent="0.15">
      <c r="A53" s="5"/>
      <c r="B53" s="148" t="s">
        <v>89</v>
      </c>
      <c r="C53" s="149">
        <v>1921186.62</v>
      </c>
      <c r="D53" s="22"/>
      <c r="E53" s="22"/>
      <c r="F53" s="22"/>
    </row>
    <row r="54" spans="1:6" ht="12.75" customHeight="1" x14ac:dyDescent="0.15">
      <c r="A54" s="5"/>
      <c r="B54" s="151" t="s">
        <v>90</v>
      </c>
      <c r="C54" s="152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45"/>
      <c r="D55" s="73"/>
      <c r="E55" s="73"/>
      <c r="F55" s="73"/>
    </row>
    <row r="56" spans="1:6" ht="12.75" customHeight="1" x14ac:dyDescent="0.15">
      <c r="A56" s="5"/>
      <c r="B56" s="36" t="s">
        <v>92</v>
      </c>
      <c r="C56" s="45"/>
      <c r="D56" s="73"/>
      <c r="E56" s="73"/>
      <c r="F56" s="73"/>
    </row>
    <row r="57" spans="1:6" ht="12.75" customHeight="1" x14ac:dyDescent="0.15">
      <c r="A57" s="5"/>
      <c r="B57" s="36" t="s">
        <v>93</v>
      </c>
      <c r="C57" s="45"/>
      <c r="D57" s="73"/>
      <c r="E57" s="73"/>
      <c r="F57" s="73"/>
    </row>
    <row r="58" spans="1:6" ht="12.75" customHeight="1" x14ac:dyDescent="0.15">
      <c r="A58" s="5"/>
      <c r="B58" s="36" t="s">
        <v>94</v>
      </c>
      <c r="C58" s="45"/>
      <c r="D58" s="73"/>
      <c r="E58" s="73"/>
      <c r="F58" s="73"/>
    </row>
    <row r="59" spans="1:6" ht="12.75" customHeight="1" x14ac:dyDescent="0.15">
      <c r="A59" s="5"/>
      <c r="B59" s="201"/>
      <c r="C59" s="152"/>
      <c r="D59" s="153"/>
      <c r="E59" s="153"/>
      <c r="F59" s="153"/>
    </row>
    <row r="60" spans="1:6" ht="19.5" customHeight="1" x14ac:dyDescent="0.15">
      <c r="A60" s="1"/>
      <c r="B60" s="250"/>
      <c r="C60" s="250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2"/>
      <c r="D61" s="257"/>
      <c r="E61" s="2"/>
      <c r="F61" s="1"/>
    </row>
    <row r="62" spans="1:6" ht="19.5" customHeight="1" x14ac:dyDescent="0.15">
      <c r="A62" s="5"/>
      <c r="B62" s="277" t="s">
        <v>101</v>
      </c>
      <c r="C62" s="352"/>
      <c r="D62" s="352"/>
      <c r="E62" s="352"/>
      <c r="F62" s="14"/>
    </row>
    <row r="63" spans="1:6" ht="24" customHeight="1" x14ac:dyDescent="0.15">
      <c r="A63" s="5"/>
      <c r="B63" s="385"/>
      <c r="C63" s="44"/>
      <c r="D63" s="299"/>
      <c r="E63" s="299"/>
      <c r="F63" s="14"/>
    </row>
    <row r="64" spans="1:6" ht="24" customHeight="1" x14ac:dyDescent="0.15">
      <c r="A64" s="5"/>
      <c r="B64" s="385" t="s">
        <v>261</v>
      </c>
      <c r="C64" s="44">
        <v>111986.58</v>
      </c>
      <c r="D64" s="299"/>
      <c r="E64" s="299"/>
      <c r="F64" s="14"/>
    </row>
    <row r="65" spans="1:6" ht="24" customHeight="1" x14ac:dyDescent="0.15">
      <c r="A65" s="5"/>
      <c r="B65" s="385" t="s">
        <v>147</v>
      </c>
      <c r="C65" s="44">
        <v>16935.14</v>
      </c>
      <c r="D65" s="299"/>
      <c r="E65" s="299"/>
      <c r="F65" s="14"/>
    </row>
    <row r="66" spans="1:6" ht="24" customHeight="1" x14ac:dyDescent="0.15">
      <c r="A66" s="5"/>
      <c r="B66" s="387" t="s">
        <v>142</v>
      </c>
      <c r="C66" s="44">
        <v>53565.23</v>
      </c>
      <c r="D66" s="299"/>
      <c r="E66" s="299"/>
      <c r="F66" s="14"/>
    </row>
    <row r="67" spans="1:6" ht="24" customHeight="1" x14ac:dyDescent="0.15">
      <c r="A67" s="5"/>
      <c r="B67" s="389" t="s">
        <v>190</v>
      </c>
      <c r="C67" s="44">
        <v>15642.93</v>
      </c>
      <c r="D67" s="299"/>
      <c r="E67" s="299"/>
      <c r="F67" s="14"/>
    </row>
    <row r="68" spans="1:6" ht="24" customHeight="1" x14ac:dyDescent="0.15">
      <c r="A68" s="5"/>
      <c r="B68" s="389" t="s">
        <v>262</v>
      </c>
      <c r="C68" s="44">
        <v>102970.6</v>
      </c>
      <c r="D68" s="299"/>
      <c r="E68" s="299"/>
      <c r="F68" s="14"/>
    </row>
    <row r="69" spans="1:6" ht="24" customHeight="1" x14ac:dyDescent="0.15">
      <c r="A69" s="5"/>
      <c r="B69" s="389" t="s">
        <v>263</v>
      </c>
      <c r="C69" s="44">
        <v>49024.94</v>
      </c>
      <c r="D69" s="299"/>
      <c r="E69" s="299"/>
      <c r="F69" s="14"/>
    </row>
    <row r="70" spans="1:6" ht="24" customHeight="1" x14ac:dyDescent="0.15">
      <c r="A70" s="5"/>
      <c r="B70" s="390" t="s">
        <v>209</v>
      </c>
      <c r="C70" s="44">
        <v>249000.68</v>
      </c>
      <c r="D70" s="299"/>
      <c r="E70" s="299"/>
      <c r="F70" s="14"/>
    </row>
    <row r="71" spans="1:6" ht="24" customHeight="1" x14ac:dyDescent="0.15">
      <c r="A71" s="5"/>
      <c r="B71" s="387" t="s">
        <v>265</v>
      </c>
      <c r="C71" s="44">
        <v>113411.81</v>
      </c>
      <c r="D71" s="299"/>
      <c r="E71" s="299"/>
      <c r="F71" s="14"/>
    </row>
    <row r="72" spans="1:6" ht="31.5" customHeight="1" x14ac:dyDescent="0.15">
      <c r="A72" s="5"/>
      <c r="B72" s="390" t="s">
        <v>266</v>
      </c>
      <c r="C72" s="263">
        <v>576771.16</v>
      </c>
      <c r="D72" s="367"/>
      <c r="E72" s="367"/>
      <c r="F72" s="14"/>
    </row>
    <row r="73" spans="1:6" ht="24" customHeight="1" x14ac:dyDescent="0.15">
      <c r="A73" s="5"/>
      <c r="B73" s="387" t="s">
        <v>267</v>
      </c>
      <c r="C73" s="44">
        <v>292.5</v>
      </c>
      <c r="D73" s="299"/>
      <c r="E73" s="299"/>
      <c r="F73" s="14"/>
    </row>
    <row r="74" spans="1:6" ht="24" customHeight="1" x14ac:dyDescent="0.15">
      <c r="A74" s="5"/>
      <c r="B74" s="389" t="s">
        <v>268</v>
      </c>
      <c r="C74" s="44">
        <v>7633.04</v>
      </c>
      <c r="D74" s="299"/>
      <c r="E74" s="299"/>
      <c r="F74" s="14"/>
    </row>
    <row r="75" spans="1:6" ht="24" customHeight="1" x14ac:dyDescent="0.15">
      <c r="A75" s="5"/>
      <c r="B75" s="387" t="s">
        <v>124</v>
      </c>
      <c r="C75" s="44">
        <v>124836.61</v>
      </c>
      <c r="D75" s="299"/>
      <c r="E75" s="299"/>
      <c r="F75" s="14"/>
    </row>
    <row r="76" spans="1:6" ht="24" customHeight="1" x14ac:dyDescent="0.15">
      <c r="A76" s="5"/>
      <c r="B76" s="389" t="s">
        <v>269</v>
      </c>
      <c r="C76" s="44">
        <v>65062.61</v>
      </c>
      <c r="D76" s="299"/>
      <c r="E76" s="299"/>
      <c r="F76" s="14"/>
    </row>
    <row r="77" spans="1:6" ht="24" customHeight="1" x14ac:dyDescent="0.15">
      <c r="A77" s="5"/>
      <c r="B77" s="389" t="s">
        <v>165</v>
      </c>
      <c r="C77" s="44">
        <v>2541.09</v>
      </c>
      <c r="D77" s="299"/>
      <c r="E77" s="299"/>
      <c r="F77" s="14"/>
    </row>
    <row r="78" spans="1:6" ht="24" customHeight="1" x14ac:dyDescent="0.15">
      <c r="A78" s="5"/>
      <c r="B78" s="387" t="s">
        <v>270</v>
      </c>
      <c r="C78" s="44">
        <v>205550.24</v>
      </c>
      <c r="D78" s="299"/>
      <c r="E78" s="299"/>
      <c r="F78" s="14"/>
    </row>
    <row r="79" spans="1:6" ht="24" customHeight="1" x14ac:dyDescent="0.15">
      <c r="A79" s="5"/>
      <c r="B79" s="387" t="s">
        <v>271</v>
      </c>
      <c r="C79" s="44">
        <v>178797.35</v>
      </c>
      <c r="D79" s="299"/>
      <c r="E79" s="299"/>
      <c r="F79" s="14"/>
    </row>
    <row r="80" spans="1:6" ht="19.5" customHeight="1" x14ac:dyDescent="0.15">
      <c r="A80" s="5"/>
      <c r="B80" s="392"/>
      <c r="C80" s="352"/>
      <c r="D80" s="352"/>
      <c r="E80" s="352"/>
      <c r="F80" s="14"/>
    </row>
    <row r="81" spans="1:6" ht="19.5" customHeight="1" x14ac:dyDescent="0.15">
      <c r="A81" s="5"/>
      <c r="B81" s="394" t="s">
        <v>128</v>
      </c>
      <c r="C81" s="396">
        <f>SUM(C64:C79)</f>
        <v>1874022.5100000002</v>
      </c>
      <c r="D81" s="396"/>
      <c r="E81" s="396"/>
      <c r="F81" s="14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  <col min="8" max="8" width="13.33203125" customWidth="1"/>
  </cols>
  <sheetData>
    <row r="1" spans="1:8" ht="27.75" customHeight="1" x14ac:dyDescent="0.15">
      <c r="A1" s="1"/>
      <c r="B1" s="2"/>
      <c r="C1" s="2"/>
      <c r="D1" s="2"/>
      <c r="E1" s="2"/>
      <c r="F1" s="2"/>
      <c r="G1" s="1"/>
      <c r="H1" s="1"/>
    </row>
    <row r="2" spans="1:8" ht="12.75" customHeight="1" x14ac:dyDescent="0.15">
      <c r="A2" s="5"/>
      <c r="B2" s="8" t="s">
        <v>50</v>
      </c>
      <c r="C2" s="11">
        <v>2013</v>
      </c>
      <c r="D2" s="12"/>
      <c r="E2" s="12"/>
      <c r="F2" s="13"/>
      <c r="G2" s="14"/>
      <c r="H2" s="1"/>
    </row>
    <row r="3" spans="1:8" ht="12.75" customHeight="1" x14ac:dyDescent="0.15">
      <c r="A3" s="5"/>
      <c r="B3" s="15" t="s">
        <v>18</v>
      </c>
      <c r="C3" s="16"/>
      <c r="D3" s="17"/>
      <c r="E3" s="18"/>
      <c r="F3" s="19"/>
      <c r="G3" s="14"/>
      <c r="H3" s="1"/>
    </row>
    <row r="4" spans="1:8" ht="12.75" customHeight="1" x14ac:dyDescent="0.15">
      <c r="A4" s="5"/>
      <c r="B4" s="20"/>
      <c r="C4" s="21"/>
      <c r="D4" s="22"/>
      <c r="E4" s="22"/>
      <c r="F4" s="22"/>
      <c r="G4" s="14"/>
      <c r="H4" s="1"/>
    </row>
    <row r="5" spans="1:8" ht="12.75" customHeight="1" x14ac:dyDescent="0.15">
      <c r="A5" s="23">
        <v>41</v>
      </c>
      <c r="B5" s="20" t="s">
        <v>0</v>
      </c>
      <c r="C5" s="26">
        <f>SUM(C6:C14)</f>
        <v>0</v>
      </c>
      <c r="D5" s="27"/>
      <c r="E5" s="27"/>
      <c r="F5" s="22"/>
      <c r="G5" s="14"/>
      <c r="H5" s="1"/>
    </row>
    <row r="6" spans="1:8" ht="12.75" customHeight="1" x14ac:dyDescent="0.15">
      <c r="A6" s="28">
        <v>411</v>
      </c>
      <c r="B6" s="29" t="s">
        <v>22</v>
      </c>
      <c r="C6" s="33"/>
      <c r="D6" s="22"/>
      <c r="E6" s="22"/>
      <c r="F6" s="34"/>
      <c r="G6" s="14"/>
      <c r="H6" s="1"/>
    </row>
    <row r="7" spans="1:8" ht="12.75" customHeight="1" x14ac:dyDescent="0.15">
      <c r="A7" s="28">
        <v>412</v>
      </c>
      <c r="B7" s="36" t="s">
        <v>23</v>
      </c>
      <c r="C7" s="33"/>
      <c r="D7" s="22"/>
      <c r="E7" s="22"/>
      <c r="F7" s="34"/>
      <c r="G7" s="14"/>
      <c r="H7" s="1"/>
    </row>
    <row r="8" spans="1:8" ht="12.75" customHeight="1" x14ac:dyDescent="0.15">
      <c r="A8" s="28">
        <v>413</v>
      </c>
      <c r="B8" s="56" t="s">
        <v>24</v>
      </c>
      <c r="C8" s="33"/>
      <c r="D8" s="22"/>
      <c r="E8" s="22"/>
      <c r="F8" s="34"/>
      <c r="G8" s="14"/>
      <c r="H8" s="1"/>
    </row>
    <row r="9" spans="1:8" ht="12.75" customHeight="1" x14ac:dyDescent="0.15">
      <c r="A9" s="28">
        <v>414</v>
      </c>
      <c r="B9" s="58" t="s">
        <v>36</v>
      </c>
      <c r="C9" s="33"/>
      <c r="D9" s="22"/>
      <c r="E9" s="22"/>
      <c r="F9" s="34"/>
      <c r="G9" s="14"/>
      <c r="H9" s="1"/>
    </row>
    <row r="10" spans="1:8" ht="12.75" customHeight="1" x14ac:dyDescent="0.15">
      <c r="A10" s="28">
        <v>415</v>
      </c>
      <c r="B10" s="29" t="s">
        <v>3</v>
      </c>
      <c r="C10" s="33"/>
      <c r="D10" s="22"/>
      <c r="E10" s="22"/>
      <c r="F10" s="34"/>
      <c r="G10" s="14"/>
      <c r="H10" s="1"/>
    </row>
    <row r="11" spans="1:8" ht="12.75" customHeight="1" x14ac:dyDescent="0.15">
      <c r="A11" s="28">
        <v>416</v>
      </c>
      <c r="B11" s="43" t="s">
        <v>4</v>
      </c>
      <c r="C11" s="33"/>
      <c r="D11" s="22"/>
      <c r="E11" s="22"/>
      <c r="F11" s="34"/>
      <c r="G11" s="14"/>
      <c r="H11" s="1"/>
    </row>
    <row r="12" spans="1:8" ht="12.75" customHeight="1" x14ac:dyDescent="0.15">
      <c r="A12" s="28">
        <v>417</v>
      </c>
      <c r="B12" s="29" t="s">
        <v>5</v>
      </c>
      <c r="C12" s="33"/>
      <c r="D12" s="22"/>
      <c r="E12" s="22"/>
      <c r="F12" s="34"/>
      <c r="G12" s="14"/>
      <c r="H12" s="1"/>
    </row>
    <row r="13" spans="1:8" ht="12.75" customHeight="1" x14ac:dyDescent="0.15">
      <c r="A13" s="28">
        <v>418</v>
      </c>
      <c r="B13" s="29" t="s">
        <v>6</v>
      </c>
      <c r="C13" s="33"/>
      <c r="D13" s="22"/>
      <c r="E13" s="22"/>
      <c r="F13" s="34"/>
      <c r="G13" s="14"/>
      <c r="H13" s="1"/>
    </row>
    <row r="14" spans="1:8" ht="12.75" customHeight="1" x14ac:dyDescent="0.15">
      <c r="A14" s="28">
        <v>419</v>
      </c>
      <c r="B14" s="29" t="s">
        <v>47</v>
      </c>
      <c r="C14" s="33"/>
      <c r="D14" s="22"/>
      <c r="E14" s="22"/>
      <c r="F14" s="34"/>
      <c r="G14" s="14"/>
      <c r="H14" s="1"/>
    </row>
    <row r="15" spans="1:8" ht="12.75" customHeight="1" x14ac:dyDescent="0.15">
      <c r="A15" s="23">
        <v>42</v>
      </c>
      <c r="B15" s="46" t="s">
        <v>7</v>
      </c>
      <c r="C15" s="21"/>
      <c r="D15" s="22"/>
      <c r="E15" s="22"/>
      <c r="F15" s="34"/>
      <c r="G15" s="14"/>
      <c r="H15" s="1"/>
    </row>
    <row r="16" spans="1:8" ht="16.5" customHeight="1" x14ac:dyDescent="0.15">
      <c r="A16" s="60">
        <v>43</v>
      </c>
      <c r="B16" s="61" t="s">
        <v>8</v>
      </c>
      <c r="C16" s="87">
        <f>SUM(C17:C20)</f>
        <v>0</v>
      </c>
      <c r="D16" s="133"/>
      <c r="E16" s="87"/>
      <c r="F16" s="22"/>
      <c r="G16" s="14"/>
      <c r="H16" s="1"/>
    </row>
    <row r="17" spans="1:8" ht="12.75" customHeight="1" x14ac:dyDescent="0.15">
      <c r="A17" s="28">
        <v>431</v>
      </c>
      <c r="B17" s="71" t="s">
        <v>8</v>
      </c>
      <c r="C17" s="173"/>
      <c r="D17" s="101"/>
      <c r="E17" s="98"/>
      <c r="F17" s="22"/>
      <c r="G17" s="14"/>
      <c r="H17" s="1"/>
    </row>
    <row r="18" spans="1:8" ht="31.5" customHeight="1" x14ac:dyDescent="0.15">
      <c r="A18" s="92" t="s">
        <v>53</v>
      </c>
      <c r="B18" s="94" t="s">
        <v>54</v>
      </c>
      <c r="C18" s="78"/>
      <c r="D18" s="101"/>
      <c r="E18" s="98"/>
      <c r="F18" s="22"/>
      <c r="G18" s="14"/>
      <c r="H18" s="1"/>
    </row>
    <row r="19" spans="1:8" ht="12.75" customHeight="1" x14ac:dyDescent="0.15">
      <c r="A19" s="28" t="s">
        <v>55</v>
      </c>
      <c r="B19" s="100" t="s">
        <v>56</v>
      </c>
      <c r="C19" s="158"/>
      <c r="D19" s="98"/>
      <c r="E19" s="73"/>
      <c r="F19" s="187"/>
      <c r="G19" s="14"/>
      <c r="H19" s="1"/>
    </row>
    <row r="20" spans="1:8" ht="12.75" customHeight="1" x14ac:dyDescent="0.15">
      <c r="A20" s="28" t="s">
        <v>57</v>
      </c>
      <c r="B20" s="100" t="s">
        <v>58</v>
      </c>
      <c r="C20" s="101"/>
      <c r="D20" s="98"/>
      <c r="E20" s="73"/>
      <c r="F20" s="191"/>
      <c r="G20" s="14"/>
      <c r="H20" s="1"/>
    </row>
    <row r="21" spans="1:8" ht="12.75" customHeight="1" x14ac:dyDescent="0.15">
      <c r="A21" s="28" t="s">
        <v>59</v>
      </c>
      <c r="B21" s="100" t="s">
        <v>60</v>
      </c>
      <c r="C21" s="101"/>
      <c r="D21" s="98"/>
      <c r="E21" s="73"/>
      <c r="F21" s="191"/>
      <c r="G21" s="14"/>
      <c r="H21" s="1"/>
    </row>
    <row r="22" spans="1:8" ht="12.75" customHeight="1" x14ac:dyDescent="0.15">
      <c r="A22" s="28" t="s">
        <v>61</v>
      </c>
      <c r="B22" s="100" t="s">
        <v>62</v>
      </c>
      <c r="C22" s="101"/>
      <c r="D22" s="98"/>
      <c r="E22" s="73"/>
      <c r="F22" s="191"/>
      <c r="G22" s="14"/>
      <c r="H22" s="1"/>
    </row>
    <row r="23" spans="1:8" ht="12.75" customHeight="1" x14ac:dyDescent="0.15">
      <c r="A23" s="28" t="s">
        <v>63</v>
      </c>
      <c r="B23" s="100" t="s">
        <v>64</v>
      </c>
      <c r="C23" s="101"/>
      <c r="D23" s="98"/>
      <c r="E23" s="73"/>
      <c r="F23" s="191"/>
      <c r="G23" s="14"/>
      <c r="H23" s="1"/>
    </row>
    <row r="24" spans="1:8" ht="12.75" customHeight="1" x14ac:dyDescent="0.15">
      <c r="A24" s="28" t="s">
        <v>65</v>
      </c>
      <c r="B24" s="100" t="s">
        <v>66</v>
      </c>
      <c r="C24" s="101"/>
      <c r="D24" s="98"/>
      <c r="E24" s="73"/>
      <c r="F24" s="191"/>
      <c r="G24" s="14"/>
      <c r="H24" s="1"/>
    </row>
    <row r="25" spans="1:8" ht="12.75" customHeight="1" x14ac:dyDescent="0.15">
      <c r="A25" s="28" t="s">
        <v>67</v>
      </c>
      <c r="B25" s="106" t="s">
        <v>68</v>
      </c>
      <c r="C25" s="101"/>
      <c r="D25" s="98"/>
      <c r="E25" s="73"/>
      <c r="F25" s="191"/>
      <c r="G25" s="14"/>
      <c r="H25" s="1"/>
    </row>
    <row r="26" spans="1:8" ht="12.75" customHeight="1" x14ac:dyDescent="0.15">
      <c r="A26" s="28" t="s">
        <v>69</v>
      </c>
      <c r="B26" s="106" t="s">
        <v>70</v>
      </c>
      <c r="C26" s="101"/>
      <c r="D26" s="98"/>
      <c r="E26" s="73"/>
      <c r="F26" s="191"/>
      <c r="G26" s="14"/>
      <c r="H26" s="1"/>
    </row>
    <row r="27" spans="1:8" ht="12.75" customHeight="1" x14ac:dyDescent="0.15">
      <c r="A27" s="28">
        <v>432</v>
      </c>
      <c r="B27" s="107" t="s">
        <v>9</v>
      </c>
      <c r="C27" s="101"/>
      <c r="D27" s="98"/>
      <c r="E27" s="73"/>
      <c r="F27" s="191"/>
      <c r="G27" s="14"/>
      <c r="H27" s="1"/>
    </row>
    <row r="28" spans="1:8" ht="12.75" customHeight="1" x14ac:dyDescent="0.15">
      <c r="A28" s="28" t="s">
        <v>71</v>
      </c>
      <c r="B28" s="146" t="s">
        <v>72</v>
      </c>
      <c r="C28" s="101"/>
      <c r="D28" s="98"/>
      <c r="E28" s="73"/>
      <c r="F28" s="191"/>
      <c r="G28" s="14"/>
      <c r="H28" s="1"/>
    </row>
    <row r="29" spans="1:8" ht="12.75" customHeight="1" x14ac:dyDescent="0.15">
      <c r="A29" s="28" t="s">
        <v>73</v>
      </c>
      <c r="B29" s="146" t="s">
        <v>74</v>
      </c>
      <c r="C29" s="101"/>
      <c r="D29" s="98"/>
      <c r="E29" s="73"/>
      <c r="F29" s="191"/>
      <c r="G29" s="14"/>
      <c r="H29" s="1"/>
    </row>
    <row r="30" spans="1:8" ht="12.75" customHeight="1" x14ac:dyDescent="0.15">
      <c r="A30" s="28" t="s">
        <v>75</v>
      </c>
      <c r="B30" s="146" t="s">
        <v>76</v>
      </c>
      <c r="C30" s="101"/>
      <c r="D30" s="98"/>
      <c r="E30" s="73"/>
      <c r="F30" s="191"/>
      <c r="G30" s="14"/>
      <c r="H30" s="1"/>
    </row>
    <row r="31" spans="1:8" ht="12.75" customHeight="1" x14ac:dyDescent="0.15">
      <c r="A31" s="28" t="s">
        <v>77</v>
      </c>
      <c r="B31" s="146" t="s">
        <v>78</v>
      </c>
      <c r="C31" s="101"/>
      <c r="D31" s="98"/>
      <c r="E31" s="73"/>
      <c r="F31" s="191"/>
      <c r="G31" s="14"/>
      <c r="H31" s="1"/>
    </row>
    <row r="32" spans="1:8" ht="12.75" customHeight="1" x14ac:dyDescent="0.15">
      <c r="A32" s="28" t="s">
        <v>79</v>
      </c>
      <c r="B32" s="146" t="s">
        <v>80</v>
      </c>
      <c r="C32" s="101"/>
      <c r="D32" s="98"/>
      <c r="E32" s="73"/>
      <c r="F32" s="191"/>
      <c r="G32" s="14"/>
      <c r="H32" s="1"/>
    </row>
    <row r="33" spans="1:8" ht="12.75" customHeight="1" x14ac:dyDescent="0.15">
      <c r="A33" s="28" t="s">
        <v>81</v>
      </c>
      <c r="B33" s="146" t="s">
        <v>82</v>
      </c>
      <c r="C33" s="101"/>
      <c r="D33" s="98"/>
      <c r="E33" s="73"/>
      <c r="F33" s="191"/>
      <c r="G33" s="14"/>
      <c r="H33" s="1"/>
    </row>
    <row r="34" spans="1:8" ht="12.75" customHeight="1" x14ac:dyDescent="0.15">
      <c r="A34" s="23">
        <v>44</v>
      </c>
      <c r="B34" s="148" t="s">
        <v>30</v>
      </c>
      <c r="C34" s="21"/>
      <c r="D34" s="21"/>
      <c r="E34" s="21"/>
      <c r="F34" s="22"/>
      <c r="G34" s="14"/>
      <c r="H34" s="1"/>
    </row>
    <row r="35" spans="1:8" ht="12.75" customHeight="1" x14ac:dyDescent="0.15">
      <c r="A35" s="23">
        <v>45</v>
      </c>
      <c r="B35" s="46" t="s">
        <v>83</v>
      </c>
      <c r="C35" s="21"/>
      <c r="D35" s="22"/>
      <c r="E35" s="22"/>
      <c r="F35" s="22"/>
      <c r="G35" s="14"/>
      <c r="H35" s="1"/>
    </row>
    <row r="36" spans="1:8" ht="12.75" customHeight="1" x14ac:dyDescent="0.15">
      <c r="A36" s="23">
        <v>46</v>
      </c>
      <c r="B36" s="20" t="s">
        <v>32</v>
      </c>
      <c r="C36" s="21"/>
      <c r="D36" s="22"/>
      <c r="E36" s="22"/>
      <c r="F36" s="22"/>
      <c r="G36" s="14"/>
      <c r="H36" s="130"/>
    </row>
    <row r="37" spans="1:8" ht="12.75" customHeight="1" x14ac:dyDescent="0.15">
      <c r="A37" s="23">
        <v>47</v>
      </c>
      <c r="B37" s="20" t="s">
        <v>33</v>
      </c>
      <c r="C37" s="66"/>
      <c r="D37" s="22"/>
      <c r="E37" s="22"/>
      <c r="F37" s="22"/>
      <c r="G37" s="14"/>
      <c r="H37" s="1"/>
    </row>
    <row r="38" spans="1:8" ht="12.75" customHeight="1" x14ac:dyDescent="0.15">
      <c r="A38" s="5"/>
      <c r="B38" s="20" t="s">
        <v>34</v>
      </c>
      <c r="C38" s="31"/>
      <c r="D38" s="265"/>
      <c r="E38" s="265"/>
      <c r="F38" s="22"/>
      <c r="G38" s="14"/>
      <c r="H38" s="1"/>
    </row>
    <row r="39" spans="1:8" ht="12.75" customHeight="1" x14ac:dyDescent="0.15">
      <c r="A39" s="5"/>
      <c r="B39" s="151" t="s">
        <v>84</v>
      </c>
      <c r="C39" s="152"/>
      <c r="D39" s="153"/>
      <c r="E39" s="153"/>
      <c r="F39" s="153"/>
      <c r="G39" s="14"/>
      <c r="H39" s="1"/>
    </row>
    <row r="40" spans="1:8" ht="12.75" customHeight="1" x14ac:dyDescent="0.15">
      <c r="A40" s="23">
        <v>71</v>
      </c>
      <c r="B40" s="20" t="s">
        <v>35</v>
      </c>
      <c r="C40" s="359">
        <f>SUM(C41:C45)</f>
        <v>0</v>
      </c>
      <c r="D40" s="157"/>
      <c r="E40" s="157"/>
      <c r="F40" s="20"/>
      <c r="G40" s="14"/>
      <c r="H40" s="1"/>
    </row>
    <row r="41" spans="1:8" ht="12.75" customHeight="1" x14ac:dyDescent="0.15">
      <c r="A41" s="28">
        <v>711</v>
      </c>
      <c r="B41" s="43" t="s">
        <v>37</v>
      </c>
      <c r="C41" s="69"/>
      <c r="D41" s="22"/>
      <c r="E41" s="22"/>
      <c r="F41" s="34"/>
      <c r="G41" s="14"/>
      <c r="H41" s="1"/>
    </row>
    <row r="42" spans="1:8" ht="12.75" customHeight="1" x14ac:dyDescent="0.15">
      <c r="A42" s="28">
        <v>713</v>
      </c>
      <c r="B42" s="43" t="s">
        <v>38</v>
      </c>
      <c r="C42" s="69"/>
      <c r="D42" s="73"/>
      <c r="E42" s="73"/>
      <c r="F42" s="34"/>
      <c r="G42" s="14"/>
      <c r="H42" s="1"/>
    </row>
    <row r="43" spans="1:8" ht="12.75" customHeight="1" x14ac:dyDescent="0.15">
      <c r="A43" s="28">
        <v>714</v>
      </c>
      <c r="B43" s="43" t="s">
        <v>39</v>
      </c>
      <c r="C43" s="73"/>
      <c r="D43" s="73"/>
      <c r="E43" s="73"/>
      <c r="F43" s="34"/>
      <c r="G43" s="14"/>
      <c r="H43" s="1"/>
    </row>
    <row r="44" spans="1:8" ht="12.75" customHeight="1" x14ac:dyDescent="0.15">
      <c r="A44" s="160"/>
      <c r="B44" s="43" t="s">
        <v>85</v>
      </c>
      <c r="C44" s="73"/>
      <c r="D44" s="73"/>
      <c r="E44" s="73"/>
      <c r="F44" s="34"/>
      <c r="G44" s="14"/>
      <c r="H44" s="1"/>
    </row>
    <row r="45" spans="1:8" ht="12.75" customHeight="1" x14ac:dyDescent="0.15">
      <c r="A45" s="28">
        <v>715</v>
      </c>
      <c r="B45" s="43" t="s">
        <v>86</v>
      </c>
      <c r="C45" s="33"/>
      <c r="D45" s="73"/>
      <c r="E45" s="73"/>
      <c r="F45" s="34"/>
      <c r="G45" s="14"/>
      <c r="H45" s="1"/>
    </row>
    <row r="46" spans="1:8" ht="12.75" customHeight="1" x14ac:dyDescent="0.15">
      <c r="A46" s="23">
        <v>72</v>
      </c>
      <c r="B46" s="248" t="s">
        <v>40</v>
      </c>
      <c r="C46" s="66"/>
      <c r="D46" s="22"/>
      <c r="E46" s="22"/>
      <c r="F46" s="73"/>
      <c r="G46" s="14"/>
      <c r="H46" s="1"/>
    </row>
    <row r="47" spans="1:8" ht="12.75" customHeight="1" x14ac:dyDescent="0.15">
      <c r="A47" s="163">
        <v>73</v>
      </c>
      <c r="B47" s="46" t="s">
        <v>87</v>
      </c>
      <c r="C47" s="208"/>
      <c r="D47" s="133"/>
      <c r="E47" s="133"/>
      <c r="F47" s="167"/>
      <c r="G47" s="14"/>
      <c r="H47" s="1"/>
    </row>
    <row r="48" spans="1:8" ht="12.75" customHeight="1" x14ac:dyDescent="0.15">
      <c r="A48" s="23">
        <v>74</v>
      </c>
      <c r="B48" s="61" t="s">
        <v>41</v>
      </c>
      <c r="C48" s="87"/>
      <c r="D48" s="133"/>
      <c r="E48" s="133"/>
      <c r="F48" s="22"/>
      <c r="G48" s="14"/>
      <c r="H48" s="361"/>
    </row>
    <row r="49" spans="1:8" ht="12.75" customHeight="1" x14ac:dyDescent="0.15">
      <c r="A49" s="28">
        <v>741</v>
      </c>
      <c r="B49" s="43" t="s">
        <v>42</v>
      </c>
      <c r="C49" s="173"/>
      <c r="D49" s="101"/>
      <c r="E49" s="101"/>
      <c r="F49" s="22"/>
      <c r="G49" s="14"/>
      <c r="H49" s="1"/>
    </row>
    <row r="50" spans="1:8" ht="12.75" customHeight="1" x14ac:dyDescent="0.15">
      <c r="A50" s="28">
        <v>742</v>
      </c>
      <c r="B50" s="43" t="s">
        <v>43</v>
      </c>
      <c r="C50" s="173"/>
      <c r="D50" s="101"/>
      <c r="E50" s="101"/>
      <c r="F50" s="22"/>
      <c r="G50" s="14"/>
      <c r="H50" s="1"/>
    </row>
    <row r="51" spans="1:8" ht="12.75" customHeight="1" x14ac:dyDescent="0.15">
      <c r="A51" s="160"/>
      <c r="B51" s="43" t="s">
        <v>88</v>
      </c>
      <c r="C51" s="98"/>
      <c r="D51" s="101"/>
      <c r="E51" s="101"/>
      <c r="F51" s="22"/>
      <c r="G51" s="14"/>
      <c r="H51" s="1"/>
    </row>
    <row r="52" spans="1:8" ht="12.75" customHeight="1" x14ac:dyDescent="0.15">
      <c r="A52" s="23">
        <v>751</v>
      </c>
      <c r="B52" s="148" t="s">
        <v>83</v>
      </c>
      <c r="C52" s="66"/>
      <c r="D52" s="22"/>
      <c r="E52" s="22"/>
      <c r="F52" s="22"/>
      <c r="G52" s="14"/>
      <c r="H52" s="1"/>
    </row>
    <row r="53" spans="1:8" ht="12.75" customHeight="1" x14ac:dyDescent="0.15">
      <c r="A53" s="5"/>
      <c r="B53" s="148" t="s">
        <v>89</v>
      </c>
      <c r="C53" s="176"/>
      <c r="D53" s="22"/>
      <c r="E53" s="22"/>
      <c r="F53" s="22"/>
      <c r="G53" s="14"/>
      <c r="H53" s="1"/>
    </row>
    <row r="54" spans="1:8" ht="12.75" customHeight="1" x14ac:dyDescent="0.15">
      <c r="A54" s="5"/>
      <c r="B54" s="151" t="s">
        <v>90</v>
      </c>
      <c r="C54" s="152"/>
      <c r="D54" s="153"/>
      <c r="E54" s="153"/>
      <c r="F54" s="153"/>
      <c r="G54" s="14"/>
      <c r="H54" s="1"/>
    </row>
    <row r="55" spans="1:8" ht="12.75" customHeight="1" x14ac:dyDescent="0.15">
      <c r="A55" s="5"/>
      <c r="B55" s="36" t="s">
        <v>91</v>
      </c>
      <c r="C55" s="45"/>
      <c r="D55" s="73"/>
      <c r="E55" s="73"/>
      <c r="F55" s="73"/>
      <c r="G55" s="14"/>
      <c r="H55" s="1"/>
    </row>
    <row r="56" spans="1:8" ht="12.75" customHeight="1" x14ac:dyDescent="0.15">
      <c r="A56" s="5"/>
      <c r="B56" s="36" t="s">
        <v>92</v>
      </c>
      <c r="C56" s="45"/>
      <c r="D56" s="73"/>
      <c r="E56" s="73"/>
      <c r="F56" s="73"/>
      <c r="G56" s="14"/>
      <c r="H56" s="1"/>
    </row>
    <row r="57" spans="1:8" ht="12.75" customHeight="1" x14ac:dyDescent="0.15">
      <c r="A57" s="5"/>
      <c r="B57" s="36" t="s">
        <v>93</v>
      </c>
      <c r="C57" s="45"/>
      <c r="D57" s="73"/>
      <c r="E57" s="73"/>
      <c r="F57" s="73"/>
      <c r="G57" s="14"/>
      <c r="H57" s="1"/>
    </row>
    <row r="58" spans="1:8" ht="12.75" customHeight="1" x14ac:dyDescent="0.15">
      <c r="A58" s="5"/>
      <c r="B58" s="36" t="s">
        <v>94</v>
      </c>
      <c r="C58" s="45"/>
      <c r="D58" s="73"/>
      <c r="E58" s="73"/>
      <c r="F58" s="73"/>
      <c r="G58" s="14"/>
      <c r="H58" s="1"/>
    </row>
    <row r="59" spans="1:8" ht="12.75" customHeight="1" x14ac:dyDescent="0.15">
      <c r="A59" s="5"/>
      <c r="B59" s="201"/>
      <c r="C59" s="152"/>
      <c r="D59" s="153"/>
      <c r="E59" s="153"/>
      <c r="F59" s="153"/>
      <c r="G59" s="14"/>
      <c r="H59" s="1"/>
    </row>
    <row r="60" spans="1:8" ht="19.5" customHeight="1" x14ac:dyDescent="0.15">
      <c r="A60" s="1"/>
      <c r="B60" s="250"/>
      <c r="C60" s="250"/>
      <c r="D60" s="252"/>
      <c r="E60" s="250"/>
      <c r="F60" s="250"/>
      <c r="G60" s="1"/>
      <c r="H60" s="1"/>
    </row>
    <row r="61" spans="1:8" ht="19.5" customHeight="1" x14ac:dyDescent="0.15">
      <c r="A61" s="1"/>
      <c r="B61" s="256" t="s">
        <v>100</v>
      </c>
      <c r="C61" s="2"/>
      <c r="D61" s="257"/>
      <c r="E61" s="2"/>
      <c r="F61" s="1"/>
      <c r="G61" s="1"/>
      <c r="H61" s="1"/>
    </row>
    <row r="62" spans="1:8" ht="19.5" customHeight="1" x14ac:dyDescent="0.15">
      <c r="A62" s="5"/>
      <c r="B62" s="288" t="s">
        <v>101</v>
      </c>
      <c r="C62" s="364"/>
      <c r="D62" s="365"/>
      <c r="E62" s="366"/>
      <c r="F62" s="14"/>
      <c r="G62" s="1"/>
      <c r="H62" s="1"/>
    </row>
    <row r="63" spans="1:8" ht="19.5" customHeight="1" x14ac:dyDescent="0.15">
      <c r="A63" s="5"/>
      <c r="B63" s="301" t="s">
        <v>240</v>
      </c>
      <c r="C63" s="44"/>
      <c r="D63" s="299"/>
      <c r="E63" s="299"/>
      <c r="F63" s="14"/>
      <c r="G63" s="1"/>
      <c r="H63" s="1"/>
    </row>
    <row r="64" spans="1:8" ht="19.5" customHeight="1" x14ac:dyDescent="0.15">
      <c r="A64" s="5"/>
      <c r="B64" s="301" t="s">
        <v>118</v>
      </c>
      <c r="C64" s="44"/>
      <c r="D64" s="299"/>
      <c r="E64" s="299"/>
      <c r="F64" s="14"/>
      <c r="G64" s="1"/>
      <c r="H64" s="1"/>
    </row>
    <row r="65" spans="1:8" ht="19.5" customHeight="1" x14ac:dyDescent="0.15">
      <c r="A65" s="5"/>
      <c r="B65" s="303" t="s">
        <v>122</v>
      </c>
      <c r="C65" s="44"/>
      <c r="D65" s="299"/>
      <c r="E65" s="299"/>
      <c r="F65" s="14"/>
      <c r="G65" s="1"/>
      <c r="H65" s="1"/>
    </row>
    <row r="66" spans="1:8" ht="19.5" customHeight="1" x14ac:dyDescent="0.15">
      <c r="A66" s="5"/>
      <c r="B66" s="303" t="s">
        <v>109</v>
      </c>
      <c r="C66" s="44"/>
      <c r="D66" s="299"/>
      <c r="E66" s="299"/>
      <c r="F66" s="14"/>
      <c r="G66" s="1"/>
      <c r="H66" s="1"/>
    </row>
    <row r="67" spans="1:8" ht="19.5" customHeight="1" x14ac:dyDescent="0.15">
      <c r="A67" s="5"/>
      <c r="B67" s="303" t="s">
        <v>192</v>
      </c>
      <c r="C67" s="44"/>
      <c r="D67" s="299"/>
      <c r="E67" s="299"/>
      <c r="F67" s="14"/>
      <c r="G67" s="1"/>
      <c r="H67" s="1"/>
    </row>
    <row r="68" spans="1:8" ht="19.5" customHeight="1" x14ac:dyDescent="0.15">
      <c r="A68" s="5"/>
      <c r="B68" s="303" t="s">
        <v>201</v>
      </c>
      <c r="C68" s="44"/>
      <c r="D68" s="299"/>
      <c r="E68" s="299"/>
      <c r="F68" s="14"/>
      <c r="G68" s="1"/>
      <c r="H68" s="1"/>
    </row>
    <row r="69" spans="1:8" ht="19.5" customHeight="1" x14ac:dyDescent="0.15">
      <c r="A69" s="5"/>
      <c r="B69" s="301" t="s">
        <v>241</v>
      </c>
      <c r="C69" s="44"/>
      <c r="D69" s="299"/>
      <c r="E69" s="299"/>
      <c r="F69" s="14"/>
      <c r="G69" s="1"/>
      <c r="H69" s="1"/>
    </row>
    <row r="70" spans="1:8" ht="19.5" customHeight="1" x14ac:dyDescent="0.15">
      <c r="A70" s="5"/>
      <c r="B70" s="303" t="s">
        <v>155</v>
      </c>
      <c r="C70" s="44"/>
      <c r="D70" s="299"/>
      <c r="E70" s="299"/>
      <c r="F70" s="14"/>
      <c r="G70" s="1"/>
      <c r="H70" s="1"/>
    </row>
    <row r="71" spans="1:8" ht="19.5" customHeight="1" x14ac:dyDescent="0.15">
      <c r="A71" s="5"/>
      <c r="B71" s="303" t="s">
        <v>117</v>
      </c>
      <c r="C71" s="44"/>
      <c r="D71" s="299"/>
      <c r="E71" s="299"/>
      <c r="F71" s="14"/>
      <c r="G71" s="1"/>
      <c r="H71" s="1"/>
    </row>
    <row r="72" spans="1:8" ht="19.5" customHeight="1" x14ac:dyDescent="0.15">
      <c r="A72" s="5"/>
      <c r="B72" s="301" t="s">
        <v>196</v>
      </c>
      <c r="C72" s="263"/>
      <c r="D72" s="367"/>
      <c r="E72" s="367"/>
      <c r="F72" s="14"/>
      <c r="G72" s="1"/>
      <c r="H72" s="1"/>
    </row>
    <row r="73" spans="1:8" ht="19.5" customHeight="1" x14ac:dyDescent="0.15">
      <c r="A73" s="5"/>
      <c r="B73" s="303" t="s">
        <v>242</v>
      </c>
      <c r="C73" s="44"/>
      <c r="D73" s="299"/>
      <c r="E73" s="299"/>
      <c r="F73" s="14"/>
      <c r="G73" s="1"/>
      <c r="H73" s="1"/>
    </row>
    <row r="74" spans="1:8" ht="19.5" customHeight="1" x14ac:dyDescent="0.15">
      <c r="A74" s="5"/>
      <c r="B74" s="303" t="s">
        <v>142</v>
      </c>
      <c r="C74" s="44"/>
      <c r="D74" s="299"/>
      <c r="E74" s="299"/>
      <c r="F74" s="14"/>
      <c r="G74" s="1"/>
      <c r="H74" s="1"/>
    </row>
    <row r="75" spans="1:8" ht="19.5" customHeight="1" x14ac:dyDescent="0.15">
      <c r="A75" s="5"/>
      <c r="B75" s="303" t="s">
        <v>150</v>
      </c>
      <c r="C75" s="44"/>
      <c r="D75" s="299"/>
      <c r="E75" s="299"/>
      <c r="F75" s="14"/>
      <c r="G75" s="1"/>
      <c r="H75" s="1"/>
    </row>
    <row r="76" spans="1:8" ht="19.5" customHeight="1" x14ac:dyDescent="0.15">
      <c r="A76" s="5"/>
      <c r="B76" s="303" t="s">
        <v>124</v>
      </c>
      <c r="C76" s="44"/>
      <c r="D76" s="299"/>
      <c r="E76" s="299"/>
      <c r="F76" s="14"/>
      <c r="G76" s="1"/>
      <c r="H76" s="1"/>
    </row>
    <row r="77" spans="1:8" ht="19.5" customHeight="1" x14ac:dyDescent="0.15">
      <c r="A77" s="5"/>
      <c r="B77" s="303" t="s">
        <v>180</v>
      </c>
      <c r="C77" s="44"/>
      <c r="D77" s="299"/>
      <c r="E77" s="299"/>
      <c r="F77" s="14"/>
      <c r="G77" s="1"/>
      <c r="H77" s="1"/>
    </row>
    <row r="78" spans="1:8" ht="19.5" customHeight="1" x14ac:dyDescent="0.15">
      <c r="A78" s="5"/>
      <c r="B78" s="303" t="s">
        <v>243</v>
      </c>
      <c r="C78" s="44"/>
      <c r="D78" s="299"/>
      <c r="E78" s="299"/>
      <c r="F78" s="14"/>
      <c r="G78" s="1"/>
      <c r="H78" s="1"/>
    </row>
    <row r="79" spans="1:8" ht="19.5" customHeight="1" x14ac:dyDescent="0.15">
      <c r="A79" s="5"/>
      <c r="B79" s="303" t="s">
        <v>143</v>
      </c>
      <c r="C79" s="44"/>
      <c r="D79" s="299"/>
      <c r="E79" s="299"/>
      <c r="F79" s="14"/>
      <c r="G79" s="1"/>
      <c r="H79" s="1"/>
    </row>
    <row r="80" spans="1:8" ht="19.5" customHeight="1" x14ac:dyDescent="0.15">
      <c r="A80" s="5"/>
      <c r="B80" s="303" t="s">
        <v>140</v>
      </c>
      <c r="C80" s="44"/>
      <c r="D80" s="299"/>
      <c r="E80" s="299"/>
      <c r="F80" s="14"/>
      <c r="G80" s="1"/>
      <c r="H80" s="1"/>
    </row>
    <row r="81" spans="1:8" ht="19.5" customHeight="1" x14ac:dyDescent="0.15">
      <c r="A81" s="5"/>
      <c r="B81" s="303" t="s">
        <v>244</v>
      </c>
      <c r="C81" s="44"/>
      <c r="D81" s="299"/>
      <c r="E81" s="299"/>
      <c r="F81" s="14"/>
      <c r="G81" s="1"/>
      <c r="H81" s="1"/>
    </row>
    <row r="82" spans="1:8" ht="19.5" customHeight="1" x14ac:dyDescent="0.15">
      <c r="A82" s="5"/>
      <c r="B82" s="303"/>
      <c r="C82" s="299"/>
      <c r="D82" s="299"/>
      <c r="E82" s="299"/>
      <c r="F82" s="14"/>
      <c r="G82" s="1"/>
      <c r="H82" s="1"/>
    </row>
    <row r="83" spans="1:8" ht="19.5" customHeight="1" x14ac:dyDescent="0.15">
      <c r="A83" s="5"/>
      <c r="B83" s="369" t="s">
        <v>245</v>
      </c>
      <c r="C83" s="370"/>
      <c r="D83" s="365"/>
      <c r="E83" s="365"/>
      <c r="F83" s="14"/>
      <c r="G83" s="1"/>
      <c r="H83" s="1"/>
    </row>
    <row r="84" spans="1:8" ht="19.5" customHeight="1" x14ac:dyDescent="0.15">
      <c r="A84" s="5"/>
      <c r="B84" s="349"/>
      <c r="C84" s="282"/>
      <c r="D84" s="365"/>
      <c r="E84" s="366"/>
      <c r="F84" s="14"/>
      <c r="G84" s="1"/>
      <c r="H84" s="1"/>
    </row>
    <row r="85" spans="1:8" ht="19.5" customHeight="1" x14ac:dyDescent="0.15">
      <c r="A85" s="5"/>
      <c r="B85" s="372" t="s">
        <v>128</v>
      </c>
      <c r="C85" s="373"/>
      <c r="D85" s="374"/>
      <c r="E85" s="374"/>
      <c r="F85" s="14"/>
      <c r="G85" s="1"/>
      <c r="H85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3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55"/>
      <c r="D1" s="2"/>
      <c r="E1" s="2"/>
      <c r="F1" s="2"/>
    </row>
    <row r="2" spans="1:6" ht="12.75" customHeight="1" x14ac:dyDescent="0.15">
      <c r="A2" s="5"/>
      <c r="B2" s="8" t="s">
        <v>52</v>
      </c>
      <c r="C2" s="57">
        <v>2013</v>
      </c>
      <c r="D2" s="12"/>
      <c r="E2" s="12"/>
      <c r="F2" s="13"/>
    </row>
    <row r="3" spans="1:6" ht="12.75" customHeight="1" x14ac:dyDescent="0.15">
      <c r="A3" s="5"/>
      <c r="B3" s="15" t="s">
        <v>18</v>
      </c>
      <c r="C3" s="59"/>
      <c r="D3" s="189"/>
      <c r="E3" s="18"/>
      <c r="F3" s="19"/>
    </row>
    <row r="4" spans="1:6" ht="12.75" customHeight="1" x14ac:dyDescent="0.15">
      <c r="A4" s="5"/>
      <c r="B4" s="20"/>
      <c r="C4" s="21"/>
      <c r="D4" s="22"/>
      <c r="E4" s="22"/>
      <c r="F4" s="22"/>
    </row>
    <row r="5" spans="1:6" ht="12.75" customHeight="1" x14ac:dyDescent="0.15">
      <c r="A5" s="23">
        <v>41</v>
      </c>
      <c r="B5" s="20" t="s">
        <v>0</v>
      </c>
      <c r="C5" s="26">
        <f>SUM(C6:C14)</f>
        <v>804599.32000000007</v>
      </c>
      <c r="D5" s="35">
        <v>804599.32</v>
      </c>
      <c r="E5" s="27"/>
      <c r="F5" s="22"/>
    </row>
    <row r="6" spans="1:6" ht="12.75" customHeight="1" x14ac:dyDescent="0.15">
      <c r="A6" s="28">
        <v>411</v>
      </c>
      <c r="B6" s="29" t="s">
        <v>22</v>
      </c>
      <c r="C6" s="33">
        <v>486980.54</v>
      </c>
      <c r="D6" s="22"/>
      <c r="E6" s="22"/>
      <c r="F6" s="34"/>
    </row>
    <row r="7" spans="1:6" ht="12.75" customHeight="1" x14ac:dyDescent="0.15">
      <c r="A7" s="28">
        <v>412</v>
      </c>
      <c r="B7" s="36" t="s">
        <v>23</v>
      </c>
      <c r="C7" s="33">
        <v>3364</v>
      </c>
      <c r="D7" s="22"/>
      <c r="E7" s="22"/>
      <c r="F7" s="34"/>
    </row>
    <row r="8" spans="1:6" ht="12.75" customHeight="1" x14ac:dyDescent="0.15">
      <c r="A8" s="28">
        <v>413</v>
      </c>
      <c r="B8" s="40" t="s">
        <v>24</v>
      </c>
      <c r="C8" s="33">
        <v>75910.45</v>
      </c>
      <c r="D8" s="22"/>
      <c r="E8" s="22"/>
      <c r="F8" s="34"/>
    </row>
    <row r="9" spans="1:6" ht="12.75" customHeight="1" x14ac:dyDescent="0.15">
      <c r="A9" s="28">
        <v>414</v>
      </c>
      <c r="B9" s="40" t="s">
        <v>36</v>
      </c>
      <c r="C9" s="33">
        <v>74477.77</v>
      </c>
      <c r="D9" s="22">
        <f>C8+C9</f>
        <v>150388.22</v>
      </c>
      <c r="E9" s="42">
        <v>150388.22</v>
      </c>
      <c r="F9" s="34"/>
    </row>
    <row r="10" spans="1:6" ht="12.75" customHeight="1" x14ac:dyDescent="0.15">
      <c r="A10" s="28">
        <v>415</v>
      </c>
      <c r="B10" s="29" t="s">
        <v>3</v>
      </c>
      <c r="C10" s="33">
        <v>10843.03</v>
      </c>
      <c r="D10" s="22"/>
      <c r="E10" s="22"/>
      <c r="F10" s="34"/>
    </row>
    <row r="11" spans="1:6" ht="12.75" customHeight="1" x14ac:dyDescent="0.15">
      <c r="A11" s="28">
        <v>416</v>
      </c>
      <c r="B11" s="43" t="s">
        <v>4</v>
      </c>
      <c r="C11" s="33">
        <v>102565.26</v>
      </c>
      <c r="D11" s="22"/>
      <c r="E11" s="22"/>
      <c r="F11" s="34"/>
    </row>
    <row r="12" spans="1:6" ht="12.75" customHeight="1" x14ac:dyDescent="0.15">
      <c r="A12" s="28">
        <v>417</v>
      </c>
      <c r="B12" s="29" t="s">
        <v>5</v>
      </c>
      <c r="C12" s="45"/>
      <c r="D12" s="22"/>
      <c r="E12" s="22"/>
      <c r="F12" s="34"/>
    </row>
    <row r="13" spans="1:6" ht="12.75" customHeight="1" x14ac:dyDescent="0.15">
      <c r="A13" s="28">
        <v>418</v>
      </c>
      <c r="B13" s="29" t="s">
        <v>6</v>
      </c>
      <c r="C13" s="33">
        <v>2760</v>
      </c>
      <c r="D13" s="22"/>
      <c r="E13" s="22"/>
      <c r="F13" s="34"/>
    </row>
    <row r="14" spans="1:6" ht="12.75" customHeight="1" x14ac:dyDescent="0.15">
      <c r="A14" s="28">
        <v>419</v>
      </c>
      <c r="B14" s="29" t="s">
        <v>47</v>
      </c>
      <c r="C14" s="33">
        <v>47698.27</v>
      </c>
      <c r="D14" s="22"/>
      <c r="E14" s="22"/>
      <c r="F14" s="34"/>
    </row>
    <row r="15" spans="1:6" ht="12.75" customHeight="1" x14ac:dyDescent="0.15">
      <c r="A15" s="23">
        <v>42</v>
      </c>
      <c r="B15" s="114" t="s">
        <v>7</v>
      </c>
      <c r="C15" s="66"/>
      <c r="D15" s="144"/>
      <c r="E15" s="144"/>
      <c r="F15" s="118"/>
    </row>
    <row r="16" spans="1:6" ht="16.5" customHeight="1" x14ac:dyDescent="0.15">
      <c r="A16" s="60">
        <v>43</v>
      </c>
      <c r="B16" s="61" t="s">
        <v>8</v>
      </c>
      <c r="C16" s="85">
        <v>398880.83</v>
      </c>
      <c r="D16" s="193">
        <f>C17+C27</f>
        <v>398880.83</v>
      </c>
      <c r="E16" s="87"/>
      <c r="F16" s="22"/>
    </row>
    <row r="17" spans="1:6" ht="12.75" customHeight="1" x14ac:dyDescent="0.15">
      <c r="A17" s="28">
        <v>431</v>
      </c>
      <c r="B17" s="71" t="s">
        <v>8</v>
      </c>
      <c r="C17" s="184">
        <f>SUM(C18:C26)</f>
        <v>398880.83</v>
      </c>
      <c r="D17" s="156">
        <v>398880.83</v>
      </c>
      <c r="E17" s="98"/>
      <c r="F17" s="22"/>
    </row>
    <row r="18" spans="1:6" ht="12.75" customHeight="1" x14ac:dyDescent="0.15">
      <c r="A18" s="92" t="s">
        <v>53</v>
      </c>
      <c r="B18" s="94" t="s">
        <v>54</v>
      </c>
      <c r="C18" s="241"/>
      <c r="D18" s="101"/>
      <c r="E18" s="98"/>
      <c r="F18" s="22"/>
    </row>
    <row r="19" spans="1:6" ht="12.75" customHeight="1" x14ac:dyDescent="0.15">
      <c r="A19" s="92" t="s">
        <v>55</v>
      </c>
      <c r="B19" s="269" t="s">
        <v>56</v>
      </c>
      <c r="C19" s="96">
        <v>2320</v>
      </c>
      <c r="D19" s="247"/>
      <c r="E19" s="84"/>
      <c r="F19" s="270"/>
    </row>
    <row r="20" spans="1:6" ht="12.75" customHeight="1" x14ac:dyDescent="0.15">
      <c r="A20" s="28" t="s">
        <v>57</v>
      </c>
      <c r="B20" s="100" t="s">
        <v>58</v>
      </c>
      <c r="C20" s="171">
        <v>299130.62</v>
      </c>
      <c r="D20" s="98"/>
      <c r="E20" s="73"/>
      <c r="F20" s="102"/>
    </row>
    <row r="21" spans="1:6" ht="12.75" customHeight="1" x14ac:dyDescent="0.15">
      <c r="A21" s="28" t="s">
        <v>59</v>
      </c>
      <c r="B21" s="100" t="s">
        <v>60</v>
      </c>
      <c r="C21" s="171">
        <v>6550</v>
      </c>
      <c r="D21" s="98"/>
      <c r="E21" s="73"/>
      <c r="F21" s="14"/>
    </row>
    <row r="22" spans="1:6" ht="12.75" customHeight="1" x14ac:dyDescent="0.15">
      <c r="A22" s="28" t="s">
        <v>61</v>
      </c>
      <c r="B22" s="100" t="s">
        <v>62</v>
      </c>
      <c r="C22" s="171">
        <v>20388.150000000001</v>
      </c>
      <c r="D22" s="98"/>
      <c r="E22" s="73"/>
      <c r="F22" s="14"/>
    </row>
    <row r="23" spans="1:6" ht="12.75" customHeight="1" x14ac:dyDescent="0.15">
      <c r="A23" s="28" t="s">
        <v>63</v>
      </c>
      <c r="B23" s="100" t="s">
        <v>64</v>
      </c>
      <c r="C23" s="171">
        <v>9493.5499999999993</v>
      </c>
      <c r="D23" s="98"/>
      <c r="E23" s="73"/>
      <c r="F23" s="14"/>
    </row>
    <row r="24" spans="1:6" ht="12.75" customHeight="1" x14ac:dyDescent="0.15">
      <c r="A24" s="28" t="s">
        <v>65</v>
      </c>
      <c r="B24" s="100" t="s">
        <v>66</v>
      </c>
      <c r="C24" s="241"/>
      <c r="D24" s="98"/>
      <c r="E24" s="73"/>
      <c r="F24" s="14"/>
    </row>
    <row r="25" spans="1:6" ht="12.75" customHeight="1" x14ac:dyDescent="0.15">
      <c r="A25" s="28" t="s">
        <v>67</v>
      </c>
      <c r="B25" s="106" t="s">
        <v>68</v>
      </c>
      <c r="C25" s="171">
        <v>0</v>
      </c>
      <c r="D25" s="98"/>
      <c r="E25" s="73"/>
      <c r="F25" s="14"/>
    </row>
    <row r="26" spans="1:6" ht="12.75" customHeight="1" x14ac:dyDescent="0.15">
      <c r="A26" s="28" t="s">
        <v>69</v>
      </c>
      <c r="B26" s="106" t="s">
        <v>70</v>
      </c>
      <c r="C26" s="171">
        <v>60998.51</v>
      </c>
      <c r="D26" s="98"/>
      <c r="E26" s="73"/>
      <c r="F26" s="14"/>
    </row>
    <row r="27" spans="1:6" ht="12.75" customHeight="1" x14ac:dyDescent="0.15">
      <c r="A27" s="28">
        <v>432</v>
      </c>
      <c r="B27" s="107" t="s">
        <v>9</v>
      </c>
      <c r="C27" s="184">
        <f>SUM(C28:C33)</f>
        <v>0</v>
      </c>
      <c r="D27" s="271"/>
      <c r="E27" s="73"/>
      <c r="F27" s="104"/>
    </row>
    <row r="28" spans="1:6" ht="12.75" customHeight="1" x14ac:dyDescent="0.15">
      <c r="A28" s="28" t="s">
        <v>71</v>
      </c>
      <c r="B28" s="146" t="s">
        <v>72</v>
      </c>
      <c r="C28" s="241"/>
      <c r="D28" s="98"/>
      <c r="E28" s="73"/>
      <c r="F28" s="104"/>
    </row>
    <row r="29" spans="1:6" ht="12.75" customHeight="1" x14ac:dyDescent="0.15">
      <c r="A29" s="28" t="s">
        <v>73</v>
      </c>
      <c r="B29" s="146" t="s">
        <v>74</v>
      </c>
      <c r="C29" s="241"/>
      <c r="D29" s="98"/>
      <c r="E29" s="73"/>
      <c r="F29" s="104"/>
    </row>
    <row r="30" spans="1:6" ht="12.75" customHeight="1" x14ac:dyDescent="0.15">
      <c r="A30" s="28" t="s">
        <v>75</v>
      </c>
      <c r="B30" s="146" t="s">
        <v>76</v>
      </c>
      <c r="C30" s="241"/>
      <c r="D30" s="98"/>
      <c r="E30" s="73"/>
      <c r="F30" s="104"/>
    </row>
    <row r="31" spans="1:6" ht="12.75" customHeight="1" x14ac:dyDescent="0.15">
      <c r="A31" s="28" t="s">
        <v>77</v>
      </c>
      <c r="B31" s="146" t="s">
        <v>78</v>
      </c>
      <c r="C31" s="241"/>
      <c r="D31" s="98"/>
      <c r="E31" s="73"/>
      <c r="F31" s="104"/>
    </row>
    <row r="32" spans="1:6" ht="12.75" customHeight="1" x14ac:dyDescent="0.15">
      <c r="A32" s="28" t="s">
        <v>79</v>
      </c>
      <c r="B32" s="146" t="s">
        <v>80</v>
      </c>
      <c r="C32" s="241"/>
      <c r="D32" s="98"/>
      <c r="E32" s="73"/>
      <c r="F32" s="104"/>
    </row>
    <row r="33" spans="1:6" ht="12.75" customHeight="1" x14ac:dyDescent="0.15">
      <c r="A33" s="28" t="s">
        <v>81</v>
      </c>
      <c r="B33" s="146" t="s">
        <v>82</v>
      </c>
      <c r="C33" s="241"/>
      <c r="D33" s="98"/>
      <c r="E33" s="73"/>
      <c r="F33" s="104"/>
    </row>
    <row r="34" spans="1:6" ht="12.75" customHeight="1" x14ac:dyDescent="0.15">
      <c r="A34" s="23">
        <v>44</v>
      </c>
      <c r="B34" s="148" t="s">
        <v>30</v>
      </c>
      <c r="C34" s="66">
        <v>174359.51</v>
      </c>
      <c r="D34" s="22"/>
      <c r="E34" s="22"/>
      <c r="F34" s="22"/>
    </row>
    <row r="35" spans="1:6" ht="12.75" customHeight="1" x14ac:dyDescent="0.15">
      <c r="A35" s="23">
        <v>45</v>
      </c>
      <c r="B35" s="46" t="s">
        <v>83</v>
      </c>
      <c r="C35" s="21"/>
      <c r="D35" s="22"/>
      <c r="E35" s="22"/>
      <c r="F35" s="22"/>
    </row>
    <row r="36" spans="1:6" ht="12.75" customHeight="1" x14ac:dyDescent="0.15">
      <c r="A36" s="23">
        <v>46</v>
      </c>
      <c r="B36" s="20" t="s">
        <v>32</v>
      </c>
      <c r="C36" s="66">
        <v>1087440.76</v>
      </c>
      <c r="D36" s="22"/>
      <c r="E36" s="22"/>
      <c r="F36" s="22"/>
    </row>
    <row r="37" spans="1:6" ht="12.75" customHeight="1" x14ac:dyDescent="0.15">
      <c r="A37" s="23">
        <v>47</v>
      </c>
      <c r="B37" s="20" t="s">
        <v>33</v>
      </c>
      <c r="C37" s="66">
        <v>41721.53</v>
      </c>
      <c r="D37" s="22"/>
      <c r="E37" s="22"/>
      <c r="F37" s="22"/>
    </row>
    <row r="38" spans="1:6" ht="12.75" customHeight="1" x14ac:dyDescent="0.15">
      <c r="A38" s="5"/>
      <c r="B38" s="20" t="s">
        <v>34</v>
      </c>
      <c r="C38" s="149">
        <v>2507001.9500000002</v>
      </c>
      <c r="D38" s="22">
        <f>C5+C16+C34+C36+C37</f>
        <v>2507001.9499999997</v>
      </c>
      <c r="E38" s="22"/>
      <c r="F38" s="22"/>
    </row>
    <row r="39" spans="1:6" ht="12.75" customHeight="1" x14ac:dyDescent="0.15">
      <c r="A39" s="5"/>
      <c r="B39" s="151" t="s">
        <v>84</v>
      </c>
      <c r="C39" s="124"/>
      <c r="D39" s="153"/>
      <c r="E39" s="153"/>
      <c r="F39" s="153"/>
    </row>
    <row r="40" spans="1:6" ht="12.75" customHeight="1" x14ac:dyDescent="0.15">
      <c r="A40" s="23">
        <v>71</v>
      </c>
      <c r="B40" s="20" t="s">
        <v>35</v>
      </c>
      <c r="C40" s="26">
        <f>SUM(C41:C45)</f>
        <v>1304006.06</v>
      </c>
      <c r="D40" s="32">
        <v>1304006.06</v>
      </c>
      <c r="E40" s="157"/>
      <c r="F40" s="20"/>
    </row>
    <row r="41" spans="1:6" ht="12.75" customHeight="1" x14ac:dyDescent="0.15">
      <c r="A41" s="28">
        <v>711</v>
      </c>
      <c r="B41" s="43" t="s">
        <v>37</v>
      </c>
      <c r="C41" s="69">
        <v>411330.11</v>
      </c>
      <c r="E41" s="73"/>
      <c r="F41" s="34"/>
    </row>
    <row r="42" spans="1:6" ht="12.75" customHeight="1" x14ac:dyDescent="0.15">
      <c r="A42" s="28">
        <v>713</v>
      </c>
      <c r="B42" s="43" t="s">
        <v>38</v>
      </c>
      <c r="C42" s="33">
        <v>345897.3</v>
      </c>
      <c r="D42" s="73"/>
      <c r="E42" s="73"/>
      <c r="F42" s="34"/>
    </row>
    <row r="43" spans="1:6" ht="12.75" customHeight="1" x14ac:dyDescent="0.15">
      <c r="A43" s="28">
        <v>714</v>
      </c>
      <c r="B43" s="43" t="s">
        <v>39</v>
      </c>
      <c r="C43" s="45">
        <f>6762.8+322152.02</f>
        <v>328914.82</v>
      </c>
      <c r="D43" s="81">
        <v>328914.82</v>
      </c>
      <c r="E43" s="73"/>
      <c r="F43" s="34"/>
    </row>
    <row r="44" spans="1:6" ht="12.75" customHeight="1" x14ac:dyDescent="0.15">
      <c r="A44" s="160"/>
      <c r="B44" s="43" t="s">
        <v>85</v>
      </c>
      <c r="C44" s="45">
        <f>464359.4-C43</f>
        <v>135444.58000000002</v>
      </c>
      <c r="D44" s="73"/>
      <c r="E44" s="73"/>
      <c r="F44" s="34"/>
    </row>
    <row r="45" spans="1:6" ht="12.75" customHeight="1" x14ac:dyDescent="0.15">
      <c r="A45" s="28">
        <v>715</v>
      </c>
      <c r="B45" s="43" t="s">
        <v>86</v>
      </c>
      <c r="C45" s="33">
        <v>82419.25</v>
      </c>
      <c r="D45" s="73"/>
      <c r="E45" s="73"/>
      <c r="F45" s="34"/>
    </row>
    <row r="46" spans="1:6" ht="12.75" customHeight="1" x14ac:dyDescent="0.15">
      <c r="A46" s="23">
        <v>72</v>
      </c>
      <c r="B46" s="162" t="s">
        <v>40</v>
      </c>
      <c r="C46" s="66">
        <v>0</v>
      </c>
      <c r="D46" s="73"/>
      <c r="E46" s="22"/>
      <c r="F46" s="73"/>
    </row>
    <row r="47" spans="1:6" ht="18" customHeight="1" x14ac:dyDescent="0.15">
      <c r="A47" s="163">
        <v>73</v>
      </c>
      <c r="B47" s="46" t="s">
        <v>87</v>
      </c>
      <c r="C47" s="276">
        <v>55393</v>
      </c>
      <c r="D47" s="167"/>
      <c r="E47" s="167"/>
      <c r="F47" s="167"/>
    </row>
    <row r="48" spans="1:6" ht="12.75" customHeight="1" x14ac:dyDescent="0.15">
      <c r="A48" s="23">
        <v>74</v>
      </c>
      <c r="B48" s="61" t="s">
        <v>41</v>
      </c>
      <c r="C48" s="208">
        <f>91179.99+1061165.93</f>
        <v>1152345.92</v>
      </c>
      <c r="D48" s="224">
        <v>1152345.92</v>
      </c>
      <c r="E48" s="133"/>
      <c r="F48" s="22"/>
    </row>
    <row r="49" spans="1:6" ht="12.75" customHeight="1" x14ac:dyDescent="0.15">
      <c r="A49" s="28">
        <v>741</v>
      </c>
      <c r="B49" s="43" t="s">
        <v>42</v>
      </c>
      <c r="C49" s="278">
        <v>115191.09</v>
      </c>
      <c r="D49" s="350"/>
      <c r="E49" s="350"/>
      <c r="F49" s="22"/>
    </row>
    <row r="50" spans="1:6" ht="12.75" customHeight="1" x14ac:dyDescent="0.15">
      <c r="A50" s="28">
        <v>742</v>
      </c>
      <c r="B50" s="43" t="s">
        <v>43</v>
      </c>
      <c r="C50" s="173">
        <v>945974.84</v>
      </c>
      <c r="D50" s="98"/>
      <c r="E50" s="98"/>
      <c r="F50" s="22"/>
    </row>
    <row r="51" spans="1:6" ht="12.75" customHeight="1" x14ac:dyDescent="0.15">
      <c r="A51" s="160"/>
      <c r="B51" s="43" t="s">
        <v>88</v>
      </c>
      <c r="C51" s="241">
        <f>C48-C49-C50</f>
        <v>91179.989999999991</v>
      </c>
      <c r="D51" s="98"/>
      <c r="E51" s="98"/>
      <c r="F51" s="22"/>
    </row>
    <row r="52" spans="1:6" ht="12.75" customHeight="1" x14ac:dyDescent="0.15">
      <c r="A52" s="23">
        <v>751</v>
      </c>
      <c r="B52" s="148" t="s">
        <v>83</v>
      </c>
      <c r="C52" s="66"/>
      <c r="D52" s="22"/>
      <c r="E52" s="22"/>
      <c r="F52" s="22"/>
    </row>
    <row r="53" spans="1:6" ht="12.75" customHeight="1" x14ac:dyDescent="0.15">
      <c r="A53" s="5"/>
      <c r="B53" s="148" t="s">
        <v>89</v>
      </c>
      <c r="C53" s="149">
        <v>2511744.98</v>
      </c>
      <c r="D53" s="22">
        <f>C40+C47+C48</f>
        <v>2511744.98</v>
      </c>
      <c r="E53" s="22"/>
      <c r="F53" s="22"/>
    </row>
    <row r="54" spans="1:6" ht="12.75" customHeight="1" x14ac:dyDescent="0.15">
      <c r="A54" s="5"/>
      <c r="B54" s="151" t="s">
        <v>90</v>
      </c>
      <c r="C54" s="124"/>
      <c r="D54" s="153"/>
      <c r="E54" s="153"/>
      <c r="F54" s="153"/>
    </row>
    <row r="55" spans="1:6" ht="12.75" customHeight="1" x14ac:dyDescent="0.15">
      <c r="A55" s="5"/>
      <c r="B55" s="36" t="s">
        <v>91</v>
      </c>
      <c r="C55" s="45"/>
      <c r="D55" s="73"/>
      <c r="E55" s="73"/>
      <c r="F55" s="73"/>
    </row>
    <row r="56" spans="1:6" ht="12.75" customHeight="1" x14ac:dyDescent="0.15">
      <c r="A56" s="5"/>
      <c r="B56" s="36" t="s">
        <v>92</v>
      </c>
      <c r="C56" s="45"/>
      <c r="D56" s="73"/>
      <c r="E56" s="73"/>
      <c r="F56" s="73"/>
    </row>
    <row r="57" spans="1:6" ht="12.75" customHeight="1" x14ac:dyDescent="0.15">
      <c r="A57" s="5"/>
      <c r="B57" s="36" t="s">
        <v>93</v>
      </c>
      <c r="C57" s="45"/>
      <c r="D57" s="73"/>
      <c r="E57" s="73"/>
      <c r="F57" s="73"/>
    </row>
    <row r="58" spans="1:6" ht="12.75" customHeight="1" x14ac:dyDescent="0.15">
      <c r="A58" s="5"/>
      <c r="B58" s="36" t="s">
        <v>94</v>
      </c>
      <c r="C58" s="45"/>
      <c r="D58" s="73"/>
      <c r="E58" s="73"/>
      <c r="F58" s="73"/>
    </row>
    <row r="59" spans="1:6" ht="12.75" customHeight="1" x14ac:dyDescent="0.15">
      <c r="A59" s="5"/>
      <c r="B59" s="201"/>
      <c r="C59" s="124"/>
      <c r="D59" s="153"/>
      <c r="E59" s="153"/>
      <c r="F59" s="153"/>
    </row>
    <row r="60" spans="1:6" ht="19.5" customHeight="1" x14ac:dyDescent="0.15">
      <c r="A60" s="1"/>
      <c r="B60" s="250"/>
      <c r="C60" s="384"/>
      <c r="D60" s="252"/>
      <c r="E60" s="250"/>
      <c r="F60" s="250"/>
    </row>
    <row r="61" spans="1:6" ht="19.5" customHeight="1" x14ac:dyDescent="0.15">
      <c r="A61" s="1"/>
      <c r="B61" s="256" t="s">
        <v>100</v>
      </c>
      <c r="C61" s="55"/>
      <c r="D61" s="257"/>
      <c r="E61" s="2"/>
      <c r="F61" s="1"/>
    </row>
    <row r="62" spans="1:6" ht="19.5" customHeight="1" x14ac:dyDescent="0.15">
      <c r="A62" s="5"/>
      <c r="B62" s="288" t="s">
        <v>101</v>
      </c>
      <c r="C62" s="282"/>
      <c r="D62" s="299"/>
      <c r="E62" s="323"/>
      <c r="F62" s="14"/>
    </row>
    <row r="63" spans="1:6" ht="24" customHeight="1" x14ac:dyDescent="0.15">
      <c r="A63" s="5"/>
      <c r="B63" s="344" t="s">
        <v>258</v>
      </c>
      <c r="C63" s="281">
        <v>114024.05</v>
      </c>
      <c r="D63" s="299"/>
      <c r="E63" s="299"/>
      <c r="F63" s="14"/>
    </row>
    <row r="64" spans="1:6" ht="24" customHeight="1" x14ac:dyDescent="0.15">
      <c r="A64" s="5"/>
      <c r="B64" s="344" t="s">
        <v>192</v>
      </c>
      <c r="C64" s="281">
        <v>488103.83</v>
      </c>
      <c r="D64" s="299"/>
      <c r="E64" s="299"/>
      <c r="F64" s="14"/>
    </row>
    <row r="65" spans="1:6" ht="24" customHeight="1" x14ac:dyDescent="0.15">
      <c r="A65" s="5"/>
      <c r="B65" s="303" t="s">
        <v>259</v>
      </c>
      <c r="C65" s="281">
        <v>1220868.97</v>
      </c>
      <c r="D65" s="299"/>
      <c r="E65" s="299"/>
      <c r="F65" s="14"/>
    </row>
    <row r="66" spans="1:6" ht="24" customHeight="1" x14ac:dyDescent="0.15">
      <c r="A66" s="5"/>
      <c r="B66" s="346" t="s">
        <v>251</v>
      </c>
      <c r="C66" s="281">
        <v>48497.79</v>
      </c>
      <c r="D66" s="299"/>
      <c r="E66" s="299"/>
      <c r="F66" s="14"/>
    </row>
    <row r="67" spans="1:6" ht="24" customHeight="1" x14ac:dyDescent="0.15">
      <c r="A67" s="5"/>
      <c r="B67" s="303" t="s">
        <v>242</v>
      </c>
      <c r="C67" s="281">
        <v>64435.85</v>
      </c>
      <c r="D67" s="299"/>
      <c r="E67" s="299"/>
      <c r="F67" s="14"/>
    </row>
    <row r="68" spans="1:6" ht="24" customHeight="1" x14ac:dyDescent="0.15">
      <c r="A68" s="5"/>
      <c r="B68" s="303" t="s">
        <v>260</v>
      </c>
      <c r="C68" s="281">
        <v>451795.53</v>
      </c>
      <c r="D68" s="299"/>
      <c r="E68" s="299"/>
      <c r="F68" s="14"/>
    </row>
    <row r="69" spans="1:6" ht="24" customHeight="1" x14ac:dyDescent="0.15">
      <c r="A69" s="5"/>
      <c r="B69" s="301" t="s">
        <v>118</v>
      </c>
      <c r="C69" s="281">
        <v>25779.24</v>
      </c>
      <c r="D69" s="299"/>
      <c r="E69" s="299"/>
      <c r="F69" s="14"/>
    </row>
    <row r="70" spans="1:6" ht="24" customHeight="1" x14ac:dyDescent="0.15">
      <c r="A70" s="5"/>
      <c r="B70" s="346" t="s">
        <v>163</v>
      </c>
      <c r="C70" s="281">
        <v>80258.67</v>
      </c>
      <c r="D70" s="299"/>
      <c r="E70" s="299"/>
      <c r="F70" s="14"/>
    </row>
    <row r="71" spans="1:6" ht="19.5" customHeight="1" x14ac:dyDescent="0.15">
      <c r="A71" s="287"/>
      <c r="B71" s="379" t="s">
        <v>122</v>
      </c>
      <c r="C71" s="281">
        <v>13238.02</v>
      </c>
      <c r="D71" s="299"/>
      <c r="E71" s="299"/>
      <c r="F71" s="289"/>
    </row>
    <row r="72" spans="1:6" ht="19.5" customHeight="1" x14ac:dyDescent="0.15">
      <c r="A72" s="5"/>
      <c r="B72" s="338"/>
      <c r="C72" s="281"/>
      <c r="D72" s="299"/>
      <c r="E72" s="299"/>
      <c r="F72" s="14"/>
    </row>
    <row r="73" spans="1:6" ht="19.5" customHeight="1" x14ac:dyDescent="0.15">
      <c r="A73" s="5"/>
      <c r="B73" s="288" t="s">
        <v>128</v>
      </c>
      <c r="C73" s="374">
        <f>SUM(C63:C71)</f>
        <v>2507001.9500000007</v>
      </c>
      <c r="D73" s="326"/>
      <c r="E73" s="326"/>
      <c r="F73" s="1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Uporedni pregled za 2013. godin</vt:lpstr>
      <vt:lpstr>Bar</vt:lpstr>
      <vt:lpstr>Herceg Novi</vt:lpstr>
      <vt:lpstr>Budva</vt:lpstr>
      <vt:lpstr>Šavnik</vt:lpstr>
      <vt:lpstr>Rožaje</vt:lpstr>
      <vt:lpstr>Mojkovac</vt:lpstr>
      <vt:lpstr>Berane</vt:lpstr>
      <vt:lpstr>Plav</vt:lpstr>
      <vt:lpstr>Danilovgrad</vt:lpstr>
      <vt:lpstr>Pljevlja</vt:lpstr>
      <vt:lpstr>Plužine</vt:lpstr>
      <vt:lpstr>Podgorica</vt:lpstr>
      <vt:lpstr>Cetinje</vt:lpstr>
      <vt:lpstr>Tivat</vt:lpstr>
      <vt:lpstr>Ulcinj</vt:lpstr>
      <vt:lpstr>Kolašin</vt:lpstr>
      <vt:lpstr>Žabljak</vt:lpstr>
      <vt:lpstr>Nikšić</vt:lpstr>
      <vt:lpstr>Kotor</vt:lpstr>
      <vt:lpstr>Bijelo Polje</vt:lpstr>
      <vt:lpstr>Andrijevica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Sošić</cp:lastModifiedBy>
  <dcterms:modified xsi:type="dcterms:W3CDTF">2015-09-19T09:53:24Z</dcterms:modified>
</cp:coreProperties>
</file>