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99" firstSheet="3" activeTab="6"/>
  </bookViews>
  <sheets>
    <sheet name="prihodi" sheetId="2" r:id="rId1"/>
    <sheet name="rashodi" sheetId="1" r:id="rId2"/>
    <sheet name="konsolidacija" sheetId="5" r:id="rId3"/>
    <sheet name="neizmirene obaveze" sheetId="4" r:id="rId4"/>
    <sheet name="neo po opštinama" sheetId="7" r:id="rId5"/>
    <sheet name="dug" sheetId="6" r:id="rId6"/>
    <sheet name="Sheet1" sheetId="8" r:id="rId7"/>
  </sheets>
  <externalReferences>
    <externalReference r:id="rId8"/>
  </externalReferences>
  <calcPr calcId="124519"/>
</workbook>
</file>

<file path=xl/calcChain.xml><?xml version="1.0" encoding="utf-8"?>
<calcChain xmlns="http://schemas.openxmlformats.org/spreadsheetml/2006/main">
  <c r="N54" i="2"/>
  <c r="N53" s="1"/>
  <c r="J58" i="1"/>
  <c r="O19" i="4"/>
  <c r="O8"/>
  <c r="O69" i="1"/>
  <c r="O68" s="1"/>
  <c r="O64"/>
  <c r="O55" s="1"/>
  <c r="O56"/>
  <c r="O49"/>
  <c r="O37"/>
  <c r="O27"/>
  <c r="O21"/>
  <c r="O13"/>
  <c r="O7"/>
  <c r="N50" i="2"/>
  <c r="N33"/>
  <c r="N16"/>
  <c r="N15" s="1"/>
  <c r="N11"/>
  <c r="N6"/>
  <c r="D26" i="7"/>
  <c r="D29" i="6"/>
  <c r="C29"/>
  <c r="B29"/>
  <c r="H15" i="4"/>
  <c r="H8"/>
  <c r="Z10"/>
  <c r="Z11"/>
  <c r="Z9"/>
  <c r="O6" i="1" l="1"/>
  <c r="O5" s="1"/>
  <c r="O95" s="1"/>
  <c r="N49" i="2"/>
  <c r="N5"/>
  <c r="H7" i="1"/>
  <c r="H13"/>
  <c r="H21"/>
  <c r="H27"/>
  <c r="H37"/>
  <c r="H41"/>
  <c r="H44"/>
  <c r="H49"/>
  <c r="H6"/>
  <c r="H56"/>
  <c r="H83"/>
  <c r="H86"/>
  <c r="H89"/>
  <c r="H69"/>
  <c r="H68" s="1"/>
  <c r="H91"/>
  <c r="G11" i="2"/>
  <c r="G16"/>
  <c r="G21"/>
  <c r="G33"/>
  <c r="G46"/>
  <c r="Q64" i="1"/>
  <c r="K15" i="4"/>
  <c r="P15"/>
  <c r="T64" i="1"/>
  <c r="U53"/>
  <c r="U70"/>
  <c r="U62"/>
  <c r="R33" i="2"/>
  <c r="R39"/>
  <c r="E61" i="1"/>
  <c r="D39" i="2"/>
  <c r="D25"/>
  <c r="Q39"/>
  <c r="N21" i="1"/>
  <c r="N15" i="4"/>
  <c r="M64" i="1"/>
  <c r="F17" i="2"/>
  <c r="D41"/>
  <c r="X41"/>
  <c r="W41"/>
  <c r="V41"/>
  <c r="V33"/>
  <c r="H82" i="1" l="1"/>
  <c r="G15" i="2"/>
  <c r="N60"/>
  <c r="S56" i="1"/>
  <c r="R41" i="2"/>
  <c r="Q21"/>
  <c r="P41"/>
  <c r="Q41"/>
  <c r="S41"/>
  <c r="T41"/>
  <c r="U41"/>
  <c r="O41"/>
  <c r="H41" l="1"/>
  <c r="I41"/>
  <c r="J41"/>
  <c r="K41"/>
  <c r="L41"/>
  <c r="M41"/>
  <c r="G41"/>
  <c r="G40" s="1"/>
  <c r="F41"/>
  <c r="E41" l="1"/>
  <c r="R64" i="1" l="1"/>
  <c r="W77"/>
  <c r="M11" i="2"/>
  <c r="Z81" i="1"/>
  <c r="G77"/>
  <c r="S41"/>
  <c r="E53" i="2" l="1"/>
  <c r="E64" i="1"/>
  <c r="X16" i="2"/>
  <c r="J64" i="1" l="1"/>
  <c r="Z93" l="1"/>
  <c r="Z94"/>
  <c r="Z92"/>
  <c r="E56" l="1"/>
  <c r="P56"/>
  <c r="P64"/>
  <c r="L56" l="1"/>
  <c r="I56"/>
  <c r="M56"/>
  <c r="R56"/>
  <c r="Q11" i="2"/>
  <c r="U33"/>
  <c r="Q56" i="1"/>
  <c r="G56" l="1"/>
  <c r="D33" i="2"/>
  <c r="E33"/>
  <c r="F33"/>
  <c r="H33"/>
  <c r="I33"/>
  <c r="J33"/>
  <c r="K33"/>
  <c r="L33"/>
  <c r="M33"/>
  <c r="O33"/>
  <c r="P33"/>
  <c r="Q33"/>
  <c r="S33"/>
  <c r="T33"/>
  <c r="W33"/>
  <c r="X33"/>
  <c r="C33"/>
  <c r="Z18" i="4"/>
  <c r="Z17"/>
  <c r="Z16"/>
  <c r="Z14"/>
  <c r="Z13"/>
  <c r="Z12"/>
  <c r="W56" i="1"/>
  <c r="Z57"/>
  <c r="X56"/>
  <c r="V56"/>
  <c r="F56"/>
  <c r="Y17" i="2"/>
  <c r="Y18"/>
  <c r="Y19"/>
  <c r="Y22"/>
  <c r="Y23"/>
  <c r="Y24"/>
  <c r="Y25"/>
  <c r="Y26"/>
  <c r="Y27"/>
  <c r="Y28"/>
  <c r="Y29"/>
  <c r="Y30"/>
  <c r="Y31"/>
  <c r="Y32"/>
  <c r="C20" i="5" l="1"/>
  <c r="C19"/>
  <c r="C21"/>
  <c r="Z8" i="4"/>
  <c r="Y21" i="2"/>
  <c r="Z15" i="4"/>
  <c r="C16" i="5" l="1"/>
  <c r="Z19" i="4"/>
  <c r="Y8" l="1"/>
  <c r="Y19" s="1"/>
  <c r="X8"/>
  <c r="X19" s="1"/>
  <c r="W8"/>
  <c r="W19" s="1"/>
  <c r="V8"/>
  <c r="V19" s="1"/>
  <c r="U8"/>
  <c r="U19" s="1"/>
  <c r="T8"/>
  <c r="T19" s="1"/>
  <c r="S8"/>
  <c r="S19" s="1"/>
  <c r="R8"/>
  <c r="R19" s="1"/>
  <c r="Q8"/>
  <c r="Q19" s="1"/>
  <c r="J8"/>
  <c r="J19" s="1"/>
  <c r="P8"/>
  <c r="P19" s="1"/>
  <c r="N8"/>
  <c r="N19" s="1"/>
  <c r="M8"/>
  <c r="M19" s="1"/>
  <c r="L8"/>
  <c r="L19" s="1"/>
  <c r="K8"/>
  <c r="K19" s="1"/>
  <c r="I8"/>
  <c r="I19" s="1"/>
  <c r="H19"/>
  <c r="G8"/>
  <c r="G19" s="1"/>
  <c r="F8"/>
  <c r="F19" s="1"/>
  <c r="E8"/>
  <c r="E19" s="1"/>
  <c r="D8"/>
  <c r="D19" s="1"/>
  <c r="C61" i="5"/>
  <c r="Y91" i="1"/>
  <c r="X91"/>
  <c r="W91"/>
  <c r="V91"/>
  <c r="U91"/>
  <c r="T91"/>
  <c r="S91"/>
  <c r="R91"/>
  <c r="Q91"/>
  <c r="P91"/>
  <c r="N91"/>
  <c r="M91"/>
  <c r="L91"/>
  <c r="K91"/>
  <c r="J91"/>
  <c r="I91"/>
  <c r="G91"/>
  <c r="F91"/>
  <c r="E91"/>
  <c r="D91"/>
  <c r="Z90"/>
  <c r="Y89"/>
  <c r="X89"/>
  <c r="W89"/>
  <c r="V89"/>
  <c r="U89"/>
  <c r="T89"/>
  <c r="S89"/>
  <c r="R89"/>
  <c r="Q89"/>
  <c r="P89"/>
  <c r="N89"/>
  <c r="M89"/>
  <c r="L89"/>
  <c r="K89"/>
  <c r="J89"/>
  <c r="I89"/>
  <c r="G89"/>
  <c r="F89"/>
  <c r="E89"/>
  <c r="D89"/>
  <c r="Z88"/>
  <c r="Z87"/>
  <c r="Y86"/>
  <c r="X86"/>
  <c r="W86"/>
  <c r="V86"/>
  <c r="U86"/>
  <c r="T86"/>
  <c r="S86"/>
  <c r="R86"/>
  <c r="Q86"/>
  <c r="P86"/>
  <c r="N86"/>
  <c r="M86"/>
  <c r="L86"/>
  <c r="K86"/>
  <c r="J86"/>
  <c r="I86"/>
  <c r="G86"/>
  <c r="F86"/>
  <c r="E86"/>
  <c r="D86"/>
  <c r="Z85"/>
  <c r="C66" i="5" s="1"/>
  <c r="Z84" i="1"/>
  <c r="Y83"/>
  <c r="X83"/>
  <c r="X82" s="1"/>
  <c r="W83"/>
  <c r="W82" s="1"/>
  <c r="V83"/>
  <c r="U83"/>
  <c r="U82" s="1"/>
  <c r="T83"/>
  <c r="T82" s="1"/>
  <c r="S83"/>
  <c r="S82" s="1"/>
  <c r="R83"/>
  <c r="Q83"/>
  <c r="P83"/>
  <c r="P82" s="1"/>
  <c r="N83"/>
  <c r="N82" s="1"/>
  <c r="M83"/>
  <c r="L83"/>
  <c r="L82" s="1"/>
  <c r="K83"/>
  <c r="K82" s="1"/>
  <c r="J83"/>
  <c r="J82" s="1"/>
  <c r="I83"/>
  <c r="G83"/>
  <c r="F83"/>
  <c r="F82" s="1"/>
  <c r="E83"/>
  <c r="E82" s="1"/>
  <c r="D83"/>
  <c r="Y82"/>
  <c r="Q82"/>
  <c r="G82"/>
  <c r="Z80"/>
  <c r="Z79"/>
  <c r="Z78"/>
  <c r="Y77"/>
  <c r="X77"/>
  <c r="X76" s="1"/>
  <c r="V77"/>
  <c r="V76" s="1"/>
  <c r="U77"/>
  <c r="U76" s="1"/>
  <c r="T77"/>
  <c r="T76" s="1"/>
  <c r="S77"/>
  <c r="R77"/>
  <c r="R76" s="1"/>
  <c r="Q77"/>
  <c r="Q76" s="1"/>
  <c r="P77"/>
  <c r="P76" s="1"/>
  <c r="N77"/>
  <c r="M77"/>
  <c r="M76" s="1"/>
  <c r="L77"/>
  <c r="L76" s="1"/>
  <c r="K77"/>
  <c r="K76" s="1"/>
  <c r="J77"/>
  <c r="I77"/>
  <c r="I76" s="1"/>
  <c r="H77"/>
  <c r="H76" s="1"/>
  <c r="F77"/>
  <c r="F76" s="1"/>
  <c r="E77"/>
  <c r="E76" s="1"/>
  <c r="D77"/>
  <c r="D76" s="1"/>
  <c r="Y76"/>
  <c r="W76"/>
  <c r="S76"/>
  <c r="N76"/>
  <c r="J76"/>
  <c r="G76"/>
  <c r="Z75"/>
  <c r="Z74"/>
  <c r="Z73"/>
  <c r="Z72"/>
  <c r="Z71"/>
  <c r="Z70"/>
  <c r="Y69"/>
  <c r="Y68" s="1"/>
  <c r="X69"/>
  <c r="W69"/>
  <c r="W68" s="1"/>
  <c r="V69"/>
  <c r="V68" s="1"/>
  <c r="U69"/>
  <c r="U68" s="1"/>
  <c r="T69"/>
  <c r="S69"/>
  <c r="S68" s="1"/>
  <c r="R69"/>
  <c r="Q69"/>
  <c r="Q68" s="1"/>
  <c r="P69"/>
  <c r="N69"/>
  <c r="N68" s="1"/>
  <c r="M69"/>
  <c r="M68" s="1"/>
  <c r="L69"/>
  <c r="L68" s="1"/>
  <c r="K69"/>
  <c r="J69"/>
  <c r="J68" s="1"/>
  <c r="I69"/>
  <c r="G69"/>
  <c r="G68" s="1"/>
  <c r="F69"/>
  <c r="E69"/>
  <c r="E68" s="1"/>
  <c r="D69"/>
  <c r="D68" s="1"/>
  <c r="X68"/>
  <c r="T68"/>
  <c r="R68"/>
  <c r="P68"/>
  <c r="K68"/>
  <c r="I68"/>
  <c r="F68"/>
  <c r="Z67"/>
  <c r="C54" i="5" s="1"/>
  <c r="Z66" i="1"/>
  <c r="C53" i="5" s="1"/>
  <c r="Z65" i="1"/>
  <c r="Y64"/>
  <c r="X64"/>
  <c r="X55" s="1"/>
  <c r="W64"/>
  <c r="W55" s="1"/>
  <c r="V64"/>
  <c r="V55" s="1"/>
  <c r="U64"/>
  <c r="S64"/>
  <c r="N64"/>
  <c r="L64"/>
  <c r="L55" s="1"/>
  <c r="K64"/>
  <c r="I64"/>
  <c r="H64"/>
  <c r="H55" s="1"/>
  <c r="H5" s="1"/>
  <c r="G64"/>
  <c r="G55" s="1"/>
  <c r="F64"/>
  <c r="F55" s="1"/>
  <c r="D64"/>
  <c r="Z63"/>
  <c r="C50" i="5" s="1"/>
  <c r="Z62" i="1"/>
  <c r="C49" i="5" s="1"/>
  <c r="Z61" i="1"/>
  <c r="C48" i="5" s="1"/>
  <c r="Z60" i="1"/>
  <c r="C47" i="5" s="1"/>
  <c r="Z59" i="1"/>
  <c r="Z58"/>
  <c r="C45" i="5" s="1"/>
  <c r="Y56" i="1"/>
  <c r="Y55" s="1"/>
  <c r="U56"/>
  <c r="U55" s="1"/>
  <c r="T56"/>
  <c r="T55" s="1"/>
  <c r="N56"/>
  <c r="K56"/>
  <c r="J56"/>
  <c r="J55" s="1"/>
  <c r="D56"/>
  <c r="S55"/>
  <c r="R55"/>
  <c r="Q55"/>
  <c r="P55"/>
  <c r="M55"/>
  <c r="K55"/>
  <c r="I55"/>
  <c r="E55"/>
  <c r="Z54"/>
  <c r="C43" i="5" s="1"/>
  <c r="Z53" i="1"/>
  <c r="Z52"/>
  <c r="Z51"/>
  <c r="Z50"/>
  <c r="Y49"/>
  <c r="X49"/>
  <c r="W49"/>
  <c r="V49"/>
  <c r="U49"/>
  <c r="T49"/>
  <c r="S49"/>
  <c r="R49"/>
  <c r="Q49"/>
  <c r="P49"/>
  <c r="N49"/>
  <c r="M49"/>
  <c r="L49"/>
  <c r="K49"/>
  <c r="J49"/>
  <c r="I49"/>
  <c r="G49"/>
  <c r="F49"/>
  <c r="E49"/>
  <c r="D49"/>
  <c r="Z48"/>
  <c r="C41" i="5" s="1"/>
  <c r="Z47" i="1"/>
  <c r="Z46"/>
  <c r="Z45"/>
  <c r="Y44"/>
  <c r="X44"/>
  <c r="W44"/>
  <c r="V44"/>
  <c r="U44"/>
  <c r="T44"/>
  <c r="S44"/>
  <c r="R44"/>
  <c r="Q44"/>
  <c r="P44"/>
  <c r="N44"/>
  <c r="M44"/>
  <c r="L44"/>
  <c r="K44"/>
  <c r="J44"/>
  <c r="I44"/>
  <c r="G44"/>
  <c r="F44"/>
  <c r="E44"/>
  <c r="D44"/>
  <c r="Z43"/>
  <c r="Z42"/>
  <c r="Y41"/>
  <c r="X41"/>
  <c r="W41"/>
  <c r="V41"/>
  <c r="U41"/>
  <c r="T41"/>
  <c r="R41"/>
  <c r="Q41"/>
  <c r="P41"/>
  <c r="N41"/>
  <c r="M41"/>
  <c r="L41"/>
  <c r="K41"/>
  <c r="J41"/>
  <c r="I41"/>
  <c r="G41"/>
  <c r="F41"/>
  <c r="E41"/>
  <c r="D41"/>
  <c r="Z41" s="1"/>
  <c r="C39" i="5" s="1"/>
  <c r="Z40" i="1"/>
  <c r="Z39"/>
  <c r="Z38"/>
  <c r="Y37"/>
  <c r="X37"/>
  <c r="W37"/>
  <c r="V37"/>
  <c r="U37"/>
  <c r="T37"/>
  <c r="S37"/>
  <c r="R37"/>
  <c r="Q37"/>
  <c r="P37"/>
  <c r="N37"/>
  <c r="M37"/>
  <c r="L37"/>
  <c r="K37"/>
  <c r="J37"/>
  <c r="I37"/>
  <c r="G37"/>
  <c r="F37"/>
  <c r="E37"/>
  <c r="D37"/>
  <c r="Z36"/>
  <c r="Z35"/>
  <c r="Z34"/>
  <c r="Z33"/>
  <c r="Z32"/>
  <c r="Z31"/>
  <c r="Z30"/>
  <c r="Z29"/>
  <c r="Z28"/>
  <c r="Y27"/>
  <c r="X27"/>
  <c r="W27"/>
  <c r="V27"/>
  <c r="U27"/>
  <c r="T27"/>
  <c r="S27"/>
  <c r="R27"/>
  <c r="Q27"/>
  <c r="P27"/>
  <c r="N27"/>
  <c r="M27"/>
  <c r="L27"/>
  <c r="K27"/>
  <c r="J27"/>
  <c r="I27"/>
  <c r="G27"/>
  <c r="F27"/>
  <c r="E27"/>
  <c r="D27"/>
  <c r="Z27" s="1"/>
  <c r="C37" i="5" s="1"/>
  <c r="Z26" i="1"/>
  <c r="Z25"/>
  <c r="Z24"/>
  <c r="Z23"/>
  <c r="Z22"/>
  <c r="Y21"/>
  <c r="X21"/>
  <c r="W21"/>
  <c r="V21"/>
  <c r="U21"/>
  <c r="T21"/>
  <c r="S21"/>
  <c r="R21"/>
  <c r="Q21"/>
  <c r="P21"/>
  <c r="M21"/>
  <c r="L21"/>
  <c r="K21"/>
  <c r="J21"/>
  <c r="I21"/>
  <c r="G21"/>
  <c r="F21"/>
  <c r="E21"/>
  <c r="D21"/>
  <c r="Z21" s="1"/>
  <c r="C36" i="5" s="1"/>
  <c r="Z20" i="1"/>
  <c r="Z19"/>
  <c r="Z18"/>
  <c r="Z17"/>
  <c r="Z16"/>
  <c r="Z15"/>
  <c r="Z14"/>
  <c r="Y13"/>
  <c r="X13"/>
  <c r="W13"/>
  <c r="V13"/>
  <c r="U13"/>
  <c r="T13"/>
  <c r="S13"/>
  <c r="R13"/>
  <c r="Q13"/>
  <c r="P13"/>
  <c r="N13"/>
  <c r="M13"/>
  <c r="L13"/>
  <c r="K13"/>
  <c r="J13"/>
  <c r="I13"/>
  <c r="G13"/>
  <c r="F13"/>
  <c r="E13"/>
  <c r="D13"/>
  <c r="Z12"/>
  <c r="C34" i="5" s="1"/>
  <c r="Z11" i="1"/>
  <c r="C33" i="5" s="1"/>
  <c r="Z10" i="1"/>
  <c r="C32" i="5" s="1"/>
  <c r="Z9" i="1"/>
  <c r="C31" i="5" s="1"/>
  <c r="Z8" i="1"/>
  <c r="C30" i="5" s="1"/>
  <c r="Y7" i="1"/>
  <c r="X7"/>
  <c r="X6" s="1"/>
  <c r="W7"/>
  <c r="V7"/>
  <c r="V6" s="1"/>
  <c r="V5" s="1"/>
  <c r="U7"/>
  <c r="T7"/>
  <c r="T6" s="1"/>
  <c r="S7"/>
  <c r="R7"/>
  <c r="R6" s="1"/>
  <c r="R5" s="1"/>
  <c r="Q7"/>
  <c r="P7"/>
  <c r="P6" s="1"/>
  <c r="P5" s="1"/>
  <c r="N7"/>
  <c r="M7"/>
  <c r="M6" s="1"/>
  <c r="M5" s="1"/>
  <c r="L7"/>
  <c r="K7"/>
  <c r="K6" s="1"/>
  <c r="K5" s="1"/>
  <c r="J7"/>
  <c r="I7"/>
  <c r="G7"/>
  <c r="F7"/>
  <c r="F6" s="1"/>
  <c r="F5" s="1"/>
  <c r="E7"/>
  <c r="D7"/>
  <c r="Z7" s="1"/>
  <c r="I6"/>
  <c r="I5" s="1"/>
  <c r="Y59" i="2"/>
  <c r="C65" i="5" s="1"/>
  <c r="Y58" i="2"/>
  <c r="X57"/>
  <c r="W57"/>
  <c r="W56" s="1"/>
  <c r="V57"/>
  <c r="V56" s="1"/>
  <c r="U57"/>
  <c r="U56" s="1"/>
  <c r="T57"/>
  <c r="S57"/>
  <c r="R57"/>
  <c r="Q57"/>
  <c r="Q56" s="1"/>
  <c r="P57"/>
  <c r="O57"/>
  <c r="O56" s="1"/>
  <c r="M57"/>
  <c r="L57"/>
  <c r="L56" s="1"/>
  <c r="K57"/>
  <c r="J57"/>
  <c r="J56" s="1"/>
  <c r="I57"/>
  <c r="I56" s="1"/>
  <c r="H57"/>
  <c r="H56" s="1"/>
  <c r="G57"/>
  <c r="F57"/>
  <c r="F56" s="1"/>
  <c r="E57"/>
  <c r="E56" s="1"/>
  <c r="D57"/>
  <c r="C57"/>
  <c r="X56"/>
  <c r="T56"/>
  <c r="S56"/>
  <c r="R56"/>
  <c r="P56"/>
  <c r="M56"/>
  <c r="K56"/>
  <c r="G56"/>
  <c r="C56"/>
  <c r="Y55"/>
  <c r="Y54"/>
  <c r="C69" i="5" s="1"/>
  <c r="X53" i="2"/>
  <c r="W53"/>
  <c r="V53"/>
  <c r="U53"/>
  <c r="U49" s="1"/>
  <c r="T53"/>
  <c r="S53"/>
  <c r="R53"/>
  <c r="Q53"/>
  <c r="P53"/>
  <c r="O53"/>
  <c r="M53"/>
  <c r="L53"/>
  <c r="K53"/>
  <c r="J53"/>
  <c r="I53"/>
  <c r="H53"/>
  <c r="G53"/>
  <c r="F53"/>
  <c r="D53"/>
  <c r="C53"/>
  <c r="Y52"/>
  <c r="Y51"/>
  <c r="X50"/>
  <c r="X49" s="1"/>
  <c r="W50"/>
  <c r="V50"/>
  <c r="U50"/>
  <c r="T50"/>
  <c r="T49" s="1"/>
  <c r="S50"/>
  <c r="R50"/>
  <c r="Q50"/>
  <c r="P50"/>
  <c r="P49" s="1"/>
  <c r="O50"/>
  <c r="M50"/>
  <c r="L50"/>
  <c r="K50"/>
  <c r="J50"/>
  <c r="I50"/>
  <c r="H50"/>
  <c r="G50"/>
  <c r="G49" s="1"/>
  <c r="F50"/>
  <c r="E50"/>
  <c r="E49" s="1"/>
  <c r="D50"/>
  <c r="C50"/>
  <c r="Y50" s="1"/>
  <c r="C67" i="5" s="1"/>
  <c r="K49" i="2"/>
  <c r="Y48"/>
  <c r="Y47"/>
  <c r="X46"/>
  <c r="W46"/>
  <c r="V46"/>
  <c r="U46"/>
  <c r="T46"/>
  <c r="S46"/>
  <c r="R46"/>
  <c r="Q46"/>
  <c r="P46"/>
  <c r="O46"/>
  <c r="M46"/>
  <c r="L46"/>
  <c r="K46"/>
  <c r="J46"/>
  <c r="I46"/>
  <c r="H46"/>
  <c r="F46"/>
  <c r="E46"/>
  <c r="D46"/>
  <c r="C46"/>
  <c r="Y46" s="1"/>
  <c r="Y45"/>
  <c r="Y44"/>
  <c r="Y43"/>
  <c r="Y42"/>
  <c r="Y41"/>
  <c r="X40"/>
  <c r="W40"/>
  <c r="V40"/>
  <c r="U40"/>
  <c r="T40"/>
  <c r="S40"/>
  <c r="R40"/>
  <c r="Q40"/>
  <c r="P40"/>
  <c r="O40"/>
  <c r="M40"/>
  <c r="L40"/>
  <c r="K40"/>
  <c r="J40"/>
  <c r="I40"/>
  <c r="H40"/>
  <c r="F40"/>
  <c r="E40"/>
  <c r="D40"/>
  <c r="C40"/>
  <c r="Y39"/>
  <c r="C26" i="5" s="1"/>
  <c r="Y38" i="2"/>
  <c r="Y37"/>
  <c r="C25" i="5" s="1"/>
  <c r="Y36" i="2"/>
  <c r="Y35"/>
  <c r="Y34"/>
  <c r="C23" i="5" s="1"/>
  <c r="X21" i="2"/>
  <c r="W21"/>
  <c r="V21"/>
  <c r="U21"/>
  <c r="T21"/>
  <c r="S21"/>
  <c r="R21"/>
  <c r="P21"/>
  <c r="O21"/>
  <c r="O15" s="1"/>
  <c r="M21"/>
  <c r="L21"/>
  <c r="K21"/>
  <c r="J21"/>
  <c r="J15" s="1"/>
  <c r="I21"/>
  <c r="I15" s="1"/>
  <c r="I5" s="1"/>
  <c r="H21"/>
  <c r="F21"/>
  <c r="E21"/>
  <c r="E15" s="1"/>
  <c r="D21"/>
  <c r="C21"/>
  <c r="Y20"/>
  <c r="Y16"/>
  <c r="C15" i="5" s="1"/>
  <c r="C14" s="1"/>
  <c r="W16" i="2"/>
  <c r="V16"/>
  <c r="U16"/>
  <c r="T16"/>
  <c r="S16"/>
  <c r="R16"/>
  <c r="Q16"/>
  <c r="P16"/>
  <c r="O16"/>
  <c r="M16"/>
  <c r="L16"/>
  <c r="K16"/>
  <c r="K15" s="1"/>
  <c r="K5" s="1"/>
  <c r="K60" s="1"/>
  <c r="J16"/>
  <c r="I16"/>
  <c r="H16"/>
  <c r="F16"/>
  <c r="E16"/>
  <c r="D16"/>
  <c r="C16"/>
  <c r="X15"/>
  <c r="W15"/>
  <c r="V15"/>
  <c r="U15"/>
  <c r="T15"/>
  <c r="S15"/>
  <c r="R15"/>
  <c r="Q15"/>
  <c r="P15"/>
  <c r="M15"/>
  <c r="F15"/>
  <c r="D15"/>
  <c r="Y14"/>
  <c r="C13" i="5" s="1"/>
  <c r="Y13" i="2"/>
  <c r="C12" i="5" s="1"/>
  <c r="Y12" i="2"/>
  <c r="C11" i="5" s="1"/>
  <c r="X11" i="2"/>
  <c r="W11"/>
  <c r="V11"/>
  <c r="U11"/>
  <c r="U5" s="1"/>
  <c r="U60" s="1"/>
  <c r="T11"/>
  <c r="S11"/>
  <c r="R11"/>
  <c r="P11"/>
  <c r="O11"/>
  <c r="L11"/>
  <c r="K11"/>
  <c r="J11"/>
  <c r="I11"/>
  <c r="H11"/>
  <c r="F11"/>
  <c r="E11"/>
  <c r="D11"/>
  <c r="D5" s="1"/>
  <c r="C11"/>
  <c r="Y10"/>
  <c r="Y9"/>
  <c r="C8" i="5" s="1"/>
  <c r="Y8" i="2"/>
  <c r="C9" i="5" s="1"/>
  <c r="Y7" i="2"/>
  <c r="C7" i="5" s="1"/>
  <c r="X6" i="2"/>
  <c r="W6"/>
  <c r="V6"/>
  <c r="V5" s="1"/>
  <c r="U6"/>
  <c r="T6"/>
  <c r="S6"/>
  <c r="S5" s="1"/>
  <c r="R6"/>
  <c r="R5" s="1"/>
  <c r="Q6"/>
  <c r="P6"/>
  <c r="O6"/>
  <c r="M6"/>
  <c r="M5" s="1"/>
  <c r="L6"/>
  <c r="K6"/>
  <c r="J6"/>
  <c r="I6"/>
  <c r="H6"/>
  <c r="G6"/>
  <c r="G5" s="1"/>
  <c r="F6"/>
  <c r="F5" s="1"/>
  <c r="E6"/>
  <c r="D6"/>
  <c r="C6"/>
  <c r="W5"/>
  <c r="Q5"/>
  <c r="I60" l="1"/>
  <c r="F60"/>
  <c r="O5"/>
  <c r="R60"/>
  <c r="Y53"/>
  <c r="Y11"/>
  <c r="C15"/>
  <c r="H15"/>
  <c r="H5" s="1"/>
  <c r="L15"/>
  <c r="L5" s="1"/>
  <c r="L60" s="1"/>
  <c r="C24" i="5"/>
  <c r="C22" s="1"/>
  <c r="C49" i="2"/>
  <c r="I49"/>
  <c r="M49"/>
  <c r="M60" s="1"/>
  <c r="R49"/>
  <c r="V49"/>
  <c r="V60" s="1"/>
  <c r="Y57"/>
  <c r="J5"/>
  <c r="J60" s="1"/>
  <c r="E5"/>
  <c r="E60" s="1"/>
  <c r="Y40"/>
  <c r="C68" i="5" s="1"/>
  <c r="G60" i="2"/>
  <c r="P5"/>
  <c r="P60" s="1"/>
  <c r="T5"/>
  <c r="T60" s="1"/>
  <c r="X5"/>
  <c r="X60" s="1"/>
  <c r="D49"/>
  <c r="H49"/>
  <c r="Y49" s="1"/>
  <c r="L49"/>
  <c r="Q49"/>
  <c r="Q60" s="1"/>
  <c r="F49"/>
  <c r="J49"/>
  <c r="O49"/>
  <c r="O60" s="1"/>
  <c r="S49"/>
  <c r="S60" s="1"/>
  <c r="W49"/>
  <c r="X5" i="1"/>
  <c r="Z91"/>
  <c r="C57" i="5" s="1"/>
  <c r="E6" i="1"/>
  <c r="E5" s="1"/>
  <c r="E95" s="1"/>
  <c r="J6"/>
  <c r="J5" s="1"/>
  <c r="J95" s="1"/>
  <c r="N6"/>
  <c r="S6"/>
  <c r="S5" s="1"/>
  <c r="S95" s="1"/>
  <c r="W6"/>
  <c r="Z13"/>
  <c r="C35" i="5" s="1"/>
  <c r="Z37" i="1"/>
  <c r="C38" i="5" s="1"/>
  <c r="Z44" i="1"/>
  <c r="C40" i="5" s="1"/>
  <c r="Z49" i="1"/>
  <c r="C42" i="5" s="1"/>
  <c r="Z83" i="1"/>
  <c r="I82"/>
  <c r="M82"/>
  <c r="M95" s="1"/>
  <c r="R82"/>
  <c r="R95" s="1"/>
  <c r="V82"/>
  <c r="V95" s="1"/>
  <c r="C62" i="5"/>
  <c r="Z89" i="1"/>
  <c r="C63" i="5" s="1"/>
  <c r="D6" i="1"/>
  <c r="D5" s="1"/>
  <c r="G6"/>
  <c r="G5" s="1"/>
  <c r="G95" s="1"/>
  <c r="L6"/>
  <c r="L5" s="1"/>
  <c r="L95" s="1"/>
  <c r="Q6"/>
  <c r="Q5" s="1"/>
  <c r="Q95" s="1"/>
  <c r="U6"/>
  <c r="U5" s="1"/>
  <c r="U95" s="1"/>
  <c r="Y6"/>
  <c r="Y5" s="1"/>
  <c r="Y95" s="1"/>
  <c r="D55"/>
  <c r="H95"/>
  <c r="N55"/>
  <c r="N5" s="1"/>
  <c r="N95" s="1"/>
  <c r="Z69"/>
  <c r="Z86"/>
  <c r="D95"/>
  <c r="F95"/>
  <c r="K95"/>
  <c r="P95"/>
  <c r="T5"/>
  <c r="T95" s="1"/>
  <c r="X95"/>
  <c r="W5"/>
  <c r="W95" s="1"/>
  <c r="Z68"/>
  <c r="C55" i="5" s="1"/>
  <c r="Z76" i="1"/>
  <c r="C56" i="5" s="1"/>
  <c r="I95" i="1"/>
  <c r="Z64"/>
  <c r="Z77"/>
  <c r="D82"/>
  <c r="C5" i="2"/>
  <c r="C60" s="1"/>
  <c r="W60"/>
  <c r="D56"/>
  <c r="Y56" s="1"/>
  <c r="C52" i="5"/>
  <c r="C51" s="1"/>
  <c r="Z56" i="1"/>
  <c r="C46" i="5"/>
  <c r="Y33" i="2"/>
  <c r="Y15"/>
  <c r="C60" i="5"/>
  <c r="C44"/>
  <c r="C64"/>
  <c r="C29"/>
  <c r="C10"/>
  <c r="C6"/>
  <c r="Y6" i="2"/>
  <c r="H60" l="1"/>
  <c r="Z82" i="1"/>
  <c r="Z6"/>
  <c r="Z5"/>
  <c r="Z55"/>
  <c r="Y5" i="2"/>
  <c r="D60"/>
  <c r="C28" i="5"/>
  <c r="C27" s="1"/>
  <c r="C5"/>
  <c r="Y60" i="2" l="1"/>
  <c r="Z95" i="1"/>
  <c r="C58" i="5"/>
  <c r="C70" s="1"/>
  <c r="C59" s="1"/>
</calcChain>
</file>

<file path=xl/sharedStrings.xml><?xml version="1.0" encoding="utf-8"?>
<sst xmlns="http://schemas.openxmlformats.org/spreadsheetml/2006/main" count="481" uniqueCount="310">
  <si>
    <t>Redni broj</t>
  </si>
  <si>
    <t>Vrsta rashoda</t>
  </si>
  <si>
    <t>I</t>
  </si>
  <si>
    <t>Tekući izdaci</t>
  </si>
  <si>
    <t>Bruto zarade i doprinosi na teret poslodavca</t>
  </si>
  <si>
    <t>Neto zarade</t>
  </si>
  <si>
    <t>Porez na zarade</t>
  </si>
  <si>
    <t>Doprinosi na teret zaposlenog</t>
  </si>
  <si>
    <t>Doprinosi na teret poslodavca</t>
  </si>
  <si>
    <t>Opštinski prirez</t>
  </si>
  <si>
    <t>Ostala lična primanja</t>
  </si>
  <si>
    <t>Naknada za zimnicu</t>
  </si>
  <si>
    <t>Naknada za stanovanje i odvojeni život</t>
  </si>
  <si>
    <t>Naknada za prevoz</t>
  </si>
  <si>
    <t>Jubilarne nagrade</t>
  </si>
  <si>
    <t>Otpremnine</t>
  </si>
  <si>
    <t>Naknada skupštinskim poslanicima</t>
  </si>
  <si>
    <t>Ostale naknade</t>
  </si>
  <si>
    <t>Rashodi za materijal</t>
  </si>
  <si>
    <t>Administrativni materijal</t>
  </si>
  <si>
    <t>Materijal za posebne namjene</t>
  </si>
  <si>
    <t>Rashodi za energiju</t>
  </si>
  <si>
    <t>Rashodi za gorivo</t>
  </si>
  <si>
    <t>Ostali rashodi za materijal</t>
  </si>
  <si>
    <t>Rashodi za usluge</t>
  </si>
  <si>
    <t>Službena putovanja</t>
  </si>
  <si>
    <t>Reprezentacija</t>
  </si>
  <si>
    <t>Komunikacione usluge</t>
  </si>
  <si>
    <t>Bankarske usluge i negativne kursne razlike</t>
  </si>
  <si>
    <t>Usluge prevoza</t>
  </si>
  <si>
    <t>Advokatske, notarske i pravne usluge</t>
  </si>
  <si>
    <t>Konsultantske usluge, projekti i studije</t>
  </si>
  <si>
    <t>Usluge stručnog usavršavanja</t>
  </si>
  <si>
    <t>Ostale usluge</t>
  </si>
  <si>
    <t>Rashodi za tekuće održavanje</t>
  </si>
  <si>
    <t>Tekuće održavanje javne infrastrukture</t>
  </si>
  <si>
    <t>Tekuće održavanje građevinskih objekata</t>
  </si>
  <si>
    <t>Tekuće održavanje opreme</t>
  </si>
  <si>
    <t>Kamate</t>
  </si>
  <si>
    <t>Kamate rezidentima</t>
  </si>
  <si>
    <t>Kamate nerezidentima</t>
  </si>
  <si>
    <t>Renta</t>
  </si>
  <si>
    <t>Zakup objekata</t>
  </si>
  <si>
    <t>Zakup opreme</t>
  </si>
  <si>
    <t>Zakup zemljišta</t>
  </si>
  <si>
    <t>Subvencije</t>
  </si>
  <si>
    <t>Ostali izdaci</t>
  </si>
  <si>
    <t>Transferi za socijalnu zaštitu</t>
  </si>
  <si>
    <t>Transferi institucijama, pojedincima, nevladinom i javnom sektoru</t>
  </si>
  <si>
    <t>Ostali transferi</t>
  </si>
  <si>
    <t>Kapitalni izdaci</t>
  </si>
  <si>
    <t>Izdaci za lokalnu infrastrukturu</t>
  </si>
  <si>
    <t>Izdaci za građevinske objekte</t>
  </si>
  <si>
    <t>Izdaci za uređenje zemljišta</t>
  </si>
  <si>
    <t>Izdaci za opremu</t>
  </si>
  <si>
    <t>Investiciono održavanje</t>
  </si>
  <si>
    <t>Ostali kapitalni izdaci</t>
  </si>
  <si>
    <t>Pozajmice i krediti</t>
  </si>
  <si>
    <t>Otplata dugova</t>
  </si>
  <si>
    <t>Otplata duga</t>
  </si>
  <si>
    <t>Otplata hartija od vrijednosti i kredita rezidentima</t>
  </si>
  <si>
    <t>Otplata hartija od vrijednosti i kredita nerezidentima</t>
  </si>
  <si>
    <t>Otplata garancija</t>
  </si>
  <si>
    <t>Otplata garancija u zemlji</t>
  </si>
  <si>
    <t>Otplata garancija u inostranstvu</t>
  </si>
  <si>
    <t>Otplata obaveza iz prethodnog perioda</t>
  </si>
  <si>
    <t>Rezerve</t>
  </si>
  <si>
    <t>Tekuća budžetska rezerva</t>
  </si>
  <si>
    <t>Stalna budžetska rezerva</t>
  </si>
  <si>
    <t>Ostale rezerve</t>
  </si>
  <si>
    <t>Transferi institucijama kulture i sporta</t>
  </si>
  <si>
    <t>Transferi nevladinim organizacijama</t>
  </si>
  <si>
    <t>Transferi za jednokratne socijalne pomoći</t>
  </si>
  <si>
    <t>Ostali transferi pojedincima</t>
  </si>
  <si>
    <t>Ostali transferi institucijama</t>
  </si>
  <si>
    <t>Transferi opštinama</t>
  </si>
  <si>
    <t>Transferi budžetu Države</t>
  </si>
  <si>
    <t>Transferi javnim preduzećima</t>
  </si>
  <si>
    <t>Prihodi</t>
  </si>
  <si>
    <t>Tekući prihodi</t>
  </si>
  <si>
    <t>Porezi</t>
  </si>
  <si>
    <t>7111</t>
  </si>
  <si>
    <t>Porez na dohodak fizičkih lica</t>
  </si>
  <si>
    <t>Porez na nepokretnosti</t>
  </si>
  <si>
    <t>Porez na promet nepokretnosti</t>
  </si>
  <si>
    <t>71175</t>
  </si>
  <si>
    <t>Prirez porezu na dohodak fizičkih lica</t>
  </si>
  <si>
    <t>Takse</t>
  </si>
  <si>
    <t>71312</t>
  </si>
  <si>
    <t>Lokalne administrativne takse</t>
  </si>
  <si>
    <t>7135</t>
  </si>
  <si>
    <t>Lokalne komunalne takse</t>
  </si>
  <si>
    <t>Ostale takse</t>
  </si>
  <si>
    <t>Naknade</t>
  </si>
  <si>
    <t>Naknada za korišćenje dobara od opšteg interesa</t>
  </si>
  <si>
    <t>71411</t>
  </si>
  <si>
    <t>Naknada za korišćenje voda</t>
  </si>
  <si>
    <t>71412</t>
  </si>
  <si>
    <t>Naknada za izvađeni materijal iz vodotoka</t>
  </si>
  <si>
    <t>71413</t>
  </si>
  <si>
    <t>Naknada za zaštitu voda od zagađivanja</t>
  </si>
  <si>
    <t>Naknada za korišćenje rezultata geoloških istraživanja</t>
  </si>
  <si>
    <t>Naknade za korišćenje prirodnih dobara</t>
  </si>
  <si>
    <t>71421</t>
  </si>
  <si>
    <t>Naknada za korišćenje šuma</t>
  </si>
  <si>
    <t>Naknada za korišćenje morskog dobra</t>
  </si>
  <si>
    <t>71423</t>
  </si>
  <si>
    <t>Naknada za korišćenje rudnog bogatstva</t>
  </si>
  <si>
    <t>Naknada za korišćenje mineralnih sirovina</t>
  </si>
  <si>
    <t>Ekološke naknade (koje se plaćaju prilikom registracije vozila)</t>
  </si>
  <si>
    <t>7146</t>
  </si>
  <si>
    <t>Naknada za komunalno opremanje građevinskog zemljišta</t>
  </si>
  <si>
    <t>Naknada za izgradnju javnih garaža</t>
  </si>
  <si>
    <t>Naknade za korišćenje opšinskih puteva</t>
  </si>
  <si>
    <t>Godišnja naknada pri registraciji drumskih motornih vozila, traktora i priključnih vozila</t>
  </si>
  <si>
    <t>7149</t>
  </si>
  <si>
    <t>Ostali prihodi</t>
  </si>
  <si>
    <t>7151</t>
  </si>
  <si>
    <t>Prihodi od kapitala (od kamata, akcija i udjela u dobiti i rente)</t>
  </si>
  <si>
    <t>7152</t>
  </si>
  <si>
    <t>Novčane kazne i oduzete imovinske koristi</t>
  </si>
  <si>
    <t>Kamate zbog neblagovremenog plaćanja lokalnih poreza</t>
  </si>
  <si>
    <t>7153</t>
  </si>
  <si>
    <t>Prihodi koje organi ostvaruju vršenjem svoje djelatnosti</t>
  </si>
  <si>
    <t>Prihodi od zakupa poslovnih prostora</t>
  </si>
  <si>
    <t>7155</t>
  </si>
  <si>
    <t>Primici od prodaje imovine</t>
  </si>
  <si>
    <t>721</t>
  </si>
  <si>
    <t>Primici od prodaje nefinansijske imovine</t>
  </si>
  <si>
    <t>7211</t>
  </si>
  <si>
    <t>Prodaja nepokretnosti</t>
  </si>
  <si>
    <t>722</t>
  </si>
  <si>
    <t>Primici od prodaje finansijske imovine</t>
  </si>
  <si>
    <t>7221</t>
  </si>
  <si>
    <t>Prodaja akcija</t>
  </si>
  <si>
    <t>7222</t>
  </si>
  <si>
    <t>Prodaja ostalih hartija od vrijednosti</t>
  </si>
  <si>
    <t>Primici od otplate kredita i sredstva prenesena iz prethodne godine</t>
  </si>
  <si>
    <t>Primici od otplate kredita</t>
  </si>
  <si>
    <t>732</t>
  </si>
  <si>
    <t>Sredstva prenesena iz prethodne godine</t>
  </si>
  <si>
    <t>Donacije i transferi</t>
  </si>
  <si>
    <t>741</t>
  </si>
  <si>
    <t>Donacije</t>
  </si>
  <si>
    <t>7411</t>
  </si>
  <si>
    <t>Tekuće donacije</t>
  </si>
  <si>
    <t>7412</t>
  </si>
  <si>
    <t>Kapitalne donacije</t>
  </si>
  <si>
    <t>Transferi</t>
  </si>
  <si>
    <t>7421</t>
  </si>
  <si>
    <t>Transferi od budžeta Države (Uslovne dotacije)</t>
  </si>
  <si>
    <t>7426</t>
  </si>
  <si>
    <t>Transferi od Egalizacionog fonda</t>
  </si>
  <si>
    <t>751</t>
  </si>
  <si>
    <t>7511</t>
  </si>
  <si>
    <t>Pozajmice i krediti od domaćih izvora</t>
  </si>
  <si>
    <t>7512</t>
  </si>
  <si>
    <t>Pozajmice i krediti od inostranih izvora</t>
  </si>
  <si>
    <t>UKUPNI PRIHODI (71+72+73+74+75)</t>
  </si>
  <si>
    <t>411-1</t>
  </si>
  <si>
    <t>411-2</t>
  </si>
  <si>
    <t>411-3</t>
  </si>
  <si>
    <t>411-4</t>
  </si>
  <si>
    <t>411-5</t>
  </si>
  <si>
    <t>412-1</t>
  </si>
  <si>
    <t>412-2</t>
  </si>
  <si>
    <t>412-3</t>
  </si>
  <si>
    <t>412-4</t>
  </si>
  <si>
    <t>412-5</t>
  </si>
  <si>
    <t>412-6</t>
  </si>
  <si>
    <t>412-7</t>
  </si>
  <si>
    <t>413-1</t>
  </si>
  <si>
    <t>413-3</t>
  </si>
  <si>
    <t>413-4</t>
  </si>
  <si>
    <t>413-5</t>
  </si>
  <si>
    <t>413-9</t>
  </si>
  <si>
    <t>414-1</t>
  </si>
  <si>
    <t>414-2</t>
  </si>
  <si>
    <t>414-3</t>
  </si>
  <si>
    <t>414-4</t>
  </si>
  <si>
    <t>414-5</t>
  </si>
  <si>
    <t>414-6</t>
  </si>
  <si>
    <t>414-7</t>
  </si>
  <si>
    <t>414-8</t>
  </si>
  <si>
    <t>414-9</t>
  </si>
  <si>
    <t>415-1</t>
  </si>
  <si>
    <t>415-2</t>
  </si>
  <si>
    <t>415-3</t>
  </si>
  <si>
    <t>417-1</t>
  </si>
  <si>
    <t>417-2</t>
  </si>
  <si>
    <t>417-3</t>
  </si>
  <si>
    <t>431-3</t>
  </si>
  <si>
    <t>431-4</t>
  </si>
  <si>
    <t>431-5</t>
  </si>
  <si>
    <t>431-6</t>
  </si>
  <si>
    <t>431-8</t>
  </si>
  <si>
    <t>431-9</t>
  </si>
  <si>
    <t>432-4</t>
  </si>
  <si>
    <t>432-5</t>
  </si>
  <si>
    <t>432-6</t>
  </si>
  <si>
    <t>441-2</t>
  </si>
  <si>
    <t>441-3</t>
  </si>
  <si>
    <t>441-4</t>
  </si>
  <si>
    <t>441-5</t>
  </si>
  <si>
    <t>441-6</t>
  </si>
  <si>
    <t>441-9</t>
  </si>
  <si>
    <t>461-1</t>
  </si>
  <si>
    <t>461-2</t>
  </si>
  <si>
    <t>462-1</t>
  </si>
  <si>
    <t>462-2</t>
  </si>
  <si>
    <t>II</t>
  </si>
  <si>
    <t>III</t>
  </si>
  <si>
    <t>IV</t>
  </si>
  <si>
    <t>V</t>
  </si>
  <si>
    <t>UKUPNI RASHODI (I+II+III+IV+V)</t>
  </si>
  <si>
    <t>416-1</t>
  </si>
  <si>
    <t>416-2</t>
  </si>
  <si>
    <t>419-3</t>
  </si>
  <si>
    <t>419-4</t>
  </si>
  <si>
    <t>419-6</t>
  </si>
  <si>
    <t>419-9</t>
  </si>
  <si>
    <t>Izrada i održavanje softvera</t>
  </si>
  <si>
    <t>Osiguranje</t>
  </si>
  <si>
    <t>Komunalne naknade</t>
  </si>
  <si>
    <t>Ostalo</t>
  </si>
  <si>
    <t>451-1</t>
  </si>
  <si>
    <t>451-2</t>
  </si>
  <si>
    <t>451-3</t>
  </si>
  <si>
    <t>Pozajmice i krediti nefinansijskim institucijama</t>
  </si>
  <si>
    <t>Pozajmice i krediti finansijskim institucijama</t>
  </si>
  <si>
    <t>Pozajmice i krediti pojedincima</t>
  </si>
  <si>
    <t>463-0</t>
  </si>
  <si>
    <t>Andrijevica</t>
  </si>
  <si>
    <t>Bar</t>
  </si>
  <si>
    <t>Berane</t>
  </si>
  <si>
    <t>Bijelo Polje</t>
  </si>
  <si>
    <t xml:space="preserve">Budva </t>
  </si>
  <si>
    <t>Danilovgrad</t>
  </si>
  <si>
    <t>Herceg Novi</t>
  </si>
  <si>
    <t>Kolašin</t>
  </si>
  <si>
    <t>Kotor</t>
  </si>
  <si>
    <t xml:space="preserve">Mojkovac </t>
  </si>
  <si>
    <t>Nikšić</t>
  </si>
  <si>
    <t>Plav</t>
  </si>
  <si>
    <t>Plužine</t>
  </si>
  <si>
    <t>Pljevlja</t>
  </si>
  <si>
    <t>Podgorica</t>
  </si>
  <si>
    <t>Rožaje</t>
  </si>
  <si>
    <t>Tivat</t>
  </si>
  <si>
    <t>Ulcinj</t>
  </si>
  <si>
    <t>Cetinje</t>
  </si>
  <si>
    <t>Žabljak</t>
  </si>
  <si>
    <t>Šavnik</t>
  </si>
  <si>
    <t>Ukupno</t>
  </si>
  <si>
    <t>OPIS</t>
  </si>
  <si>
    <t>Izvorni prihodi</t>
  </si>
  <si>
    <t>Lokalni porezi</t>
  </si>
  <si>
    <t>Naknade za korišćenje dobara od opšteg interesa</t>
  </si>
  <si>
    <t>Ekološke naknade</t>
  </si>
  <si>
    <t>Naknade za priređivanje igara na sreću</t>
  </si>
  <si>
    <t>Naknada za izgradnju i održavanje lokalnih puteva</t>
  </si>
  <si>
    <t>Naknade za komunalno opremanje građevinskog zemljišta</t>
  </si>
  <si>
    <t>Prihodi od kapitala</t>
  </si>
  <si>
    <t>Izdaci</t>
  </si>
  <si>
    <t>Transferi institucijama pojedinicima,NVO i javnom sektoru</t>
  </si>
  <si>
    <t>Transferi javnim preduzecima</t>
  </si>
  <si>
    <t>Deficit</t>
  </si>
  <si>
    <t>Finansiranje</t>
  </si>
  <si>
    <t>Domaće finansiranje</t>
  </si>
  <si>
    <t xml:space="preserve"> Pozajmice i krediti iz domaćih izvora</t>
  </si>
  <si>
    <t>Inostrano finansiranje</t>
  </si>
  <si>
    <t xml:space="preserve"> Pozajmice i krediti iz inostranih izvora</t>
  </si>
  <si>
    <t>Povećanje/smanjenje depozita</t>
  </si>
  <si>
    <t>Transferi političkim partijama, strankama i udruženjima</t>
  </si>
  <si>
    <t xml:space="preserve">      Donacije</t>
  </si>
  <si>
    <t>Prihodi od prodaje imovine</t>
  </si>
  <si>
    <t>Vrsta neizmirene obaveze</t>
  </si>
  <si>
    <t xml:space="preserve">Andrijevica </t>
  </si>
  <si>
    <t>Budva</t>
  </si>
  <si>
    <t>Mojkovac</t>
  </si>
  <si>
    <t xml:space="preserve">Ulcinj </t>
  </si>
  <si>
    <t xml:space="preserve">Obaveze za tekuće rashode </t>
  </si>
  <si>
    <t>Obaveze za bruto zarade i doprinose na teret poslodavca</t>
  </si>
  <si>
    <t>Obaveze za ostala lična primanja</t>
  </si>
  <si>
    <t>Obaveze za ostale tekuće rashode</t>
  </si>
  <si>
    <t>Obaveze po transferima za socijalnu zaštitu</t>
  </si>
  <si>
    <t>Obaveze za transfere institucijama,pojedincima,NVO</t>
  </si>
  <si>
    <t>Obaveze za kapitalne izdatke</t>
  </si>
  <si>
    <t>Obaveze po pozajmicama i kreditima</t>
  </si>
  <si>
    <t>a)</t>
  </si>
  <si>
    <t>glavnica</t>
  </si>
  <si>
    <t>b)</t>
  </si>
  <si>
    <t>kamata</t>
  </si>
  <si>
    <t>VI</t>
  </si>
  <si>
    <t>Obaveze iz rezervi</t>
  </si>
  <si>
    <t>UKUPNE NEIZMIRENE OBAVEZE ( I+II+III+IV+V+VI )</t>
  </si>
  <si>
    <t>Naknade za korišćenje građevinskog zemljišta</t>
  </si>
  <si>
    <t>431-2</t>
  </si>
  <si>
    <t>Transferi obrazovanju</t>
  </si>
  <si>
    <t>451-5</t>
  </si>
  <si>
    <t>Ostale pozajmice i krediti</t>
  </si>
  <si>
    <t>Stanje neizmirenih obaveza opštine na 31.12.2014.</t>
  </si>
  <si>
    <t>Opština</t>
  </si>
  <si>
    <t>Domaći dug</t>
  </si>
  <si>
    <t>Ino dug</t>
  </si>
  <si>
    <t>Gusinje</t>
  </si>
  <si>
    <t>Petnjica</t>
  </si>
  <si>
    <t>UKUPNO</t>
  </si>
  <si>
    <t>Stanje neizmirenih obaveza na 31.12.2014. godine (u mil. €)</t>
  </si>
  <si>
    <t xml:space="preserve">Stanje duga lokalne samouprave na dan 31.12.2014. godine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</si>
</sst>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0.00,,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indexed="8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sz val="9"/>
      <color indexed="8"/>
      <name val="Century Gothic"/>
      <family val="2"/>
    </font>
    <font>
      <b/>
      <i/>
      <sz val="9"/>
      <name val="Century Gothic"/>
      <family val="2"/>
    </font>
    <font>
      <i/>
      <sz val="9"/>
      <name val="Century Gothic"/>
      <family val="2"/>
    </font>
    <font>
      <b/>
      <sz val="10"/>
      <name val="Century Gothic"/>
      <family val="2"/>
      <charset val="238"/>
    </font>
    <font>
      <b/>
      <sz val="10"/>
      <name val="Arial"/>
      <family val="2"/>
      <charset val="238"/>
    </font>
    <font>
      <b/>
      <sz val="9"/>
      <name val="Century Gothic"/>
      <family val="2"/>
      <charset val="238"/>
    </font>
    <font>
      <sz val="9"/>
      <name val="Century Gothic"/>
      <family val="2"/>
      <charset val="238"/>
    </font>
    <font>
      <sz val="8"/>
      <name val="Century Gothic"/>
      <family val="2"/>
    </font>
    <font>
      <sz val="9"/>
      <color indexed="8"/>
      <name val="Century Gothic"/>
      <family val="2"/>
      <charset val="238"/>
    </font>
    <font>
      <sz val="11"/>
      <name val="Calibri"/>
      <family val="2"/>
    </font>
    <font>
      <sz val="16"/>
      <name val="Century Gothic"/>
      <family val="2"/>
    </font>
    <font>
      <sz val="10"/>
      <name val="Century Gothic"/>
      <family val="2"/>
    </font>
    <font>
      <b/>
      <sz val="11"/>
      <name val="Calibri"/>
      <family val="2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/>
  </cellStyleXfs>
  <cellXfs count="124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/>
    <xf numFmtId="43" fontId="0" fillId="0" borderId="0" xfId="1" applyFont="1"/>
    <xf numFmtId="43" fontId="6" fillId="0" borderId="0" xfId="1" applyFont="1"/>
    <xf numFmtId="4" fontId="0" fillId="0" borderId="0" xfId="0" applyNumberFormat="1"/>
    <xf numFmtId="43" fontId="0" fillId="0" borderId="0" xfId="0" applyNumberForma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Border="1"/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/>
    <xf numFmtId="4" fontId="11" fillId="0" borderId="1" xfId="0" applyNumberFormat="1" applyFont="1" applyBorder="1"/>
    <xf numFmtId="4" fontId="11" fillId="0" borderId="1" xfId="0" applyNumberFormat="1" applyFont="1" applyFill="1" applyBorder="1"/>
    <xf numFmtId="0" fontId="10" fillId="0" borderId="1" xfId="0" applyFont="1" applyFill="1" applyBorder="1"/>
    <xf numFmtId="4" fontId="10" fillId="0" borderId="1" xfId="0" applyNumberFormat="1" applyFont="1" applyFill="1" applyBorder="1"/>
    <xf numFmtId="0" fontId="11" fillId="0" borderId="1" xfId="0" applyFont="1" applyFill="1" applyBorder="1" applyAlignment="1">
      <alignment horizontal="right" vertical="top"/>
    </xf>
    <xf numFmtId="0" fontId="12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4" fontId="8" fillId="0" borderId="1" xfId="0" applyNumberFormat="1" applyFont="1" applyBorder="1"/>
    <xf numFmtId="4" fontId="7" fillId="0" borderId="1" xfId="0" applyNumberFormat="1" applyFont="1" applyBorder="1"/>
    <xf numFmtId="49" fontId="13" fillId="0" borderId="1" xfId="0" applyNumberFormat="1" applyFont="1" applyBorder="1" applyAlignment="1">
      <alignment horizontal="left" wrapText="1" indent="1"/>
    </xf>
    <xf numFmtId="49" fontId="14" fillId="0" borderId="1" xfId="0" applyNumberFormat="1" applyFont="1" applyBorder="1" applyAlignment="1">
      <alignment horizontal="left" wrapText="1" indent="2"/>
    </xf>
    <xf numFmtId="49" fontId="13" fillId="0" borderId="1" xfId="0" applyNumberFormat="1" applyFont="1" applyBorder="1" applyAlignment="1">
      <alignment horizontal="left" wrapText="1" indent="2"/>
    </xf>
    <xf numFmtId="49" fontId="14" fillId="0" borderId="1" xfId="0" applyNumberFormat="1" applyFont="1" applyBorder="1" applyAlignment="1">
      <alignment horizontal="left" wrapText="1" indent="4"/>
    </xf>
    <xf numFmtId="49" fontId="13" fillId="0" borderId="1" xfId="0" applyNumberFormat="1" applyFont="1" applyBorder="1" applyAlignment="1">
      <alignment horizontal="left" wrapText="1" indent="3"/>
    </xf>
    <xf numFmtId="49" fontId="14" fillId="0" borderId="1" xfId="0" applyNumberFormat="1" applyFont="1" applyBorder="1" applyAlignment="1">
      <alignment horizontal="left" wrapText="1" indent="3"/>
    </xf>
    <xf numFmtId="0" fontId="16" fillId="0" borderId="0" xfId="0" applyFont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16" fontId="14" fillId="0" borderId="3" xfId="0" applyNumberFormat="1" applyFont="1" applyBorder="1" applyAlignment="1">
      <alignment horizontal="center"/>
    </xf>
    <xf numFmtId="0" fontId="14" fillId="0" borderId="3" xfId="0" applyFont="1" applyBorder="1"/>
    <xf numFmtId="0" fontId="13" fillId="0" borderId="3" xfId="0" applyFont="1" applyBorder="1" applyAlignment="1">
      <alignment wrapText="1"/>
    </xf>
    <xf numFmtId="0" fontId="18" fillId="0" borderId="0" xfId="0" applyFont="1"/>
    <xf numFmtId="49" fontId="13" fillId="0" borderId="6" xfId="0" applyNumberFormat="1" applyFont="1" applyBorder="1" applyAlignment="1">
      <alignment horizontal="left" wrapText="1" indent="2"/>
    </xf>
    <xf numFmtId="4" fontId="8" fillId="0" borderId="6" xfId="0" applyNumberFormat="1" applyFont="1" applyBorder="1"/>
    <xf numFmtId="49" fontId="13" fillId="0" borderId="7" xfId="0" applyNumberFormat="1" applyFont="1" applyBorder="1" applyAlignment="1">
      <alignment horizontal="left" wrapText="1" indent="1"/>
    </xf>
    <xf numFmtId="49" fontId="13" fillId="0" borderId="5" xfId="0" applyNumberFormat="1" applyFont="1" applyBorder="1" applyAlignment="1">
      <alignment horizontal="left" wrapText="1"/>
    </xf>
    <xf numFmtId="4" fontId="7" fillId="0" borderId="5" xfId="0" applyNumberFormat="1" applyFont="1" applyBorder="1"/>
    <xf numFmtId="49" fontId="13" fillId="0" borderId="6" xfId="0" applyNumberFormat="1" applyFont="1" applyBorder="1" applyAlignment="1">
      <alignment horizontal="left" wrapText="1" indent="1"/>
    </xf>
    <xf numFmtId="49" fontId="13" fillId="0" borderId="5" xfId="0" applyNumberFormat="1" applyFont="1" applyBorder="1" applyAlignment="1">
      <alignment horizontal="left" wrapText="1" indent="1"/>
    </xf>
    <xf numFmtId="2" fontId="13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4" fontId="7" fillId="0" borderId="7" xfId="0" applyNumberFormat="1" applyFont="1" applyBorder="1"/>
    <xf numFmtId="49" fontId="13" fillId="0" borderId="5" xfId="0" applyNumberFormat="1" applyFont="1" applyBorder="1" applyAlignment="1">
      <alignment wrapText="1"/>
    </xf>
    <xf numFmtId="49" fontId="14" fillId="0" borderId="6" xfId="0" applyNumberFormat="1" applyFont="1" applyBorder="1" applyAlignment="1">
      <alignment horizontal="left" wrapText="1" indent="2"/>
    </xf>
    <xf numFmtId="4" fontId="10" fillId="0" borderId="1" xfId="0" applyNumberFormat="1" applyFont="1" applyBorder="1" applyAlignment="1">
      <alignment horizontal="center" vertical="center" wrapText="1"/>
    </xf>
    <xf numFmtId="4" fontId="7" fillId="0" borderId="6" xfId="0" applyNumberFormat="1" applyFont="1" applyBorder="1"/>
    <xf numFmtId="4" fontId="19" fillId="0" borderId="1" xfId="0" applyNumberFormat="1" applyFont="1" applyBorder="1"/>
    <xf numFmtId="4" fontId="1" fillId="0" borderId="0" xfId="0" applyNumberFormat="1" applyFont="1"/>
    <xf numFmtId="0" fontId="10" fillId="0" borderId="8" xfId="0" applyFont="1" applyBorder="1" applyAlignment="1">
      <alignment horizontal="center" vertical="center" wrapText="1"/>
    </xf>
    <xf numFmtId="4" fontId="17" fillId="0" borderId="8" xfId="0" applyNumberFormat="1" applyFont="1" applyBorder="1"/>
    <xf numFmtId="4" fontId="18" fillId="0" borderId="8" xfId="0" applyNumberFormat="1" applyFont="1" applyBorder="1"/>
    <xf numFmtId="4" fontId="11" fillId="0" borderId="8" xfId="0" applyNumberFormat="1" applyFont="1" applyBorder="1"/>
    <xf numFmtId="4" fontId="17" fillId="0" borderId="9" xfId="0" applyNumberFormat="1" applyFont="1" applyBorder="1"/>
    <xf numFmtId="4" fontId="10" fillId="0" borderId="8" xfId="0" applyNumberFormat="1" applyFont="1" applyBorder="1"/>
    <xf numFmtId="4" fontId="18" fillId="0" borderId="1" xfId="0" applyNumberFormat="1" applyFont="1" applyFill="1" applyBorder="1"/>
    <xf numFmtId="4" fontId="20" fillId="0" borderId="1" xfId="0" applyNumberFormat="1" applyFont="1" applyBorder="1"/>
    <xf numFmtId="4" fontId="12" fillId="0" borderId="1" xfId="0" applyNumberFormat="1" applyFont="1" applyBorder="1"/>
    <xf numFmtId="4" fontId="16" fillId="0" borderId="0" xfId="0" applyNumberFormat="1" applyFont="1"/>
    <xf numFmtId="4" fontId="21" fillId="0" borderId="1" xfId="0" applyNumberFormat="1" applyFont="1" applyFill="1" applyBorder="1"/>
    <xf numFmtId="4" fontId="19" fillId="0" borderId="1" xfId="0" applyNumberFormat="1" applyFont="1" applyFill="1" applyBorder="1"/>
    <xf numFmtId="4" fontId="22" fillId="0" borderId="1" xfId="0" applyNumberFormat="1" applyFont="1" applyBorder="1"/>
    <xf numFmtId="4" fontId="8" fillId="0" borderId="13" xfId="0" applyNumberFormat="1" applyFont="1" applyFill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43" fontId="8" fillId="0" borderId="1" xfId="1" applyFont="1" applyBorder="1"/>
    <xf numFmtId="43" fontId="8" fillId="0" borderId="1" xfId="1" applyFont="1" applyBorder="1" applyAlignment="1">
      <alignment horizontal="right"/>
    </xf>
    <xf numFmtId="43" fontId="8" fillId="0" borderId="1" xfId="1" applyFont="1" applyBorder="1" applyAlignment="1">
      <alignment horizontal="right" vertical="top"/>
    </xf>
    <xf numFmtId="4" fontId="23" fillId="0" borderId="1" xfId="0" applyNumberFormat="1" applyFont="1" applyBorder="1"/>
    <xf numFmtId="4" fontId="3" fillId="0" borderId="0" xfId="0" applyNumberFormat="1" applyFont="1"/>
    <xf numFmtId="4" fontId="17" fillId="2" borderId="8" xfId="0" applyNumberFormat="1" applyFont="1" applyFill="1" applyBorder="1"/>
    <xf numFmtId="4" fontId="17" fillId="2" borderId="9" xfId="0" applyNumberFormat="1" applyFont="1" applyFill="1" applyBorder="1"/>
    <xf numFmtId="43" fontId="12" fillId="0" borderId="1" xfId="1" applyFont="1" applyBorder="1"/>
    <xf numFmtId="43" fontId="12" fillId="0" borderId="1" xfId="1" applyFont="1" applyBorder="1" applyAlignment="1">
      <alignment horizontal="right"/>
    </xf>
    <xf numFmtId="43" fontId="20" fillId="0" borderId="7" xfId="0" applyNumberFormat="1" applyFont="1" applyBorder="1"/>
    <xf numFmtId="4" fontId="0" fillId="0" borderId="1" xfId="0" applyNumberFormat="1" applyBorder="1"/>
    <xf numFmtId="4" fontId="24" fillId="0" borderId="1" xfId="0" applyNumberFormat="1" applyFont="1" applyFill="1" applyBorder="1"/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6" fillId="0" borderId="1" xfId="0" applyFont="1" applyBorder="1" applyAlignment="1"/>
    <xf numFmtId="165" fontId="25" fillId="0" borderId="1" xfId="0" applyNumberFormat="1" applyFont="1" applyBorder="1"/>
    <xf numFmtId="0" fontId="25" fillId="0" borderId="0" xfId="0" applyFont="1"/>
    <xf numFmtId="0" fontId="28" fillId="3" borderId="1" xfId="0" applyFont="1" applyFill="1" applyBorder="1" applyAlignment="1" applyProtection="1">
      <alignment horizontal="center" vertical="center"/>
    </xf>
    <xf numFmtId="164" fontId="28" fillId="3" borderId="1" xfId="1" applyNumberFormat="1" applyFont="1" applyFill="1" applyBorder="1" applyAlignment="1" applyProtection="1">
      <alignment horizontal="center" vertical="center"/>
    </xf>
    <xf numFmtId="0" fontId="29" fillId="0" borderId="1" xfId="0" applyFont="1" applyFill="1" applyBorder="1" applyAlignment="1" applyProtection="1">
      <alignment vertical="center" wrapText="1"/>
    </xf>
    <xf numFmtId="0" fontId="25" fillId="0" borderId="1" xfId="0" applyFont="1" applyBorder="1"/>
    <xf numFmtId="0" fontId="28" fillId="0" borderId="1" xfId="0" applyFont="1" applyFill="1" applyBorder="1" applyAlignment="1" applyProtection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/>
    <xf numFmtId="165" fontId="27" fillId="0" borderId="1" xfId="0" applyNumberFormat="1" applyFont="1" applyBorder="1"/>
    <xf numFmtId="4" fontId="29" fillId="0" borderId="1" xfId="1" applyNumberFormat="1" applyFont="1" applyFill="1" applyBorder="1" applyAlignment="1" applyProtection="1">
      <alignment horizontal="right" vertical="center" wrapText="1"/>
    </xf>
    <xf numFmtId="4" fontId="25" fillId="0" borderId="1" xfId="1" applyNumberFormat="1" applyFont="1" applyBorder="1" applyAlignment="1">
      <alignment horizontal="right"/>
    </xf>
    <xf numFmtId="4" fontId="25" fillId="0" borderId="1" xfId="1" applyNumberFormat="1" applyFont="1" applyBorder="1" applyAlignment="1">
      <alignment horizontal="right" vertical="top"/>
    </xf>
    <xf numFmtId="4" fontId="25" fillId="0" borderId="1" xfId="0" applyNumberFormat="1" applyFont="1" applyBorder="1" applyAlignment="1">
      <alignment horizontal="right"/>
    </xf>
    <xf numFmtId="4" fontId="27" fillId="0" borderId="1" xfId="0" applyNumberFormat="1" applyFont="1" applyBorder="1" applyAlignment="1">
      <alignment horizontal="right"/>
    </xf>
    <xf numFmtId="4" fontId="29" fillId="2" borderId="1" xfId="1" applyNumberFormat="1" applyFont="1" applyFill="1" applyBorder="1" applyAlignment="1" applyProtection="1">
      <alignment horizontal="right" vertical="center" wrapText="1"/>
    </xf>
    <xf numFmtId="4" fontId="25" fillId="2" borderId="1" xfId="1" applyNumberFormat="1" applyFont="1" applyFill="1" applyBorder="1" applyAlignment="1">
      <alignment horizontal="right"/>
    </xf>
    <xf numFmtId="4" fontId="25" fillId="2" borderId="1" xfId="0" applyNumberFormat="1" applyFont="1" applyFill="1" applyBorder="1" applyAlignment="1">
      <alignment horizontal="right"/>
    </xf>
    <xf numFmtId="4" fontId="27" fillId="2" borderId="1" xfId="0" applyNumberFormat="1" applyFont="1" applyFill="1" applyBorder="1" applyAlignment="1">
      <alignment horizontal="right"/>
    </xf>
    <xf numFmtId="0" fontId="25" fillId="2" borderId="0" xfId="0" applyFont="1" applyFill="1"/>
    <xf numFmtId="0" fontId="4" fillId="0" borderId="0" xfId="0" applyFont="1" applyAlignment="1">
      <alignment horizontal="center"/>
    </xf>
    <xf numFmtId="0" fontId="13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014129483814559"/>
          <c:y val="7.4548702245552642E-2"/>
          <c:w val="0.8498587051618548"/>
          <c:h val="0.62602617381160686"/>
        </c:manualLayout>
      </c:layout>
      <c:barChart>
        <c:barDir val="col"/>
        <c:grouping val="clustered"/>
        <c:ser>
          <c:idx val="0"/>
          <c:order val="0"/>
          <c:cat>
            <c:strRef>
              <c:f>'neo po opštinama'!$C$4:$C$25</c:f>
              <c:strCache>
                <c:ptCount val="22"/>
                <c:pt idx="0">
                  <c:v>Andrijevica </c:v>
                </c:pt>
                <c:pt idx="1">
                  <c:v>Bar</c:v>
                </c:pt>
                <c:pt idx="2">
                  <c:v>Berane</c:v>
                </c:pt>
                <c:pt idx="3">
                  <c:v>Bijelo Polje</c:v>
                </c:pt>
                <c:pt idx="4">
                  <c:v>Budva</c:v>
                </c:pt>
                <c:pt idx="5">
                  <c:v>Danilovgrad</c:v>
                </c:pt>
                <c:pt idx="6">
                  <c:v>Herceg Novi</c:v>
                </c:pt>
                <c:pt idx="7">
                  <c:v>Kolašin</c:v>
                </c:pt>
                <c:pt idx="8">
                  <c:v>Kotor</c:v>
                </c:pt>
                <c:pt idx="9">
                  <c:v>Mojkovac</c:v>
                </c:pt>
                <c:pt idx="10">
                  <c:v>Nikšić</c:v>
                </c:pt>
                <c:pt idx="11">
                  <c:v>Petnjica</c:v>
                </c:pt>
                <c:pt idx="12">
                  <c:v>Plav</c:v>
                </c:pt>
                <c:pt idx="13">
                  <c:v>Plužine</c:v>
                </c:pt>
                <c:pt idx="14">
                  <c:v>Pljevlja</c:v>
                </c:pt>
                <c:pt idx="15">
                  <c:v>Podgorica</c:v>
                </c:pt>
                <c:pt idx="16">
                  <c:v>Rožaje</c:v>
                </c:pt>
                <c:pt idx="17">
                  <c:v>Tivat</c:v>
                </c:pt>
                <c:pt idx="18">
                  <c:v>Ulcinj </c:v>
                </c:pt>
                <c:pt idx="19">
                  <c:v>Cetinje</c:v>
                </c:pt>
                <c:pt idx="20">
                  <c:v>Žabljak</c:v>
                </c:pt>
                <c:pt idx="21">
                  <c:v>Šavnik</c:v>
                </c:pt>
              </c:strCache>
            </c:strRef>
          </c:cat>
          <c:val>
            <c:numRef>
              <c:f>'neo po opštinama'!$D$4:$D$25</c:f>
              <c:numCache>
                <c:formatCode>#.000,,</c:formatCode>
                <c:ptCount val="22"/>
                <c:pt idx="0">
                  <c:v>19341.990000000002</c:v>
                </c:pt>
                <c:pt idx="1">
                  <c:v>10687880</c:v>
                </c:pt>
                <c:pt idx="2">
                  <c:v>9770865.6099999994</c:v>
                </c:pt>
                <c:pt idx="3">
                  <c:v>10923217.710000001</c:v>
                </c:pt>
                <c:pt idx="4">
                  <c:v>33138431.860000003</c:v>
                </c:pt>
                <c:pt idx="5">
                  <c:v>2814375.8</c:v>
                </c:pt>
                <c:pt idx="6">
                  <c:v>1653307.53</c:v>
                </c:pt>
                <c:pt idx="7">
                  <c:v>4345012.66</c:v>
                </c:pt>
                <c:pt idx="8">
                  <c:v>468885</c:v>
                </c:pt>
                <c:pt idx="9">
                  <c:v>466314.81</c:v>
                </c:pt>
                <c:pt idx="10">
                  <c:v>15262622.980000002</c:v>
                </c:pt>
                <c:pt idx="11">
                  <c:v>36127</c:v>
                </c:pt>
                <c:pt idx="12">
                  <c:v>2825225.36</c:v>
                </c:pt>
                <c:pt idx="13">
                  <c:v>19934.55</c:v>
                </c:pt>
                <c:pt idx="14">
                  <c:v>6752433.6699999999</c:v>
                </c:pt>
                <c:pt idx="15">
                  <c:v>0</c:v>
                </c:pt>
                <c:pt idx="16">
                  <c:v>0</c:v>
                </c:pt>
                <c:pt idx="17">
                  <c:v>33628.89</c:v>
                </c:pt>
                <c:pt idx="18">
                  <c:v>9184881.4600000009</c:v>
                </c:pt>
                <c:pt idx="19">
                  <c:v>10185959</c:v>
                </c:pt>
                <c:pt idx="20">
                  <c:v>203110.97</c:v>
                </c:pt>
                <c:pt idx="21">
                  <c:v>430604.56</c:v>
                </c:pt>
              </c:numCache>
            </c:numRef>
          </c:val>
        </c:ser>
        <c:axId val="110159360"/>
        <c:axId val="110160896"/>
      </c:barChart>
      <c:catAx>
        <c:axId val="110159360"/>
        <c:scaling>
          <c:orientation val="minMax"/>
        </c:scaling>
        <c:axPos val="b"/>
        <c:tickLblPos val="nextTo"/>
        <c:crossAx val="110160896"/>
        <c:crosses val="autoZero"/>
        <c:auto val="1"/>
        <c:lblAlgn val="ctr"/>
        <c:lblOffset val="100"/>
      </c:catAx>
      <c:valAx>
        <c:axId val="110160896"/>
        <c:scaling>
          <c:orientation val="minMax"/>
        </c:scaling>
        <c:axPos val="l"/>
        <c:majorGridlines/>
        <c:numFmt formatCode="0,00.." sourceLinked="0"/>
        <c:tickLblPos val="nextTo"/>
        <c:crossAx val="110159360"/>
        <c:crosses val="autoZero"/>
        <c:crossBetween val="between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[1]Sheet1!$C$4</c:f>
              <c:strCache>
                <c:ptCount val="1"/>
                <c:pt idx="0">
                  <c:v>Domaći dug</c:v>
                </c:pt>
              </c:strCache>
            </c:strRef>
          </c:tx>
          <c:cat>
            <c:strRef>
              <c:f>[1]Sheet1!$A$5:$A$27</c:f>
              <c:strCache>
                <c:ptCount val="23"/>
                <c:pt idx="0">
                  <c:v>Andrijevica</c:v>
                </c:pt>
                <c:pt idx="1">
                  <c:v>Bar</c:v>
                </c:pt>
                <c:pt idx="2">
                  <c:v>Berane</c:v>
                </c:pt>
                <c:pt idx="3">
                  <c:v>Bijelo Polje</c:v>
                </c:pt>
                <c:pt idx="4">
                  <c:v>Budva</c:v>
                </c:pt>
                <c:pt idx="5">
                  <c:v>Cetinje</c:v>
                </c:pt>
                <c:pt idx="6">
                  <c:v>Danilovgrad</c:v>
                </c:pt>
                <c:pt idx="7">
                  <c:v>Gusinje</c:v>
                </c:pt>
                <c:pt idx="8">
                  <c:v>Herceg Novi</c:v>
                </c:pt>
                <c:pt idx="9">
                  <c:v>Kolašin</c:v>
                </c:pt>
                <c:pt idx="10">
                  <c:v>Kotor</c:v>
                </c:pt>
                <c:pt idx="11">
                  <c:v>Mojkovac</c:v>
                </c:pt>
                <c:pt idx="12">
                  <c:v>Nikšić</c:v>
                </c:pt>
                <c:pt idx="13">
                  <c:v>Petnjica</c:v>
                </c:pt>
                <c:pt idx="14">
                  <c:v>Plav</c:v>
                </c:pt>
                <c:pt idx="15">
                  <c:v>Plužine</c:v>
                </c:pt>
                <c:pt idx="16">
                  <c:v>Pljevlja</c:v>
                </c:pt>
                <c:pt idx="17">
                  <c:v>Podgorica</c:v>
                </c:pt>
                <c:pt idx="18">
                  <c:v>Rožaje</c:v>
                </c:pt>
                <c:pt idx="19">
                  <c:v>Šavnik</c:v>
                </c:pt>
                <c:pt idx="20">
                  <c:v>Tivat</c:v>
                </c:pt>
                <c:pt idx="21">
                  <c:v>Ulcinj</c:v>
                </c:pt>
                <c:pt idx="22">
                  <c:v>Žabljak</c:v>
                </c:pt>
              </c:strCache>
            </c:strRef>
          </c:cat>
          <c:val>
            <c:numRef>
              <c:f>[1]Sheet1!$C$5:$C$27</c:f>
              <c:numCache>
                <c:formatCode>General</c:formatCode>
                <c:ptCount val="23"/>
                <c:pt idx="0">
                  <c:v>49999.86</c:v>
                </c:pt>
                <c:pt idx="1">
                  <c:v>85714</c:v>
                </c:pt>
                <c:pt idx="2">
                  <c:v>2772673.05</c:v>
                </c:pt>
                <c:pt idx="3">
                  <c:v>6857702.3099999996</c:v>
                </c:pt>
                <c:pt idx="4">
                  <c:v>7498292.4500000002</c:v>
                </c:pt>
                <c:pt idx="5">
                  <c:v>3972219</c:v>
                </c:pt>
                <c:pt idx="6">
                  <c:v>744577.95</c:v>
                </c:pt>
                <c:pt idx="8">
                  <c:v>770112.47</c:v>
                </c:pt>
                <c:pt idx="9">
                  <c:v>3356999.73</c:v>
                </c:pt>
                <c:pt idx="10">
                  <c:v>412262</c:v>
                </c:pt>
                <c:pt idx="11">
                  <c:v>285775.71999999997</c:v>
                </c:pt>
                <c:pt idx="12">
                  <c:v>5876013.1600000001</c:v>
                </c:pt>
                <c:pt idx="14">
                  <c:v>893411.24</c:v>
                </c:pt>
                <c:pt idx="15">
                  <c:v>480785.97</c:v>
                </c:pt>
                <c:pt idx="16">
                  <c:v>5810588.1299999999</c:v>
                </c:pt>
                <c:pt idx="17">
                  <c:v>594059</c:v>
                </c:pt>
                <c:pt idx="18">
                  <c:v>541162.02</c:v>
                </c:pt>
                <c:pt idx="19">
                  <c:v>236288.72</c:v>
                </c:pt>
                <c:pt idx="21">
                  <c:v>3551081.39</c:v>
                </c:pt>
                <c:pt idx="22">
                  <c:v>186154.64</c:v>
                </c:pt>
              </c:numCache>
            </c:numRef>
          </c:val>
        </c:ser>
        <c:ser>
          <c:idx val="1"/>
          <c:order val="1"/>
          <c:tx>
            <c:strRef>
              <c:f>[1]Sheet1!$D$4</c:f>
              <c:strCache>
                <c:ptCount val="1"/>
                <c:pt idx="0">
                  <c:v>Ino dug</c:v>
                </c:pt>
              </c:strCache>
            </c:strRef>
          </c:tx>
          <c:cat>
            <c:strRef>
              <c:f>[1]Sheet1!$A$5:$A$27</c:f>
              <c:strCache>
                <c:ptCount val="23"/>
                <c:pt idx="0">
                  <c:v>Andrijevica</c:v>
                </c:pt>
                <c:pt idx="1">
                  <c:v>Bar</c:v>
                </c:pt>
                <c:pt idx="2">
                  <c:v>Berane</c:v>
                </c:pt>
                <c:pt idx="3">
                  <c:v>Bijelo Polje</c:v>
                </c:pt>
                <c:pt idx="4">
                  <c:v>Budva</c:v>
                </c:pt>
                <c:pt idx="5">
                  <c:v>Cetinje</c:v>
                </c:pt>
                <c:pt idx="6">
                  <c:v>Danilovgrad</c:v>
                </c:pt>
                <c:pt idx="7">
                  <c:v>Gusinje</c:v>
                </c:pt>
                <c:pt idx="8">
                  <c:v>Herceg Novi</c:v>
                </c:pt>
                <c:pt idx="9">
                  <c:v>Kolašin</c:v>
                </c:pt>
                <c:pt idx="10">
                  <c:v>Kotor</c:v>
                </c:pt>
                <c:pt idx="11">
                  <c:v>Mojkovac</c:v>
                </c:pt>
                <c:pt idx="12">
                  <c:v>Nikšić</c:v>
                </c:pt>
                <c:pt idx="13">
                  <c:v>Petnjica</c:v>
                </c:pt>
                <c:pt idx="14">
                  <c:v>Plav</c:v>
                </c:pt>
                <c:pt idx="15">
                  <c:v>Plužine</c:v>
                </c:pt>
                <c:pt idx="16">
                  <c:v>Pljevlja</c:v>
                </c:pt>
                <c:pt idx="17">
                  <c:v>Podgorica</c:v>
                </c:pt>
                <c:pt idx="18">
                  <c:v>Rožaje</c:v>
                </c:pt>
                <c:pt idx="19">
                  <c:v>Šavnik</c:v>
                </c:pt>
                <c:pt idx="20">
                  <c:v>Tivat</c:v>
                </c:pt>
                <c:pt idx="21">
                  <c:v>Ulcinj</c:v>
                </c:pt>
                <c:pt idx="22">
                  <c:v>Žabljak</c:v>
                </c:pt>
              </c:strCache>
            </c:strRef>
          </c:cat>
          <c:val>
            <c:numRef>
              <c:f>[1]Sheet1!$D$5:$D$27</c:f>
              <c:numCache>
                <c:formatCode>General</c:formatCode>
                <c:ptCount val="23"/>
                <c:pt idx="1">
                  <c:v>4033232.24</c:v>
                </c:pt>
                <c:pt idx="2">
                  <c:v>759834.63</c:v>
                </c:pt>
                <c:pt idx="3">
                  <c:v>757036.19</c:v>
                </c:pt>
                <c:pt idx="4">
                  <c:v>58431240.729999997</c:v>
                </c:pt>
                <c:pt idx="6">
                  <c:v>678117.14</c:v>
                </c:pt>
                <c:pt idx="8">
                  <c:v>7835194.4500000002</c:v>
                </c:pt>
                <c:pt idx="9">
                  <c:v>421348</c:v>
                </c:pt>
                <c:pt idx="10">
                  <c:v>3517392.62</c:v>
                </c:pt>
                <c:pt idx="12">
                  <c:v>12593642.27</c:v>
                </c:pt>
                <c:pt idx="16">
                  <c:v>1501588.27</c:v>
                </c:pt>
                <c:pt idx="17">
                  <c:v>25531843.379999999</c:v>
                </c:pt>
                <c:pt idx="18">
                  <c:v>1057292.99</c:v>
                </c:pt>
                <c:pt idx="20">
                  <c:v>4156032</c:v>
                </c:pt>
                <c:pt idx="21">
                  <c:v>694532.08</c:v>
                </c:pt>
              </c:numCache>
            </c:numRef>
          </c:val>
        </c:ser>
        <c:overlap val="100"/>
        <c:axId val="110637824"/>
        <c:axId val="110639360"/>
      </c:barChart>
      <c:catAx>
        <c:axId val="110637824"/>
        <c:scaling>
          <c:orientation val="minMax"/>
        </c:scaling>
        <c:axPos val="b"/>
        <c:tickLblPos val="nextTo"/>
        <c:txPr>
          <a:bodyPr/>
          <a:lstStyle/>
          <a:p>
            <a:pPr>
              <a:defRPr lang="sr-Latn-ME"/>
            </a:pPr>
            <a:endParaRPr lang="en-US"/>
          </a:p>
        </c:txPr>
        <c:crossAx val="110639360"/>
        <c:crosses val="autoZero"/>
        <c:auto val="1"/>
        <c:lblAlgn val="ctr"/>
        <c:lblOffset val="100"/>
      </c:catAx>
      <c:valAx>
        <c:axId val="11063936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sr-Latn-ME"/>
            </a:pPr>
            <a:endParaRPr lang="en-US"/>
          </a:p>
        </c:txPr>
        <c:crossAx val="11063782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sr-Latn-ME"/>
          </a:pPr>
          <a:endParaRPr lang="en-US"/>
        </a:p>
      </c:txPr>
    </c:legend>
    <c:plotVisOnly val="1"/>
    <c:dispBlanksAs val="gap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21</xdr:row>
      <xdr:rowOff>209550</xdr:rowOff>
    </xdr:from>
    <xdr:to>
      <xdr:col>14</xdr:col>
      <xdr:colOff>533400</xdr:colOff>
      <xdr:row>35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3</xdr:row>
      <xdr:rowOff>176211</xdr:rowOff>
    </xdr:from>
    <xdr:to>
      <xdr:col>17</xdr:col>
      <xdr:colOff>419100</xdr:colOff>
      <xdr:row>24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nje%20duga%20lokalne%20samouprave%20na%20dan%2031-12-20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C4" t="str">
            <v>Domaći dug</v>
          </cell>
          <cell r="D4" t="str">
            <v>Ino dug</v>
          </cell>
        </row>
        <row r="5">
          <cell r="A5" t="str">
            <v>Andrijevica</v>
          </cell>
          <cell r="C5">
            <v>49999.86</v>
          </cell>
        </row>
        <row r="6">
          <cell r="A6" t="str">
            <v>Bar</v>
          </cell>
          <cell r="C6">
            <v>85714</v>
          </cell>
          <cell r="D6">
            <v>4033232.24</v>
          </cell>
        </row>
        <row r="7">
          <cell r="A7" t="str">
            <v>Berane</v>
          </cell>
          <cell r="C7">
            <v>2772673.05</v>
          </cell>
          <cell r="D7">
            <v>759834.63</v>
          </cell>
        </row>
        <row r="8">
          <cell r="A8" t="str">
            <v>Bijelo Polje</v>
          </cell>
          <cell r="C8">
            <v>6857702.3099999996</v>
          </cell>
          <cell r="D8">
            <v>757036.19</v>
          </cell>
        </row>
        <row r="9">
          <cell r="A9" t="str">
            <v>Budva</v>
          </cell>
          <cell r="C9">
            <v>7498292.4500000002</v>
          </cell>
          <cell r="D9">
            <v>58431240.729999997</v>
          </cell>
        </row>
        <row r="10">
          <cell r="A10" t="str">
            <v>Cetinje</v>
          </cell>
          <cell r="C10">
            <v>3972219</v>
          </cell>
        </row>
        <row r="11">
          <cell r="A11" t="str">
            <v>Danilovgrad</v>
          </cell>
          <cell r="C11">
            <v>744577.95</v>
          </cell>
          <cell r="D11">
            <v>678117.14</v>
          </cell>
        </row>
        <row r="12">
          <cell r="A12" t="str">
            <v>Gusinje</v>
          </cell>
        </row>
        <row r="13">
          <cell r="A13" t="str">
            <v>Herceg Novi</v>
          </cell>
          <cell r="C13">
            <v>770112.47</v>
          </cell>
          <cell r="D13">
            <v>7835194.4500000002</v>
          </cell>
        </row>
        <row r="14">
          <cell r="A14" t="str">
            <v>Kolašin</v>
          </cell>
          <cell r="C14">
            <v>3356999.73</v>
          </cell>
          <cell r="D14">
            <v>421348</v>
          </cell>
        </row>
        <row r="15">
          <cell r="A15" t="str">
            <v>Kotor</v>
          </cell>
          <cell r="C15">
            <v>412262</v>
          </cell>
          <cell r="D15">
            <v>3517392.62</v>
          </cell>
        </row>
        <row r="16">
          <cell r="A16" t="str">
            <v>Mojkovac</v>
          </cell>
          <cell r="C16">
            <v>285775.71999999997</v>
          </cell>
        </row>
        <row r="17">
          <cell r="A17" t="str">
            <v>Nikšić</v>
          </cell>
          <cell r="C17">
            <v>5876013.1600000001</v>
          </cell>
          <cell r="D17">
            <v>12593642.27</v>
          </cell>
        </row>
        <row r="18">
          <cell r="A18" t="str">
            <v>Petnjica</v>
          </cell>
        </row>
        <row r="19">
          <cell r="A19" t="str">
            <v>Plav</v>
          </cell>
          <cell r="C19">
            <v>893411.24</v>
          </cell>
        </row>
        <row r="20">
          <cell r="A20" t="str">
            <v>Plužine</v>
          </cell>
          <cell r="C20">
            <v>480785.97</v>
          </cell>
        </row>
        <row r="21">
          <cell r="A21" t="str">
            <v>Pljevlja</v>
          </cell>
          <cell r="C21">
            <v>5810588.1299999999</v>
          </cell>
          <cell r="D21">
            <v>1501588.27</v>
          </cell>
        </row>
        <row r="22">
          <cell r="A22" t="str">
            <v>Podgorica</v>
          </cell>
          <cell r="C22">
            <v>594059</v>
          </cell>
          <cell r="D22">
            <v>25531843.379999999</v>
          </cell>
        </row>
        <row r="23">
          <cell r="A23" t="str">
            <v>Rožaje</v>
          </cell>
          <cell r="C23">
            <v>541162.02</v>
          </cell>
          <cell r="D23">
            <v>1057292.99</v>
          </cell>
        </row>
        <row r="24">
          <cell r="A24" t="str">
            <v>Šavnik</v>
          </cell>
          <cell r="C24">
            <v>236288.72</v>
          </cell>
        </row>
        <row r="25">
          <cell r="A25" t="str">
            <v>Tivat</v>
          </cell>
          <cell r="D25">
            <v>4156032</v>
          </cell>
        </row>
        <row r="26">
          <cell r="A26" t="str">
            <v>Ulcinj</v>
          </cell>
          <cell r="C26">
            <v>3551081.39</v>
          </cell>
          <cell r="D26">
            <v>694532.08</v>
          </cell>
        </row>
        <row r="27">
          <cell r="A27" t="str">
            <v>Žabljak</v>
          </cell>
          <cell r="C27">
            <v>186154.64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80"/>
  <sheetViews>
    <sheetView workbookViewId="0">
      <pane xSplit="2" topLeftCell="C1" activePane="topRight" state="frozen"/>
      <selection pane="topRight" activeCell="N60" sqref="N60"/>
    </sheetView>
  </sheetViews>
  <sheetFormatPr defaultRowHeight="15"/>
  <cols>
    <col min="1" max="1" width="9.140625" style="2"/>
    <col min="2" max="2" width="53.28515625" style="2" customWidth="1"/>
    <col min="3" max="3" width="13.7109375" customWidth="1"/>
    <col min="4" max="4" width="13.140625" customWidth="1"/>
    <col min="5" max="5" width="12" customWidth="1"/>
    <col min="6" max="6" width="13.140625" customWidth="1"/>
    <col min="7" max="7" width="12.42578125" customWidth="1"/>
    <col min="8" max="8" width="11.85546875" customWidth="1"/>
    <col min="9" max="9" width="12.7109375" customWidth="1"/>
    <col min="10" max="10" width="12.140625" customWidth="1"/>
    <col min="11" max="11" width="13.5703125" customWidth="1"/>
    <col min="12" max="12" width="11.7109375" customWidth="1"/>
    <col min="13" max="14" width="13.28515625" customWidth="1"/>
    <col min="15" max="15" width="11.42578125" customWidth="1"/>
    <col min="16" max="16" width="12.140625" customWidth="1"/>
    <col min="17" max="17" width="14.140625" customWidth="1"/>
    <col min="18" max="18" width="13" customWidth="1"/>
    <col min="19" max="19" width="13.140625" customWidth="1"/>
    <col min="20" max="20" width="13.28515625" customWidth="1"/>
    <col min="21" max="21" width="12" customWidth="1"/>
    <col min="22" max="22" width="12.140625" customWidth="1"/>
    <col min="23" max="23" width="11.42578125" customWidth="1"/>
    <col min="24" max="24" width="12" customWidth="1"/>
    <col min="25" max="25" width="14" customWidth="1"/>
    <col min="26" max="26" width="12.85546875" customWidth="1"/>
    <col min="27" max="27" width="13.85546875" bestFit="1" customWidth="1"/>
    <col min="28" max="28" width="12.28515625" customWidth="1"/>
    <col min="31" max="31" width="11.7109375" bestFit="1" customWidth="1"/>
  </cols>
  <sheetData>
    <row r="1" spans="1:28">
      <c r="B1" s="3"/>
    </row>
    <row r="2" spans="1:28">
      <c r="A2" s="115"/>
      <c r="B2" s="115"/>
      <c r="C2" s="115"/>
      <c r="D2" s="115"/>
      <c r="E2" s="115"/>
      <c r="F2" s="115"/>
    </row>
    <row r="4" spans="1:28" ht="50.25" customHeight="1">
      <c r="A4" s="11"/>
      <c r="B4" s="12" t="s">
        <v>78</v>
      </c>
      <c r="C4" s="58" t="s">
        <v>232</v>
      </c>
      <c r="D4" s="58" t="s">
        <v>233</v>
      </c>
      <c r="E4" s="58" t="s">
        <v>234</v>
      </c>
      <c r="F4" s="58" t="s">
        <v>235</v>
      </c>
      <c r="G4" s="58" t="s">
        <v>236</v>
      </c>
      <c r="H4" s="58" t="s">
        <v>237</v>
      </c>
      <c r="I4" s="58" t="s">
        <v>238</v>
      </c>
      <c r="J4" s="58" t="s">
        <v>239</v>
      </c>
      <c r="K4" s="58" t="s">
        <v>240</v>
      </c>
      <c r="L4" s="58" t="s">
        <v>241</v>
      </c>
      <c r="M4" s="58" t="s">
        <v>242</v>
      </c>
      <c r="N4" s="58" t="s">
        <v>306</v>
      </c>
      <c r="O4" s="58" t="s">
        <v>243</v>
      </c>
      <c r="P4" s="58" t="s">
        <v>244</v>
      </c>
      <c r="Q4" s="58" t="s">
        <v>245</v>
      </c>
      <c r="R4" s="58" t="s">
        <v>246</v>
      </c>
      <c r="S4" s="58" t="s">
        <v>247</v>
      </c>
      <c r="T4" s="58" t="s">
        <v>248</v>
      </c>
      <c r="U4" s="58" t="s">
        <v>249</v>
      </c>
      <c r="V4" s="58" t="s">
        <v>250</v>
      </c>
      <c r="W4" s="58" t="s">
        <v>251</v>
      </c>
      <c r="X4" s="58" t="s">
        <v>252</v>
      </c>
      <c r="Y4" s="58" t="s">
        <v>253</v>
      </c>
    </row>
    <row r="5" spans="1:28">
      <c r="A5" s="14">
        <v>71</v>
      </c>
      <c r="B5" s="11" t="s">
        <v>79</v>
      </c>
      <c r="C5" s="15">
        <f>+C6+C11+C15+C33</f>
        <v>355870.8</v>
      </c>
      <c r="D5" s="15">
        <f t="shared" ref="D5:X5" si="0">+D6+D11+D15+D33</f>
        <v>12120407.290000001</v>
      </c>
      <c r="E5" s="15">
        <f t="shared" si="0"/>
        <v>1697125.1800000002</v>
      </c>
      <c r="F5" s="15">
        <f t="shared" si="0"/>
        <v>3149608.0999999996</v>
      </c>
      <c r="G5" s="15">
        <f t="shared" si="0"/>
        <v>31980545.059999999</v>
      </c>
      <c r="H5" s="15">
        <f t="shared" si="0"/>
        <v>1837225.01</v>
      </c>
      <c r="I5" s="15">
        <f t="shared" si="0"/>
        <v>13333334.709999999</v>
      </c>
      <c r="J5" s="15">
        <f t="shared" si="0"/>
        <v>1260193.98</v>
      </c>
      <c r="K5" s="15">
        <f t="shared" si="0"/>
        <v>12352234.880000001</v>
      </c>
      <c r="L5" s="15">
        <f t="shared" si="0"/>
        <v>1096513.83</v>
      </c>
      <c r="M5" s="15">
        <f t="shared" si="0"/>
        <v>11739207.32</v>
      </c>
      <c r="N5" s="15">
        <f t="shared" ref="N5" si="1">+N6+N11+N15+N33</f>
        <v>12714.47</v>
      </c>
      <c r="O5" s="15">
        <f t="shared" si="0"/>
        <v>905034.89</v>
      </c>
      <c r="P5" s="15">
        <f t="shared" si="0"/>
        <v>2152657.36</v>
      </c>
      <c r="Q5" s="15">
        <f t="shared" si="0"/>
        <v>6830526.7000000002</v>
      </c>
      <c r="R5" s="15">
        <f t="shared" si="0"/>
        <v>42895494.679999992</v>
      </c>
      <c r="S5" s="15">
        <f t="shared" si="0"/>
        <v>1865635.6900000002</v>
      </c>
      <c r="T5" s="15">
        <f t="shared" si="0"/>
        <v>10377162.059999999</v>
      </c>
      <c r="U5" s="15">
        <f t="shared" si="0"/>
        <v>3662593.3800000004</v>
      </c>
      <c r="V5" s="15">
        <f t="shared" si="0"/>
        <v>2241062</v>
      </c>
      <c r="W5" s="15">
        <f t="shared" si="0"/>
        <v>961564.82</v>
      </c>
      <c r="X5" s="15">
        <f t="shared" si="0"/>
        <v>127688.13</v>
      </c>
      <c r="Y5" s="32">
        <f>SUM(C5:X5)</f>
        <v>162954400.33999997</v>
      </c>
      <c r="Z5" s="7"/>
      <c r="AA5" s="7"/>
      <c r="AB5" s="7"/>
    </row>
    <row r="6" spans="1:28">
      <c r="A6" s="14">
        <v>711</v>
      </c>
      <c r="B6" s="11" t="s">
        <v>80</v>
      </c>
      <c r="C6" s="15">
        <f>SUM(C7:C10)</f>
        <v>155326.26</v>
      </c>
      <c r="D6" s="15">
        <f t="shared" ref="D6:W6" si="2">SUM(D7:D10)</f>
        <v>8101992.2100000009</v>
      </c>
      <c r="E6" s="15">
        <f t="shared" si="2"/>
        <v>1046291.1000000001</v>
      </c>
      <c r="F6" s="15">
        <f t="shared" si="2"/>
        <v>1724580.17</v>
      </c>
      <c r="G6" s="15">
        <f t="shared" si="2"/>
        <v>14221222.389999999</v>
      </c>
      <c r="H6" s="15">
        <f t="shared" si="2"/>
        <v>949911.77</v>
      </c>
      <c r="I6" s="15">
        <f t="shared" si="2"/>
        <v>6832632.0499999998</v>
      </c>
      <c r="J6" s="15">
        <f t="shared" si="2"/>
        <v>655982.12</v>
      </c>
      <c r="K6" s="15">
        <f t="shared" si="2"/>
        <v>5992648.5800000001</v>
      </c>
      <c r="L6" s="15">
        <f t="shared" si="2"/>
        <v>410832.92000000004</v>
      </c>
      <c r="M6" s="15">
        <f t="shared" si="2"/>
        <v>6650485.0599999996</v>
      </c>
      <c r="N6" s="15">
        <f t="shared" ref="N6" si="3">SUM(N7:N10)</f>
        <v>12117.73</v>
      </c>
      <c r="O6" s="15">
        <f t="shared" si="2"/>
        <v>369287.13</v>
      </c>
      <c r="P6" s="15">
        <f t="shared" si="2"/>
        <v>1531760.02</v>
      </c>
      <c r="Q6" s="15">
        <f t="shared" si="2"/>
        <v>4423233.6399999997</v>
      </c>
      <c r="R6" s="15">
        <f t="shared" si="2"/>
        <v>25354548.089999996</v>
      </c>
      <c r="S6" s="15">
        <f t="shared" si="2"/>
        <v>471992.67</v>
      </c>
      <c r="T6" s="15">
        <f t="shared" si="2"/>
        <v>4788634.3099999996</v>
      </c>
      <c r="U6" s="15">
        <f t="shared" si="2"/>
        <v>2031588.0100000002</v>
      </c>
      <c r="V6" s="15">
        <f t="shared" si="2"/>
        <v>1320983</v>
      </c>
      <c r="W6" s="15">
        <f t="shared" si="2"/>
        <v>455201.75</v>
      </c>
      <c r="X6" s="15">
        <f>SUM(X7:X10)</f>
        <v>95002.96</v>
      </c>
      <c r="Y6" s="32">
        <f t="shared" ref="Y6:Y60" si="4">SUM(C6:X6)</f>
        <v>87596253.940000013</v>
      </c>
      <c r="Z6" s="7"/>
      <c r="AA6" s="7"/>
      <c r="AB6" s="7"/>
    </row>
    <row r="7" spans="1:28" ht="15.75">
      <c r="A7" s="16" t="s">
        <v>81</v>
      </c>
      <c r="B7" s="17" t="s">
        <v>82</v>
      </c>
      <c r="C7" s="18">
        <v>56935.82</v>
      </c>
      <c r="D7" s="18">
        <v>876063.33</v>
      </c>
      <c r="E7" s="19">
        <v>454359.53</v>
      </c>
      <c r="F7" s="18">
        <v>596752.97</v>
      </c>
      <c r="G7" s="31">
        <v>977579.35</v>
      </c>
      <c r="H7" s="31">
        <v>298740.65000000002</v>
      </c>
      <c r="I7" s="31">
        <v>917522.78</v>
      </c>
      <c r="J7" s="31">
        <v>146486.23000000001</v>
      </c>
      <c r="K7" s="31">
        <v>754575.96</v>
      </c>
      <c r="L7" s="31">
        <v>152257.73000000001</v>
      </c>
      <c r="M7" s="31">
        <v>1577877.61</v>
      </c>
      <c r="N7" s="31"/>
      <c r="O7" s="31">
        <v>97181.52</v>
      </c>
      <c r="P7" s="31">
        <v>88667.66</v>
      </c>
      <c r="Q7" s="31">
        <v>544452.34</v>
      </c>
      <c r="R7" s="31">
        <v>7517321.9299999997</v>
      </c>
      <c r="S7" s="31">
        <v>179318.19</v>
      </c>
      <c r="T7" s="31">
        <v>660727.84</v>
      </c>
      <c r="U7" s="31">
        <v>274155.39</v>
      </c>
      <c r="V7" s="31">
        <v>517715</v>
      </c>
      <c r="W7" s="31">
        <v>79928.17</v>
      </c>
      <c r="X7" s="31">
        <v>31692.18</v>
      </c>
      <c r="Y7" s="31">
        <f>SUM(C7:X7)</f>
        <v>16800312.18</v>
      </c>
      <c r="Z7" s="7"/>
      <c r="AA7" s="7"/>
      <c r="AB7" s="7"/>
    </row>
    <row r="8" spans="1:28" ht="15.75">
      <c r="A8" s="17">
        <v>71131</v>
      </c>
      <c r="B8" s="17" t="s">
        <v>83</v>
      </c>
      <c r="C8" s="18">
        <v>50540.67</v>
      </c>
      <c r="D8" s="18">
        <v>4355615.78</v>
      </c>
      <c r="E8" s="19">
        <v>195483.14</v>
      </c>
      <c r="F8" s="18">
        <v>462796.29</v>
      </c>
      <c r="G8" s="31">
        <v>10154840.98</v>
      </c>
      <c r="H8" s="31">
        <v>264797.64</v>
      </c>
      <c r="I8" s="31">
        <v>3410466.15</v>
      </c>
      <c r="J8" s="31">
        <v>380176.19</v>
      </c>
      <c r="K8" s="31">
        <v>3048737.02</v>
      </c>
      <c r="L8" s="31">
        <v>105680.06</v>
      </c>
      <c r="M8" s="31">
        <v>3383633.77</v>
      </c>
      <c r="N8" s="31"/>
      <c r="O8" s="31">
        <v>166874.79</v>
      </c>
      <c r="P8" s="31">
        <v>1361862.55</v>
      </c>
      <c r="Q8" s="31">
        <v>3127589.83</v>
      </c>
      <c r="R8" s="31">
        <v>5944949.6299999999</v>
      </c>
      <c r="S8" s="31">
        <v>57559.28</v>
      </c>
      <c r="T8" s="31">
        <v>2548211.61</v>
      </c>
      <c r="U8" s="31">
        <v>1250725</v>
      </c>
      <c r="V8" s="31">
        <v>312891</v>
      </c>
      <c r="W8" s="31">
        <v>263282.92</v>
      </c>
      <c r="X8" s="31">
        <v>38281.480000000003</v>
      </c>
      <c r="Y8" s="31">
        <f>SUM(C8:X8)</f>
        <v>40884995.780000001</v>
      </c>
      <c r="Z8" s="7"/>
      <c r="AA8" s="7"/>
      <c r="AB8" s="7"/>
    </row>
    <row r="9" spans="1:28" ht="15.75">
      <c r="A9" s="17">
        <v>71132</v>
      </c>
      <c r="B9" s="17" t="s">
        <v>84</v>
      </c>
      <c r="C9" s="18">
        <v>10180.27</v>
      </c>
      <c r="D9" s="18">
        <v>2007682.36</v>
      </c>
      <c r="E9" s="19">
        <v>28939.81</v>
      </c>
      <c r="F9" s="18">
        <v>148516.56</v>
      </c>
      <c r="G9" s="31">
        <v>2071906.71</v>
      </c>
      <c r="H9" s="31">
        <v>75449.48</v>
      </c>
      <c r="I9" s="31">
        <v>1544599.86</v>
      </c>
      <c r="J9" s="31">
        <v>31191.35</v>
      </c>
      <c r="K9" s="31">
        <v>1426967.9</v>
      </c>
      <c r="L9" s="31">
        <v>4650.21</v>
      </c>
      <c r="M9" s="75">
        <v>421174.29</v>
      </c>
      <c r="N9" s="75">
        <v>4543.72</v>
      </c>
      <c r="O9" s="31">
        <v>14838.61</v>
      </c>
      <c r="P9" s="31">
        <v>7258.77</v>
      </c>
      <c r="Q9" s="31">
        <v>52345.17</v>
      </c>
      <c r="R9" s="31">
        <v>2601528.34</v>
      </c>
      <c r="S9" s="31">
        <v>44737.89</v>
      </c>
      <c r="T9" s="31">
        <v>899694.81</v>
      </c>
      <c r="U9" s="31">
        <v>293579.09000000003</v>
      </c>
      <c r="V9" s="31">
        <v>83486</v>
      </c>
      <c r="W9" s="31">
        <v>48486.03</v>
      </c>
      <c r="X9" s="31">
        <v>1685.35</v>
      </c>
      <c r="Y9" s="31">
        <f>SUM(C9:X9)</f>
        <v>11823442.58</v>
      </c>
      <c r="Z9" s="7"/>
      <c r="AA9" s="7"/>
      <c r="AB9" s="7"/>
    </row>
    <row r="10" spans="1:28" ht="15.75">
      <c r="A10" s="16" t="s">
        <v>85</v>
      </c>
      <c r="B10" s="17" t="s">
        <v>86</v>
      </c>
      <c r="C10" s="18">
        <v>37669.5</v>
      </c>
      <c r="D10" s="18">
        <v>862630.74</v>
      </c>
      <c r="E10" s="19">
        <v>367508.62</v>
      </c>
      <c r="F10" s="18">
        <v>516514.35</v>
      </c>
      <c r="G10" s="31">
        <v>1016895.35</v>
      </c>
      <c r="H10" s="31">
        <v>310924</v>
      </c>
      <c r="I10" s="31">
        <v>960043.26</v>
      </c>
      <c r="J10" s="31">
        <v>98128.35</v>
      </c>
      <c r="K10" s="31">
        <v>762367.7</v>
      </c>
      <c r="L10" s="31">
        <v>148244.92000000001</v>
      </c>
      <c r="M10" s="31">
        <v>1267799.3899999999</v>
      </c>
      <c r="N10" s="31">
        <v>7574.01</v>
      </c>
      <c r="O10" s="31">
        <v>90392.21</v>
      </c>
      <c r="P10" s="31">
        <v>73971.039999999994</v>
      </c>
      <c r="Q10" s="31">
        <v>698846.3</v>
      </c>
      <c r="R10" s="31">
        <v>9290748.1899999995</v>
      </c>
      <c r="S10" s="31">
        <v>190377.31</v>
      </c>
      <c r="T10" s="31">
        <v>680000.05</v>
      </c>
      <c r="U10" s="31">
        <v>213128.53</v>
      </c>
      <c r="V10" s="31">
        <v>406891</v>
      </c>
      <c r="W10" s="31">
        <v>63504.63</v>
      </c>
      <c r="X10" s="31">
        <v>23343.95</v>
      </c>
      <c r="Y10" s="31">
        <f>SUM(C10:X10)</f>
        <v>18087503.399999999</v>
      </c>
      <c r="Z10" s="7"/>
      <c r="AA10" s="7"/>
      <c r="AB10" s="7"/>
    </row>
    <row r="11" spans="1:28" s="4" customFormat="1">
      <c r="A11" s="14">
        <v>713</v>
      </c>
      <c r="B11" s="20" t="s">
        <v>87</v>
      </c>
      <c r="C11" s="15">
        <f>SUM(C12:C14)</f>
        <v>22077.309999999998</v>
      </c>
      <c r="D11" s="15">
        <f t="shared" ref="D11:X11" si="5">SUM(D12:D14)</f>
        <v>401359.98000000004</v>
      </c>
      <c r="E11" s="15">
        <f t="shared" si="5"/>
        <v>70775.289999999994</v>
      </c>
      <c r="F11" s="15">
        <f t="shared" si="5"/>
        <v>122137.95</v>
      </c>
      <c r="G11" s="15">
        <f t="shared" si="5"/>
        <v>883197.42</v>
      </c>
      <c r="H11" s="15">
        <f t="shared" si="5"/>
        <v>48600.43</v>
      </c>
      <c r="I11" s="15">
        <f t="shared" si="5"/>
        <v>375646.53</v>
      </c>
      <c r="J11" s="15">
        <f t="shared" si="5"/>
        <v>15876.619999999999</v>
      </c>
      <c r="K11" s="15">
        <f t="shared" si="5"/>
        <v>303605.70999999996</v>
      </c>
      <c r="L11" s="15">
        <f t="shared" si="5"/>
        <v>157901.38999999998</v>
      </c>
      <c r="M11" s="15">
        <f t="shared" si="5"/>
        <v>266078.58999999997</v>
      </c>
      <c r="N11" s="15">
        <f t="shared" si="5"/>
        <v>403</v>
      </c>
      <c r="O11" s="15">
        <f t="shared" si="5"/>
        <v>194099.64</v>
      </c>
      <c r="P11" s="15">
        <f t="shared" si="5"/>
        <v>3523</v>
      </c>
      <c r="Q11" s="15">
        <f t="shared" si="5"/>
        <v>84877.61</v>
      </c>
      <c r="R11" s="15">
        <f t="shared" si="5"/>
        <v>1883044.07</v>
      </c>
      <c r="S11" s="15">
        <f t="shared" si="5"/>
        <v>52357.599999999999</v>
      </c>
      <c r="T11" s="15">
        <f t="shared" si="5"/>
        <v>432382.1</v>
      </c>
      <c r="U11" s="15">
        <f t="shared" si="5"/>
        <v>272695.78999999998</v>
      </c>
      <c r="V11" s="15">
        <f t="shared" si="5"/>
        <v>114596</v>
      </c>
      <c r="W11" s="15">
        <f t="shared" si="5"/>
        <v>40568.07</v>
      </c>
      <c r="X11" s="15">
        <f t="shared" si="5"/>
        <v>623.5</v>
      </c>
      <c r="Y11" s="32">
        <f t="shared" si="4"/>
        <v>5746427.5999999996</v>
      </c>
      <c r="Z11" s="7"/>
      <c r="AA11" s="7"/>
      <c r="AB11" s="7"/>
    </row>
    <row r="12" spans="1:28" ht="15.75">
      <c r="A12" s="16" t="s">
        <v>88</v>
      </c>
      <c r="B12" s="17" t="s">
        <v>89</v>
      </c>
      <c r="C12" s="18">
        <v>2300.8000000000002</v>
      </c>
      <c r="D12" s="18">
        <v>70814.740000000005</v>
      </c>
      <c r="E12" s="72">
        <v>17889.7</v>
      </c>
      <c r="F12" s="18">
        <v>31036.94</v>
      </c>
      <c r="G12" s="31">
        <v>210773.11</v>
      </c>
      <c r="H12" s="31">
        <v>27942.71</v>
      </c>
      <c r="I12" s="31">
        <v>117982.91</v>
      </c>
      <c r="J12" s="31">
        <v>6204.32</v>
      </c>
      <c r="K12" s="31">
        <v>118580.59</v>
      </c>
      <c r="L12" s="31">
        <v>7261.86</v>
      </c>
      <c r="M12" s="31">
        <v>114012.29</v>
      </c>
      <c r="N12" s="31">
        <v>303</v>
      </c>
      <c r="O12" s="31">
        <v>24188.61</v>
      </c>
      <c r="P12" s="31">
        <v>2323.9</v>
      </c>
      <c r="Q12" s="31">
        <v>41291.85</v>
      </c>
      <c r="R12" s="31">
        <v>497810.81</v>
      </c>
      <c r="S12" s="31">
        <v>22182.03</v>
      </c>
      <c r="T12" s="31">
        <v>34358.949999999997</v>
      </c>
      <c r="U12" s="31">
        <v>72471.34</v>
      </c>
      <c r="V12" s="31">
        <v>22189</v>
      </c>
      <c r="W12" s="31">
        <v>14115.38</v>
      </c>
      <c r="X12" s="82">
        <v>623.5</v>
      </c>
      <c r="Y12" s="31">
        <f t="shared" si="4"/>
        <v>1456658.34</v>
      </c>
      <c r="Z12" s="7"/>
      <c r="AA12" s="7"/>
      <c r="AB12" s="7"/>
    </row>
    <row r="13" spans="1:28" ht="15.75">
      <c r="A13" s="16" t="s">
        <v>90</v>
      </c>
      <c r="B13" s="17" t="s">
        <v>91</v>
      </c>
      <c r="C13" s="18">
        <v>19692.009999999998</v>
      </c>
      <c r="D13" s="18">
        <v>162073.92000000001</v>
      </c>
      <c r="E13" s="72">
        <v>52885.59</v>
      </c>
      <c r="F13" s="18">
        <v>91101.01</v>
      </c>
      <c r="G13" s="31">
        <v>672424.31</v>
      </c>
      <c r="H13" s="31">
        <v>20657.72</v>
      </c>
      <c r="I13" s="31">
        <v>257663.62</v>
      </c>
      <c r="J13" s="31">
        <v>9672.2999999999993</v>
      </c>
      <c r="K13" s="31">
        <v>112139.18</v>
      </c>
      <c r="L13" s="31">
        <v>150639.53</v>
      </c>
      <c r="M13" s="31">
        <v>152066.29999999999</v>
      </c>
      <c r="N13" s="31">
        <v>100</v>
      </c>
      <c r="O13" s="31">
        <v>169832.03</v>
      </c>
      <c r="P13" s="31">
        <v>1199.0999999999999</v>
      </c>
      <c r="Q13" s="31">
        <v>43585.760000000002</v>
      </c>
      <c r="R13" s="31">
        <v>1385233.26</v>
      </c>
      <c r="S13" s="31">
        <v>30175.57</v>
      </c>
      <c r="T13" s="31">
        <v>328371.36</v>
      </c>
      <c r="U13" s="31">
        <v>145399.67999999999</v>
      </c>
      <c r="V13" s="31">
        <v>90889</v>
      </c>
      <c r="W13" s="31">
        <v>20336.3</v>
      </c>
      <c r="X13" s="31"/>
      <c r="Y13" s="31">
        <f t="shared" si="4"/>
        <v>3916137.5500000003</v>
      </c>
      <c r="Z13" s="7"/>
      <c r="AA13" s="7"/>
      <c r="AB13" s="7"/>
    </row>
    <row r="14" spans="1:28" ht="15.75">
      <c r="A14" s="16">
        <v>7136</v>
      </c>
      <c r="B14" s="17" t="s">
        <v>92</v>
      </c>
      <c r="C14" s="18">
        <v>84.5</v>
      </c>
      <c r="D14" s="18">
        <v>168471.32</v>
      </c>
      <c r="E14" s="19"/>
      <c r="F14" s="18"/>
      <c r="G14" s="31"/>
      <c r="H14" s="31"/>
      <c r="I14" s="31">
        <v>0</v>
      </c>
      <c r="J14" s="31"/>
      <c r="K14" s="31">
        <v>72885.94</v>
      </c>
      <c r="L14" s="31">
        <v>0</v>
      </c>
      <c r="M14" s="31"/>
      <c r="N14" s="31"/>
      <c r="O14" s="31">
        <v>79</v>
      </c>
      <c r="P14" s="31"/>
      <c r="Q14" s="31"/>
      <c r="R14" s="31"/>
      <c r="S14" s="31"/>
      <c r="T14" s="31">
        <v>69651.789999999994</v>
      </c>
      <c r="U14" s="31">
        <v>54824.77</v>
      </c>
      <c r="V14" s="31">
        <v>1518</v>
      </c>
      <c r="W14" s="31">
        <v>6116.39</v>
      </c>
      <c r="X14" s="31"/>
      <c r="Y14" s="31">
        <f t="shared" si="4"/>
        <v>373631.71</v>
      </c>
      <c r="Z14" s="7"/>
      <c r="AA14" s="7"/>
      <c r="AB14" s="7"/>
    </row>
    <row r="15" spans="1:28" s="4" customFormat="1">
      <c r="A15" s="14">
        <v>714</v>
      </c>
      <c r="B15" s="20" t="s">
        <v>93</v>
      </c>
      <c r="C15" s="15">
        <f>+C16+C21+C26+C28+C30+C31+C32+C27</f>
        <v>145598.46999999997</v>
      </c>
      <c r="D15" s="15">
        <f t="shared" ref="D15:W15" si="6">+D16+D21+D26+D28+D30+D31+D32+D27</f>
        <v>3321159.2</v>
      </c>
      <c r="E15" s="15">
        <f t="shared" si="6"/>
        <v>532362.92999999993</v>
      </c>
      <c r="F15" s="15">
        <f t="shared" si="6"/>
        <v>1130841.49</v>
      </c>
      <c r="G15" s="15">
        <f t="shared" si="6"/>
        <v>13073810.629999999</v>
      </c>
      <c r="H15" s="15">
        <f t="shared" si="6"/>
        <v>622887.99</v>
      </c>
      <c r="I15" s="15">
        <f t="shared" si="6"/>
        <v>5600182.3700000001</v>
      </c>
      <c r="J15" s="15">
        <f t="shared" si="6"/>
        <v>544153.66</v>
      </c>
      <c r="K15" s="15">
        <f t="shared" si="6"/>
        <v>2597055.9400000004</v>
      </c>
      <c r="L15" s="15">
        <f t="shared" si="6"/>
        <v>454692.34</v>
      </c>
      <c r="M15" s="15">
        <f t="shared" si="6"/>
        <v>2997650.92</v>
      </c>
      <c r="N15" s="15">
        <f t="shared" si="6"/>
        <v>0</v>
      </c>
      <c r="O15" s="15">
        <f t="shared" si="6"/>
        <v>258206.88000000003</v>
      </c>
      <c r="P15" s="15">
        <f t="shared" si="6"/>
        <v>545215.82000000007</v>
      </c>
      <c r="Q15" s="15">
        <f t="shared" si="6"/>
        <v>2081284.84</v>
      </c>
      <c r="R15" s="15">
        <f t="shared" si="6"/>
        <v>13452222.360000001</v>
      </c>
      <c r="S15" s="15">
        <f t="shared" si="6"/>
        <v>1198981.08</v>
      </c>
      <c r="T15" s="15">
        <f t="shared" si="6"/>
        <v>3953178.3499999996</v>
      </c>
      <c r="U15" s="15">
        <f t="shared" si="6"/>
        <v>1308923.3600000001</v>
      </c>
      <c r="V15" s="15">
        <f t="shared" si="6"/>
        <v>229860</v>
      </c>
      <c r="W15" s="15">
        <f t="shared" si="6"/>
        <v>438278.91</v>
      </c>
      <c r="X15" s="15">
        <f>+X16+X21+X2+X296+X28+X30+X31+X32+X27+X29</f>
        <v>25165.579999999998</v>
      </c>
      <c r="Y15" s="15">
        <f>+Y16+Y21+Y2+Y296+Y28+Y30+Y31+Y32+Y27+Y29</f>
        <v>54511713.119999997</v>
      </c>
      <c r="Z15" s="7"/>
      <c r="AA15" s="7"/>
      <c r="AB15" s="7"/>
    </row>
    <row r="16" spans="1:28" s="4" customFormat="1" ht="15.75">
      <c r="A16" s="17">
        <v>7141</v>
      </c>
      <c r="B16" s="17" t="s">
        <v>94</v>
      </c>
      <c r="C16" s="15">
        <f>+C17+C18+C19+C20</f>
        <v>5599.4400000000005</v>
      </c>
      <c r="D16" s="15">
        <f t="shared" ref="D16:X16" si="7">+D17+D18+D19+D20</f>
        <v>55953.440000000002</v>
      </c>
      <c r="E16" s="15">
        <f t="shared" si="7"/>
        <v>17647.419999999998</v>
      </c>
      <c r="F16" s="15">
        <f t="shared" si="7"/>
        <v>16737.060000000001</v>
      </c>
      <c r="G16" s="15">
        <f t="shared" si="7"/>
        <v>104371.43</v>
      </c>
      <c r="H16" s="15">
        <f t="shared" si="7"/>
        <v>168633.2</v>
      </c>
      <c r="I16" s="15">
        <f t="shared" si="7"/>
        <v>10612.79</v>
      </c>
      <c r="J16" s="15">
        <f t="shared" si="7"/>
        <v>49402.04</v>
      </c>
      <c r="K16" s="15">
        <f t="shared" si="7"/>
        <v>22664.34</v>
      </c>
      <c r="L16" s="15">
        <f t="shared" si="7"/>
        <v>7118.65</v>
      </c>
      <c r="M16" s="15">
        <f t="shared" si="7"/>
        <v>341128.35</v>
      </c>
      <c r="N16" s="15">
        <f t="shared" si="7"/>
        <v>0</v>
      </c>
      <c r="O16" s="15">
        <f t="shared" si="7"/>
        <v>1810.94</v>
      </c>
      <c r="P16" s="15">
        <f t="shared" si="7"/>
        <v>496306.22</v>
      </c>
      <c r="Q16" s="15">
        <f t="shared" si="7"/>
        <v>103732.54</v>
      </c>
      <c r="R16" s="15">
        <f t="shared" si="7"/>
        <v>167328.34</v>
      </c>
      <c r="S16" s="15">
        <f t="shared" si="7"/>
        <v>21786.57</v>
      </c>
      <c r="T16" s="15">
        <f t="shared" si="7"/>
        <v>3840.26</v>
      </c>
      <c r="U16" s="15">
        <f t="shared" si="7"/>
        <v>19833.440000000002</v>
      </c>
      <c r="V16" s="15">
        <f t="shared" si="7"/>
        <v>1964</v>
      </c>
      <c r="W16" s="15">
        <f t="shared" si="7"/>
        <v>0</v>
      </c>
      <c r="X16" s="15">
        <f t="shared" si="7"/>
        <v>18396.07</v>
      </c>
      <c r="Y16" s="31">
        <f>+Y17+Y18+Y19+Y20</f>
        <v>1634866.54</v>
      </c>
      <c r="Z16" s="7"/>
      <c r="AA16" s="7"/>
      <c r="AB16" s="7"/>
    </row>
    <row r="17" spans="1:28" ht="15.75">
      <c r="A17" s="16" t="s">
        <v>95</v>
      </c>
      <c r="B17" s="17" t="s">
        <v>96</v>
      </c>
      <c r="C17" s="18">
        <v>4965.34</v>
      </c>
      <c r="D17" s="18">
        <v>39995.599999999999</v>
      </c>
      <c r="E17" s="19">
        <v>11610.9</v>
      </c>
      <c r="F17" s="18">
        <f>5115.39</f>
        <v>5115.3900000000003</v>
      </c>
      <c r="G17" s="31">
        <v>104371.43</v>
      </c>
      <c r="H17" s="31">
        <v>159711.22</v>
      </c>
      <c r="I17" s="31">
        <v>2901.09</v>
      </c>
      <c r="J17" s="31">
        <v>49402.04</v>
      </c>
      <c r="K17" s="31">
        <v>15360.95</v>
      </c>
      <c r="L17" s="31"/>
      <c r="M17" s="31">
        <v>328072.24</v>
      </c>
      <c r="N17" s="31"/>
      <c r="O17" s="31"/>
      <c r="P17" s="31">
        <v>495244.47</v>
      </c>
      <c r="Q17" s="31">
        <v>95429.84</v>
      </c>
      <c r="R17" s="31">
        <v>125898.22</v>
      </c>
      <c r="S17" s="31"/>
      <c r="T17" s="31">
        <v>321.55</v>
      </c>
      <c r="U17" s="31">
        <v>10197.280000000001</v>
      </c>
      <c r="V17" s="31">
        <v>1964</v>
      </c>
      <c r="W17" s="31"/>
      <c r="X17" s="31">
        <v>18396.07</v>
      </c>
      <c r="Y17" s="31">
        <f t="shared" si="4"/>
        <v>1468957.6300000001</v>
      </c>
      <c r="Z17" s="7"/>
      <c r="AA17" s="7"/>
      <c r="AB17" s="7"/>
    </row>
    <row r="18" spans="1:28" ht="15.75">
      <c r="A18" s="16" t="s">
        <v>97</v>
      </c>
      <c r="B18" s="17" t="s">
        <v>98</v>
      </c>
      <c r="C18" s="18"/>
      <c r="D18" s="18"/>
      <c r="E18" s="19">
        <v>0</v>
      </c>
      <c r="F18" s="18">
        <v>10240.36</v>
      </c>
      <c r="G18" s="31"/>
      <c r="H18" s="31"/>
      <c r="I18" s="31">
        <v>2749.46</v>
      </c>
      <c r="J18" s="31"/>
      <c r="K18" s="31">
        <v>0</v>
      </c>
      <c r="L18" s="31">
        <v>7118.65</v>
      </c>
      <c r="M18" s="31"/>
      <c r="N18" s="31"/>
      <c r="O18" s="31">
        <v>1810.94</v>
      </c>
      <c r="P18" s="31">
        <v>0</v>
      </c>
      <c r="Q18" s="31">
        <v>8302.7000000000007</v>
      </c>
      <c r="R18" s="31">
        <v>5877.94</v>
      </c>
      <c r="S18" s="31"/>
      <c r="T18" s="31"/>
      <c r="U18" s="31"/>
      <c r="V18" s="31"/>
      <c r="W18" s="31"/>
      <c r="X18" s="31"/>
      <c r="Y18" s="31">
        <f t="shared" si="4"/>
        <v>36100.050000000003</v>
      </c>
      <c r="Z18" s="7"/>
      <c r="AA18" s="7"/>
      <c r="AB18" s="7"/>
    </row>
    <row r="19" spans="1:28" ht="15.75">
      <c r="A19" s="16" t="s">
        <v>99</v>
      </c>
      <c r="B19" s="17" t="s">
        <v>100</v>
      </c>
      <c r="C19" s="18">
        <v>634.1</v>
      </c>
      <c r="D19" s="18">
        <v>15957.84</v>
      </c>
      <c r="E19" s="19">
        <v>6036.52</v>
      </c>
      <c r="F19" s="18">
        <v>1381.31</v>
      </c>
      <c r="G19" s="31"/>
      <c r="H19" s="31">
        <v>8921.98</v>
      </c>
      <c r="I19" s="31">
        <v>4962.24</v>
      </c>
      <c r="J19" s="31"/>
      <c r="K19" s="31">
        <v>0</v>
      </c>
      <c r="L19" s="31"/>
      <c r="M19" s="31">
        <v>13056.11</v>
      </c>
      <c r="N19" s="31"/>
      <c r="O19" s="31"/>
      <c r="P19" s="31">
        <v>1061.75</v>
      </c>
      <c r="Q19" s="31"/>
      <c r="R19" s="31">
        <v>35552.18</v>
      </c>
      <c r="S19" s="31">
        <v>21786.57</v>
      </c>
      <c r="T19" s="31">
        <v>3518.71</v>
      </c>
      <c r="U19" s="31">
        <v>9636.16</v>
      </c>
      <c r="V19" s="31"/>
      <c r="W19" s="31"/>
      <c r="X19" s="31"/>
      <c r="Y19" s="31">
        <f t="shared" si="4"/>
        <v>122505.47000000002</v>
      </c>
      <c r="Z19" s="7"/>
      <c r="AA19" s="7"/>
      <c r="AB19" s="7"/>
    </row>
    <row r="20" spans="1:28" ht="15.75">
      <c r="A20" s="16">
        <v>71414</v>
      </c>
      <c r="B20" s="17" t="s">
        <v>101</v>
      </c>
      <c r="C20" s="18"/>
      <c r="D20" s="18"/>
      <c r="E20" s="19"/>
      <c r="F20" s="18"/>
      <c r="G20" s="31"/>
      <c r="H20" s="31"/>
      <c r="I20" s="31"/>
      <c r="J20" s="31"/>
      <c r="K20" s="31">
        <v>7303.39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>
        <f t="shared" si="4"/>
        <v>7303.39</v>
      </c>
      <c r="Z20" s="7"/>
      <c r="AA20" s="7"/>
      <c r="AB20" s="7"/>
    </row>
    <row r="21" spans="1:28" s="4" customFormat="1" ht="15.75">
      <c r="A21" s="17">
        <v>7142</v>
      </c>
      <c r="B21" s="17" t="s">
        <v>102</v>
      </c>
      <c r="C21" s="15">
        <f>+C22+C23+C24+C25</f>
        <v>128366.3</v>
      </c>
      <c r="D21" s="15">
        <f t="shared" ref="D21:X21" si="8">+D22+D23+D24+D25</f>
        <v>498952.68</v>
      </c>
      <c r="E21" s="15">
        <f t="shared" si="8"/>
        <v>288203.52000000002</v>
      </c>
      <c r="F21" s="15">
        <f t="shared" si="8"/>
        <v>383745.64</v>
      </c>
      <c r="G21" s="15">
        <f t="shared" si="8"/>
        <v>1349729.12</v>
      </c>
      <c r="H21" s="15">
        <f t="shared" si="8"/>
        <v>296613.76000000001</v>
      </c>
      <c r="I21" s="15">
        <f t="shared" si="8"/>
        <v>293233.51</v>
      </c>
      <c r="J21" s="15">
        <f t="shared" si="8"/>
        <v>292837.33</v>
      </c>
      <c r="K21" s="15">
        <f t="shared" si="8"/>
        <v>332789.64</v>
      </c>
      <c r="L21" s="15">
        <f t="shared" si="8"/>
        <v>111521.45</v>
      </c>
      <c r="M21" s="15">
        <f t="shared" si="8"/>
        <v>139921.37000000002</v>
      </c>
      <c r="N21" s="15"/>
      <c r="O21" s="15">
        <f t="shared" si="8"/>
        <v>126656.36</v>
      </c>
      <c r="P21" s="15">
        <f t="shared" si="8"/>
        <v>30897.77</v>
      </c>
      <c r="Q21" s="15">
        <f t="shared" si="8"/>
        <v>1424224.26</v>
      </c>
      <c r="R21" s="15">
        <f t="shared" si="8"/>
        <v>122291.06</v>
      </c>
      <c r="S21" s="15">
        <f t="shared" si="8"/>
        <v>734110.41</v>
      </c>
      <c r="T21" s="15">
        <f t="shared" si="8"/>
        <v>900385.31</v>
      </c>
      <c r="U21" s="15">
        <f t="shared" si="8"/>
        <v>535572.33000000007</v>
      </c>
      <c r="V21" s="15">
        <f t="shared" si="8"/>
        <v>2071</v>
      </c>
      <c r="W21" s="15">
        <f t="shared" si="8"/>
        <v>213738.71</v>
      </c>
      <c r="X21" s="15">
        <f t="shared" si="8"/>
        <v>0</v>
      </c>
      <c r="Y21" s="32">
        <f>+Y22+Y23+Y24+Y25</f>
        <v>8205861.5300000003</v>
      </c>
      <c r="Z21" s="7"/>
      <c r="AA21" s="7"/>
      <c r="AB21" s="7"/>
    </row>
    <row r="22" spans="1:28" ht="15.75">
      <c r="A22" s="16" t="s">
        <v>103</v>
      </c>
      <c r="B22" s="17" t="s">
        <v>104</v>
      </c>
      <c r="C22" s="18">
        <v>128366.3</v>
      </c>
      <c r="D22" s="18"/>
      <c r="E22" s="19">
        <v>288203.52000000002</v>
      </c>
      <c r="F22" s="18">
        <v>375313.71</v>
      </c>
      <c r="G22" s="31"/>
      <c r="H22" s="31">
        <v>37512.01</v>
      </c>
      <c r="I22" s="31">
        <v>291433.51</v>
      </c>
      <c r="J22" s="31">
        <v>292837.33</v>
      </c>
      <c r="K22" s="31"/>
      <c r="L22" s="31">
        <v>78607.45</v>
      </c>
      <c r="M22" s="31">
        <v>136325.64000000001</v>
      </c>
      <c r="N22" s="31"/>
      <c r="O22" s="31"/>
      <c r="P22" s="31">
        <v>30897.77</v>
      </c>
      <c r="Q22" s="31">
        <v>386050.28</v>
      </c>
      <c r="R22" s="31"/>
      <c r="S22" s="31">
        <v>734110.41</v>
      </c>
      <c r="T22" s="31"/>
      <c r="U22" s="31"/>
      <c r="V22" s="31"/>
      <c r="W22" s="31">
        <v>213738.71</v>
      </c>
      <c r="X22" s="31"/>
      <c r="Y22" s="31">
        <f t="shared" si="4"/>
        <v>2993396.64</v>
      </c>
      <c r="Z22" s="7"/>
      <c r="AA22" s="7"/>
      <c r="AB22" s="7"/>
    </row>
    <row r="23" spans="1:28" ht="15.75">
      <c r="A23" s="16">
        <v>71422</v>
      </c>
      <c r="B23" s="17" t="s">
        <v>105</v>
      </c>
      <c r="C23" s="18"/>
      <c r="D23" s="18">
        <v>382822.61</v>
      </c>
      <c r="E23" s="19"/>
      <c r="F23" s="18"/>
      <c r="G23" s="31">
        <v>1349729.12</v>
      </c>
      <c r="H23" s="31"/>
      <c r="I23" s="31">
        <v>0</v>
      </c>
      <c r="J23" s="31"/>
      <c r="K23" s="31">
        <v>148845.93</v>
      </c>
      <c r="L23" s="31"/>
      <c r="M23" s="31">
        <v>3595.73</v>
      </c>
      <c r="N23" s="31"/>
      <c r="O23" s="31">
        <v>126656.36</v>
      </c>
      <c r="P23" s="31"/>
      <c r="Q23" s="31">
        <v>1038173.98</v>
      </c>
      <c r="R23" s="31">
        <v>33933.56</v>
      </c>
      <c r="S23" s="31"/>
      <c r="T23" s="31">
        <v>285385.31</v>
      </c>
      <c r="U23" s="31">
        <v>526765.41</v>
      </c>
      <c r="V23" s="31">
        <v>2071</v>
      </c>
      <c r="W23" s="31"/>
      <c r="X23" s="31"/>
      <c r="Y23" s="31">
        <f t="shared" si="4"/>
        <v>3897979.0100000002</v>
      </c>
      <c r="Z23" s="7"/>
      <c r="AA23" s="7"/>
      <c r="AB23" s="7"/>
    </row>
    <row r="24" spans="1:28" ht="15.75">
      <c r="A24" s="16" t="s">
        <v>106</v>
      </c>
      <c r="B24" s="17" t="s">
        <v>107</v>
      </c>
      <c r="C24" s="18"/>
      <c r="D24" s="18"/>
      <c r="E24" s="19"/>
      <c r="F24" s="18"/>
      <c r="G24" s="31"/>
      <c r="H24" s="31"/>
      <c r="I24" s="31">
        <v>1800</v>
      </c>
      <c r="J24" s="31"/>
      <c r="K24" s="31">
        <v>0</v>
      </c>
      <c r="L24" s="31"/>
      <c r="M24" s="31"/>
      <c r="N24" s="31"/>
      <c r="O24" s="31"/>
      <c r="P24" s="31"/>
      <c r="Q24" s="31"/>
      <c r="R24" s="31">
        <v>66035.839999999997</v>
      </c>
      <c r="S24" s="31"/>
      <c r="T24" s="31">
        <v>615000</v>
      </c>
      <c r="U24" s="31"/>
      <c r="V24" s="31"/>
      <c r="W24" s="31"/>
      <c r="X24" s="31"/>
      <c r="Y24" s="31">
        <f t="shared" si="4"/>
        <v>682835.84</v>
      </c>
      <c r="Z24" s="7"/>
      <c r="AA24" s="7"/>
      <c r="AB24" s="7"/>
    </row>
    <row r="25" spans="1:28" ht="15.75">
      <c r="A25" s="22">
        <v>71424</v>
      </c>
      <c r="B25" s="23" t="s">
        <v>108</v>
      </c>
      <c r="C25" s="18"/>
      <c r="D25" s="18">
        <f>52412.17+63717.9</f>
        <v>116130.07</v>
      </c>
      <c r="E25" s="19"/>
      <c r="F25" s="18">
        <v>8431.93</v>
      </c>
      <c r="G25" s="31"/>
      <c r="H25" s="31">
        <v>259101.75</v>
      </c>
      <c r="I25" s="31"/>
      <c r="J25" s="31"/>
      <c r="K25" s="31">
        <v>183943.71</v>
      </c>
      <c r="L25" s="31">
        <v>32914</v>
      </c>
      <c r="M25" s="31"/>
      <c r="N25" s="31"/>
      <c r="O25" s="31"/>
      <c r="P25" s="31"/>
      <c r="Q25" s="31"/>
      <c r="R25" s="18">
        <v>22321.66</v>
      </c>
      <c r="S25" s="31"/>
      <c r="T25" s="31"/>
      <c r="U25" s="31">
        <v>8806.92</v>
      </c>
      <c r="V25" s="31"/>
      <c r="W25" s="31"/>
      <c r="X25" s="31"/>
      <c r="Y25" s="31">
        <f t="shared" si="4"/>
        <v>631650.04</v>
      </c>
      <c r="Z25" s="7"/>
      <c r="AA25" s="7"/>
      <c r="AB25" s="7"/>
    </row>
    <row r="26" spans="1:28" s="4" customFormat="1" ht="15" customHeight="1">
      <c r="A26" s="17">
        <v>7143</v>
      </c>
      <c r="B26" s="24" t="s">
        <v>109</v>
      </c>
      <c r="C26" s="15"/>
      <c r="D26" s="15"/>
      <c r="E26" s="21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8"/>
      <c r="S26" s="15"/>
      <c r="T26" s="15"/>
      <c r="U26" s="15"/>
      <c r="V26" s="15"/>
      <c r="W26" s="15"/>
      <c r="X26" s="15"/>
      <c r="Y26" s="31">
        <f t="shared" si="4"/>
        <v>0</v>
      </c>
      <c r="Z26" s="7"/>
      <c r="AA26" s="7"/>
      <c r="AB26" s="7"/>
    </row>
    <row r="27" spans="1:28" s="4" customFormat="1" ht="15" customHeight="1">
      <c r="A27" s="17">
        <v>7145</v>
      </c>
      <c r="B27" s="24" t="s">
        <v>296</v>
      </c>
      <c r="C27" s="15"/>
      <c r="D27" s="18">
        <v>5.66</v>
      </c>
      <c r="E27" s="21"/>
      <c r="F27" s="15"/>
      <c r="G27" s="15"/>
      <c r="H27" s="15">
        <v>29297.47</v>
      </c>
      <c r="I27" s="15"/>
      <c r="J27" s="15"/>
      <c r="K27" s="15"/>
      <c r="L27" s="15"/>
      <c r="M27" s="15"/>
      <c r="N27" s="15"/>
      <c r="O27" s="15">
        <v>2719.82</v>
      </c>
      <c r="P27" s="18">
        <v>15850.4</v>
      </c>
      <c r="Q27" s="15"/>
      <c r="R27" s="18">
        <v>1523.82</v>
      </c>
      <c r="S27" s="15"/>
      <c r="T27" s="15"/>
      <c r="U27" s="15"/>
      <c r="V27" s="15"/>
      <c r="W27" s="15"/>
      <c r="X27" s="15"/>
      <c r="Y27" s="31">
        <f t="shared" si="4"/>
        <v>49397.17</v>
      </c>
      <c r="Z27" s="7"/>
      <c r="AA27" s="7"/>
      <c r="AB27" s="7"/>
    </row>
    <row r="28" spans="1:28" ht="14.25" customHeight="1">
      <c r="A28" s="16" t="s">
        <v>110</v>
      </c>
      <c r="B28" s="24" t="s">
        <v>111</v>
      </c>
      <c r="C28" s="15">
        <v>4554.3</v>
      </c>
      <c r="D28" s="18">
        <v>2591315.36</v>
      </c>
      <c r="E28" s="19">
        <v>51469.64</v>
      </c>
      <c r="F28" s="18">
        <v>403644.52</v>
      </c>
      <c r="G28" s="31">
        <v>10890419.449999999</v>
      </c>
      <c r="H28" s="31">
        <v>94551.97</v>
      </c>
      <c r="I28" s="31">
        <v>5141889.0999999996</v>
      </c>
      <c r="J28" s="31">
        <v>15616.77</v>
      </c>
      <c r="K28" s="31">
        <v>1787577.34</v>
      </c>
      <c r="L28" s="31">
        <v>4487.3999999999996</v>
      </c>
      <c r="M28" s="31">
        <v>1771782.39</v>
      </c>
      <c r="N28" s="31"/>
      <c r="O28" s="31">
        <v>108178.91</v>
      </c>
      <c r="P28" s="31"/>
      <c r="Q28" s="31">
        <v>391162.27</v>
      </c>
      <c r="R28" s="31">
        <v>11599321.810000001</v>
      </c>
      <c r="S28" s="31">
        <v>29525.79</v>
      </c>
      <c r="T28" s="31">
        <v>2955984.57</v>
      </c>
      <c r="U28" s="31">
        <v>287136.82</v>
      </c>
      <c r="V28" s="31">
        <v>120216</v>
      </c>
      <c r="W28" s="31">
        <v>146057.66</v>
      </c>
      <c r="X28" s="31">
        <v>1402.09</v>
      </c>
      <c r="Y28" s="31">
        <f t="shared" si="4"/>
        <v>38396294.159999996</v>
      </c>
      <c r="Z28" s="7"/>
      <c r="AA28" s="7"/>
      <c r="AB28" s="7"/>
    </row>
    <row r="29" spans="1:28" ht="14.25" customHeight="1">
      <c r="A29" s="16">
        <v>71464</v>
      </c>
      <c r="B29" s="24" t="s">
        <v>112</v>
      </c>
      <c r="C29" s="18"/>
      <c r="D29" s="18"/>
      <c r="E29" s="19"/>
      <c r="F29" s="18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>
        <f t="shared" si="4"/>
        <v>0</v>
      </c>
      <c r="Z29" s="7"/>
      <c r="AA29" s="7"/>
      <c r="AB29" s="7"/>
    </row>
    <row r="30" spans="1:28" ht="15" customHeight="1">
      <c r="A30" s="16">
        <v>7147</v>
      </c>
      <c r="B30" s="24" t="s">
        <v>113</v>
      </c>
      <c r="C30" s="15"/>
      <c r="D30" s="18"/>
      <c r="E30" s="19">
        <v>86176.44</v>
      </c>
      <c r="F30" s="18">
        <v>250604.85</v>
      </c>
      <c r="G30" s="31">
        <v>259868.26</v>
      </c>
      <c r="H30" s="31"/>
      <c r="I30" s="31">
        <v>68410.44</v>
      </c>
      <c r="J30" s="31">
        <v>186297.52</v>
      </c>
      <c r="K30" s="31">
        <v>40855.269999999997</v>
      </c>
      <c r="L30" s="31">
        <v>286340.7</v>
      </c>
      <c r="M30" s="31">
        <v>59.91</v>
      </c>
      <c r="N30" s="31"/>
      <c r="O30" s="31"/>
      <c r="P30" s="31">
        <v>1978.13</v>
      </c>
      <c r="Q30" s="31"/>
      <c r="R30" s="31"/>
      <c r="S30" s="31">
        <v>369350.32</v>
      </c>
      <c r="T30" s="31"/>
      <c r="U30" s="31">
        <v>130885.17</v>
      </c>
      <c r="V30" s="31">
        <v>52468</v>
      </c>
      <c r="W30" s="31"/>
      <c r="X30" s="31">
        <v>5274.82</v>
      </c>
      <c r="Y30" s="31">
        <f t="shared" si="4"/>
        <v>1738569.8299999998</v>
      </c>
      <c r="Z30" s="7"/>
      <c r="AA30" s="7"/>
      <c r="AB30" s="7"/>
    </row>
    <row r="31" spans="1:28" ht="29.25" customHeight="1">
      <c r="A31" s="16">
        <v>7148</v>
      </c>
      <c r="B31" s="24" t="s">
        <v>114</v>
      </c>
      <c r="C31" s="15">
        <v>7078.43</v>
      </c>
      <c r="D31" s="18">
        <v>141923.76</v>
      </c>
      <c r="E31" s="19">
        <v>48269.35</v>
      </c>
      <c r="F31" s="18">
        <v>76109.42</v>
      </c>
      <c r="G31" s="31"/>
      <c r="H31" s="31">
        <v>33791.589999999997</v>
      </c>
      <c r="I31" s="31">
        <v>86036.53</v>
      </c>
      <c r="J31" s="31"/>
      <c r="K31" s="31">
        <v>150163.51</v>
      </c>
      <c r="L31" s="31">
        <v>10552.58</v>
      </c>
      <c r="M31" s="31">
        <v>744758.9</v>
      </c>
      <c r="N31" s="31"/>
      <c r="O31" s="31">
        <v>18840.849999999999</v>
      </c>
      <c r="P31" s="31">
        <v>183.3</v>
      </c>
      <c r="Q31" s="31">
        <v>162165.76999999999</v>
      </c>
      <c r="R31" s="31">
        <v>521264.89</v>
      </c>
      <c r="S31" s="31">
        <v>44207.99</v>
      </c>
      <c r="T31" s="31">
        <v>92968.21</v>
      </c>
      <c r="U31" s="31">
        <v>47755.23</v>
      </c>
      <c r="V31" s="31">
        <v>53141</v>
      </c>
      <c r="W31" s="31">
        <v>25915.37</v>
      </c>
      <c r="X31" s="31">
        <v>92.6</v>
      </c>
      <c r="Y31" s="31">
        <f t="shared" si="4"/>
        <v>2265219.2800000007</v>
      </c>
      <c r="Z31" s="7"/>
      <c r="AA31" s="7"/>
      <c r="AB31" s="7"/>
    </row>
    <row r="32" spans="1:28" ht="15.75">
      <c r="A32" s="16" t="s">
        <v>115</v>
      </c>
      <c r="B32" s="17" t="s">
        <v>17</v>
      </c>
      <c r="C32" s="18"/>
      <c r="D32" s="18">
        <v>33008.300000000003</v>
      </c>
      <c r="E32" s="19">
        <v>40596.559999999998</v>
      </c>
      <c r="F32" s="18"/>
      <c r="G32" s="31">
        <v>469422.37</v>
      </c>
      <c r="H32" s="31"/>
      <c r="I32" s="31"/>
      <c r="J32" s="31"/>
      <c r="K32" s="31">
        <v>263005.84000000003</v>
      </c>
      <c r="L32" s="31">
        <v>34671.56</v>
      </c>
      <c r="M32" s="31"/>
      <c r="N32" s="31"/>
      <c r="O32" s="31"/>
      <c r="P32" s="31"/>
      <c r="Q32" s="31"/>
      <c r="R32" s="31">
        <v>1040492.44</v>
      </c>
      <c r="S32" s="31"/>
      <c r="T32" s="31"/>
      <c r="U32" s="31">
        <v>287740.37</v>
      </c>
      <c r="V32" s="31"/>
      <c r="W32" s="31">
        <v>52567.17</v>
      </c>
      <c r="X32" s="31"/>
      <c r="Y32" s="31">
        <f t="shared" si="4"/>
        <v>2221504.61</v>
      </c>
      <c r="Z32" s="7"/>
      <c r="AA32" s="7"/>
      <c r="AB32" s="7"/>
    </row>
    <row r="33" spans="1:28">
      <c r="A33" s="14">
        <v>715</v>
      </c>
      <c r="B33" s="20" t="s">
        <v>116</v>
      </c>
      <c r="C33" s="15">
        <f>+C34+C35+C36+C37+C39+C38</f>
        <v>32868.76</v>
      </c>
      <c r="D33" s="15">
        <f>+D34+D35+D36+D37+D39+D38</f>
        <v>295895.90000000002</v>
      </c>
      <c r="E33" s="15">
        <f t="shared" ref="E33:X33" si="9">+E34+E35+E36+E37+E39+E38</f>
        <v>47695.86</v>
      </c>
      <c r="F33" s="15">
        <f t="shared" si="9"/>
        <v>172048.49</v>
      </c>
      <c r="G33" s="15">
        <f t="shared" si="9"/>
        <v>3802314.62</v>
      </c>
      <c r="H33" s="15">
        <f t="shared" si="9"/>
        <v>215824.82</v>
      </c>
      <c r="I33" s="15">
        <f t="shared" si="9"/>
        <v>524873.76</v>
      </c>
      <c r="J33" s="15">
        <f t="shared" si="9"/>
        <v>44181.58</v>
      </c>
      <c r="K33" s="15">
        <f t="shared" si="9"/>
        <v>3458924.65</v>
      </c>
      <c r="L33" s="15">
        <f t="shared" si="9"/>
        <v>73087.179999999993</v>
      </c>
      <c r="M33" s="15">
        <f t="shared" si="9"/>
        <v>1824992.75</v>
      </c>
      <c r="N33" s="15">
        <f t="shared" si="9"/>
        <v>193.74</v>
      </c>
      <c r="O33" s="15">
        <f t="shared" si="9"/>
        <v>83441.239999999991</v>
      </c>
      <c r="P33" s="15">
        <f t="shared" si="9"/>
        <v>72158.52</v>
      </c>
      <c r="Q33" s="15">
        <f t="shared" si="9"/>
        <v>241130.61000000002</v>
      </c>
      <c r="R33" s="15">
        <f>+R34+R35+R36+R37+R39+R38</f>
        <v>2205680.16</v>
      </c>
      <c r="S33" s="15">
        <f t="shared" si="9"/>
        <v>142304.34000000003</v>
      </c>
      <c r="T33" s="15">
        <f t="shared" si="9"/>
        <v>1202967.3</v>
      </c>
      <c r="U33" s="15">
        <f>+U34+U35+U37+U39+U38</f>
        <v>49386.219999999994</v>
      </c>
      <c r="V33" s="15">
        <f>+V34+V35+V37++V39+V38</f>
        <v>575623</v>
      </c>
      <c r="W33" s="15">
        <f t="shared" si="9"/>
        <v>27516.090000000004</v>
      </c>
      <c r="X33" s="15">
        <f t="shared" si="9"/>
        <v>6896.09</v>
      </c>
      <c r="Y33" s="32">
        <f>+Y34+Y35+Y37+Y39+Y36+Y38</f>
        <v>15100005.679999998</v>
      </c>
      <c r="Z33" s="7"/>
      <c r="AA33" s="7"/>
      <c r="AB33" s="7"/>
    </row>
    <row r="34" spans="1:28" ht="15.75">
      <c r="A34" s="16" t="s">
        <v>117</v>
      </c>
      <c r="B34" s="17" t="s">
        <v>118</v>
      </c>
      <c r="C34" s="18"/>
      <c r="D34" s="18">
        <v>108.1</v>
      </c>
      <c r="E34" s="19"/>
      <c r="F34" s="18"/>
      <c r="G34" s="31"/>
      <c r="H34" s="31">
        <v>32015.95</v>
      </c>
      <c r="I34" s="31"/>
      <c r="J34" s="31"/>
      <c r="K34" s="31">
        <v>249439.2</v>
      </c>
      <c r="L34" s="31"/>
      <c r="M34" s="31"/>
      <c r="N34" s="31"/>
      <c r="O34" s="31">
        <v>54801.85</v>
      </c>
      <c r="P34" s="31">
        <v>787.5</v>
      </c>
      <c r="Q34" s="31">
        <v>1229.0899999999999</v>
      </c>
      <c r="R34" s="31">
        <v>1118287.3700000001</v>
      </c>
      <c r="S34" s="31"/>
      <c r="T34" s="31">
        <v>689236.62</v>
      </c>
      <c r="U34" s="60">
        <v>2750.35</v>
      </c>
      <c r="V34" s="31"/>
      <c r="W34" s="31"/>
      <c r="X34" s="31">
        <v>1304.29</v>
      </c>
      <c r="Y34" s="31">
        <f t="shared" si="4"/>
        <v>2149960.3200000003</v>
      </c>
      <c r="Z34" s="7"/>
      <c r="AA34" s="7"/>
      <c r="AB34" s="7"/>
    </row>
    <row r="35" spans="1:28" ht="15.75">
      <c r="A35" s="16" t="s">
        <v>119</v>
      </c>
      <c r="B35" s="17" t="s">
        <v>120</v>
      </c>
      <c r="C35" s="18"/>
      <c r="D35" s="18">
        <v>19657.62</v>
      </c>
      <c r="E35" s="19">
        <v>3626.2</v>
      </c>
      <c r="F35" s="18">
        <v>840</v>
      </c>
      <c r="G35" s="31">
        <v>419233.97000000003</v>
      </c>
      <c r="H35" s="31"/>
      <c r="I35" s="31">
        <v>52993.89</v>
      </c>
      <c r="J35" s="31"/>
      <c r="K35" s="31">
        <v>48690.400000000001</v>
      </c>
      <c r="L35" s="31">
        <v>44.33</v>
      </c>
      <c r="M35" s="31">
        <v>21407.32</v>
      </c>
      <c r="N35" s="31"/>
      <c r="O35" s="31">
        <v>60</v>
      </c>
      <c r="P35" s="31">
        <v>231.58</v>
      </c>
      <c r="Q35" s="31"/>
      <c r="R35" s="31">
        <v>256538.89</v>
      </c>
      <c r="S35" s="31"/>
      <c r="T35" s="31">
        <v>44068.5</v>
      </c>
      <c r="U35" s="60">
        <v>13950.66</v>
      </c>
      <c r="V35" s="90">
        <v>12729</v>
      </c>
      <c r="W35" s="31">
        <v>651.22</v>
      </c>
      <c r="X35" s="31">
        <v>20</v>
      </c>
      <c r="Y35" s="31">
        <f t="shared" si="4"/>
        <v>894743.58</v>
      </c>
      <c r="Z35" s="7"/>
      <c r="AA35" s="7"/>
      <c r="AB35" s="7"/>
    </row>
    <row r="36" spans="1:28" ht="15.75">
      <c r="A36" s="16">
        <v>71525</v>
      </c>
      <c r="B36" s="17" t="s">
        <v>121</v>
      </c>
      <c r="C36" s="18">
        <v>3140.06</v>
      </c>
      <c r="D36" s="18"/>
      <c r="E36" s="19">
        <v>129.33000000000001</v>
      </c>
      <c r="F36" s="18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>
        <v>25069.56</v>
      </c>
      <c r="S36" s="31"/>
      <c r="T36" s="31"/>
      <c r="U36" s="31"/>
      <c r="W36" s="31"/>
      <c r="X36" s="31"/>
      <c r="Y36" s="31">
        <f t="shared" si="4"/>
        <v>28338.95</v>
      </c>
      <c r="Z36" s="7"/>
      <c r="AA36" s="7"/>
      <c r="AB36" s="7"/>
    </row>
    <row r="37" spans="1:28" ht="15.75">
      <c r="A37" s="16" t="s">
        <v>122</v>
      </c>
      <c r="B37" s="17" t="s">
        <v>123</v>
      </c>
      <c r="C37" s="18">
        <v>29323.9</v>
      </c>
      <c r="D37" s="18">
        <v>31474.81</v>
      </c>
      <c r="E37" s="19">
        <v>19117.03</v>
      </c>
      <c r="F37" s="18">
        <v>123921.14</v>
      </c>
      <c r="G37" s="31">
        <v>126471.72</v>
      </c>
      <c r="H37" s="31">
        <v>36312.26</v>
      </c>
      <c r="I37" s="31">
        <v>66253.27</v>
      </c>
      <c r="J37" s="31"/>
      <c r="K37" s="31">
        <v>1001908.79</v>
      </c>
      <c r="L37" s="31">
        <v>4372.43</v>
      </c>
      <c r="M37" s="31">
        <v>260657.19</v>
      </c>
      <c r="N37" s="31"/>
      <c r="O37" s="31">
        <v>2000</v>
      </c>
      <c r="P37" s="31">
        <v>10195.19</v>
      </c>
      <c r="Q37" s="31">
        <v>175488.45</v>
      </c>
      <c r="R37" s="31">
        <v>235760.06</v>
      </c>
      <c r="S37" s="31">
        <v>2014.07</v>
      </c>
      <c r="T37" s="31">
        <v>138558.17000000001</v>
      </c>
      <c r="U37" s="31">
        <v>30143.11</v>
      </c>
      <c r="V37" s="31">
        <v>525891</v>
      </c>
      <c r="W37" s="31">
        <v>24869.08</v>
      </c>
      <c r="X37" s="31">
        <v>744.6</v>
      </c>
      <c r="Y37" s="31">
        <f t="shared" si="4"/>
        <v>2845476.2699999996</v>
      </c>
      <c r="Z37" s="7"/>
      <c r="AA37" s="7"/>
      <c r="AB37" s="7"/>
    </row>
    <row r="38" spans="1:28" ht="15.75">
      <c r="A38" s="16">
        <v>71532</v>
      </c>
      <c r="B38" s="17" t="s">
        <v>124</v>
      </c>
      <c r="C38" s="18"/>
      <c r="D38" s="18"/>
      <c r="E38" s="19"/>
      <c r="F38" s="18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>
        <v>569243.26</v>
      </c>
      <c r="S38" s="31">
        <v>61254.14</v>
      </c>
      <c r="T38" s="31"/>
      <c r="U38" s="31"/>
      <c r="V38" s="31"/>
      <c r="W38" s="31"/>
      <c r="X38" s="31">
        <v>4827.2</v>
      </c>
      <c r="Y38" s="31">
        <f t="shared" si="4"/>
        <v>635324.6</v>
      </c>
      <c r="Z38" s="7"/>
      <c r="AA38" s="7"/>
      <c r="AB38" s="7"/>
    </row>
    <row r="39" spans="1:28" ht="15.75">
      <c r="A39" s="16" t="s">
        <v>125</v>
      </c>
      <c r="B39" s="17" t="s">
        <v>116</v>
      </c>
      <c r="C39" s="18">
        <v>404.8</v>
      </c>
      <c r="D39" s="18">
        <f>242736.69+1918.68</f>
        <v>244655.37</v>
      </c>
      <c r="E39" s="19">
        <v>24823.3</v>
      </c>
      <c r="F39" s="18">
        <v>47287.35</v>
      </c>
      <c r="G39" s="31">
        <v>3256608.93</v>
      </c>
      <c r="H39" s="31">
        <v>147496.60999999999</v>
      </c>
      <c r="I39" s="31">
        <v>405626.6</v>
      </c>
      <c r="J39" s="31">
        <v>44181.58</v>
      </c>
      <c r="K39" s="31">
        <v>2158886.2599999998</v>
      </c>
      <c r="L39" s="31">
        <v>68670.42</v>
      </c>
      <c r="M39" s="31">
        <v>1542928.24</v>
      </c>
      <c r="N39" s="31">
        <v>193.74</v>
      </c>
      <c r="O39" s="31">
        <v>26579.39</v>
      </c>
      <c r="P39" s="31">
        <v>60944.25</v>
      </c>
      <c r="Q39" s="31">
        <f>533.65+63879.42</f>
        <v>64413.07</v>
      </c>
      <c r="R39" s="31">
        <f>3.02+778</f>
        <v>781.02</v>
      </c>
      <c r="S39" s="31">
        <v>79036.13</v>
      </c>
      <c r="T39" s="31">
        <v>331104.01</v>
      </c>
      <c r="U39" s="31">
        <v>2542.1</v>
      </c>
      <c r="V39" s="31">
        <v>37003</v>
      </c>
      <c r="W39" s="31">
        <v>1995.79</v>
      </c>
      <c r="X39" s="31"/>
      <c r="Y39" s="31">
        <f t="shared" si="4"/>
        <v>8546161.959999999</v>
      </c>
      <c r="Z39" s="7"/>
      <c r="AA39" s="7"/>
      <c r="AB39" s="7"/>
    </row>
    <row r="40" spans="1:28" s="4" customFormat="1">
      <c r="A40" s="14">
        <v>72</v>
      </c>
      <c r="B40" s="20" t="s">
        <v>126</v>
      </c>
      <c r="C40" s="15">
        <f>+C41+C43</f>
        <v>0</v>
      </c>
      <c r="D40" s="15">
        <f t="shared" ref="D40:X40" si="10">+D41+D43</f>
        <v>1173394.67</v>
      </c>
      <c r="E40" s="15">
        <f t="shared" si="10"/>
        <v>18857</v>
      </c>
      <c r="F40" s="15">
        <f t="shared" si="10"/>
        <v>21876</v>
      </c>
      <c r="G40" s="15">
        <f>+G41</f>
        <v>612950.39</v>
      </c>
      <c r="H40" s="15">
        <f t="shared" si="10"/>
        <v>2300</v>
      </c>
      <c r="I40" s="15">
        <f t="shared" si="10"/>
        <v>9200</v>
      </c>
      <c r="J40" s="15">
        <f t="shared" si="10"/>
        <v>4000</v>
      </c>
      <c r="K40" s="15">
        <f t="shared" si="10"/>
        <v>4402824.22</v>
      </c>
      <c r="L40" s="15">
        <f t="shared" si="10"/>
        <v>0</v>
      </c>
      <c r="M40" s="15">
        <f t="shared" si="10"/>
        <v>176305.53</v>
      </c>
      <c r="N40" s="15"/>
      <c r="O40" s="15">
        <f t="shared" si="10"/>
        <v>6000</v>
      </c>
      <c r="P40" s="15">
        <f t="shared" si="10"/>
        <v>0</v>
      </c>
      <c r="Q40" s="15">
        <f t="shared" si="10"/>
        <v>17649.900000000001</v>
      </c>
      <c r="R40" s="15">
        <f t="shared" si="10"/>
        <v>860670.14</v>
      </c>
      <c r="S40" s="15">
        <f t="shared" si="10"/>
        <v>8135.99</v>
      </c>
      <c r="T40" s="15">
        <f t="shared" si="10"/>
        <v>175380.43</v>
      </c>
      <c r="U40" s="15">
        <f t="shared" si="10"/>
        <v>59714.96</v>
      </c>
      <c r="V40" s="15">
        <f t="shared" si="10"/>
        <v>301095</v>
      </c>
      <c r="W40" s="15">
        <f t="shared" si="10"/>
        <v>3000</v>
      </c>
      <c r="X40" s="15">
        <f t="shared" si="10"/>
        <v>141.12</v>
      </c>
      <c r="Y40" s="32">
        <f t="shared" si="4"/>
        <v>7853495.3499999996</v>
      </c>
      <c r="Z40" s="7"/>
      <c r="AA40" s="7"/>
      <c r="AB40" s="7"/>
    </row>
    <row r="41" spans="1:28" ht="15.75">
      <c r="A41" s="16" t="s">
        <v>127</v>
      </c>
      <c r="B41" s="17" t="s">
        <v>128</v>
      </c>
      <c r="C41" s="18"/>
      <c r="D41" s="18">
        <f>+D42</f>
        <v>1173394.67</v>
      </c>
      <c r="E41" s="19">
        <f>+E42</f>
        <v>18857</v>
      </c>
      <c r="F41" s="18">
        <f>+F42</f>
        <v>21876</v>
      </c>
      <c r="G41" s="31">
        <f>+G42</f>
        <v>612950.39</v>
      </c>
      <c r="H41" s="31">
        <f t="shared" ref="H41:M41" si="11">+H42</f>
        <v>2300</v>
      </c>
      <c r="I41" s="31">
        <f t="shared" si="11"/>
        <v>9200</v>
      </c>
      <c r="J41" s="31">
        <f t="shared" si="11"/>
        <v>4000</v>
      </c>
      <c r="K41" s="31">
        <f t="shared" si="11"/>
        <v>4402824.22</v>
      </c>
      <c r="L41" s="31">
        <f t="shared" si="11"/>
        <v>0</v>
      </c>
      <c r="M41" s="31">
        <f t="shared" si="11"/>
        <v>176305.53</v>
      </c>
      <c r="N41" s="31"/>
      <c r="O41" s="31">
        <f>+O42</f>
        <v>6000</v>
      </c>
      <c r="P41" s="31">
        <f t="shared" ref="P41:U41" si="12">+P42</f>
        <v>0</v>
      </c>
      <c r="Q41" s="31">
        <f t="shared" si="12"/>
        <v>17649.900000000001</v>
      </c>
      <c r="R41" s="31">
        <f>+R42</f>
        <v>860670.14</v>
      </c>
      <c r="S41" s="31">
        <f t="shared" si="12"/>
        <v>8135.99</v>
      </c>
      <c r="T41" s="31">
        <f t="shared" si="12"/>
        <v>175380.43</v>
      </c>
      <c r="U41" s="31">
        <f t="shared" si="12"/>
        <v>59714.96</v>
      </c>
      <c r="V41" s="31">
        <f>+V42</f>
        <v>301095</v>
      </c>
      <c r="W41" s="31">
        <f>+W42</f>
        <v>3000</v>
      </c>
      <c r="X41" s="31">
        <f>+X42</f>
        <v>141.12</v>
      </c>
      <c r="Y41" s="31">
        <f t="shared" si="4"/>
        <v>7853495.3499999996</v>
      </c>
      <c r="Z41" s="7"/>
      <c r="AA41" s="7"/>
      <c r="AB41" s="7"/>
    </row>
    <row r="42" spans="1:28" ht="15.75">
      <c r="A42" s="16" t="s">
        <v>129</v>
      </c>
      <c r="B42" s="17" t="s">
        <v>130</v>
      </c>
      <c r="C42" s="18"/>
      <c r="D42" s="18">
        <v>1173394.67</v>
      </c>
      <c r="E42" s="19">
        <v>18857</v>
      </c>
      <c r="F42" s="18">
        <v>21876</v>
      </c>
      <c r="G42" s="31">
        <v>612950.39</v>
      </c>
      <c r="H42" s="31">
        <v>2300</v>
      </c>
      <c r="I42" s="31">
        <v>9200</v>
      </c>
      <c r="J42" s="31">
        <v>4000</v>
      </c>
      <c r="K42" s="31">
        <v>4402824.22</v>
      </c>
      <c r="L42" s="31"/>
      <c r="M42" s="31">
        <v>176305.53</v>
      </c>
      <c r="N42" s="31"/>
      <c r="O42" s="31">
        <v>6000</v>
      </c>
      <c r="P42" s="31"/>
      <c r="Q42" s="31">
        <v>17649.900000000001</v>
      </c>
      <c r="R42" s="31">
        <v>860670.14</v>
      </c>
      <c r="S42" s="31">
        <v>8135.99</v>
      </c>
      <c r="T42" s="31">
        <v>175380.43</v>
      </c>
      <c r="U42" s="31">
        <v>59714.96</v>
      </c>
      <c r="V42" s="31">
        <v>301095</v>
      </c>
      <c r="W42" s="31">
        <v>3000</v>
      </c>
      <c r="X42" s="31">
        <v>141.12</v>
      </c>
      <c r="Y42" s="31">
        <f t="shared" si="4"/>
        <v>7853495.3499999996</v>
      </c>
      <c r="Z42" s="7"/>
      <c r="AA42" s="7"/>
      <c r="AB42" s="7"/>
    </row>
    <row r="43" spans="1:28" ht="15.75">
      <c r="A43" s="16" t="s">
        <v>131</v>
      </c>
      <c r="B43" s="17" t="s">
        <v>132</v>
      </c>
      <c r="C43" s="18"/>
      <c r="D43" s="18"/>
      <c r="E43" s="19"/>
      <c r="F43" s="18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>
        <f t="shared" si="4"/>
        <v>0</v>
      </c>
      <c r="Z43" s="7"/>
      <c r="AA43" s="7"/>
      <c r="AB43" s="7"/>
    </row>
    <row r="44" spans="1:28" ht="15.75">
      <c r="A44" s="16" t="s">
        <v>133</v>
      </c>
      <c r="B44" s="17" t="s">
        <v>134</v>
      </c>
      <c r="C44" s="18"/>
      <c r="D44" s="18"/>
      <c r="E44" s="19"/>
      <c r="F44" s="18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>
        <f t="shared" si="4"/>
        <v>0</v>
      </c>
      <c r="Z44" s="7"/>
      <c r="AA44" s="7"/>
      <c r="AB44" s="7"/>
    </row>
    <row r="45" spans="1:28" ht="15.75">
      <c r="A45" s="16" t="s">
        <v>135</v>
      </c>
      <c r="B45" s="17" t="s">
        <v>136</v>
      </c>
      <c r="C45" s="18"/>
      <c r="D45" s="18"/>
      <c r="E45" s="19"/>
      <c r="F45" s="18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>
        <f t="shared" si="4"/>
        <v>0</v>
      </c>
      <c r="Z45" s="7"/>
      <c r="AA45" s="7"/>
      <c r="AB45" s="7"/>
    </row>
    <row r="46" spans="1:28" s="4" customFormat="1" ht="28.5" customHeight="1">
      <c r="A46" s="14">
        <v>73</v>
      </c>
      <c r="B46" s="25" t="s">
        <v>137</v>
      </c>
      <c r="C46" s="15">
        <f>+C47+C48</f>
        <v>311937.42</v>
      </c>
      <c r="D46" s="15">
        <f t="shared" ref="D46:X46" si="13">+D47+D48</f>
        <v>63399.76</v>
      </c>
      <c r="E46" s="15">
        <f t="shared" si="13"/>
        <v>68288.67</v>
      </c>
      <c r="F46" s="15">
        <f t="shared" si="13"/>
        <v>24600.3</v>
      </c>
      <c r="G46" s="15">
        <f t="shared" si="13"/>
        <v>128357.08</v>
      </c>
      <c r="H46" s="15">
        <f t="shared" si="13"/>
        <v>120570.87</v>
      </c>
      <c r="I46" s="15">
        <f t="shared" si="13"/>
        <v>364300.17</v>
      </c>
      <c r="J46" s="15">
        <f t="shared" si="13"/>
        <v>535195.05000000005</v>
      </c>
      <c r="K46" s="15">
        <f t="shared" si="13"/>
        <v>815579.93</v>
      </c>
      <c r="L46" s="15">
        <f t="shared" si="13"/>
        <v>51748.85</v>
      </c>
      <c r="M46" s="15">
        <f t="shared" si="13"/>
        <v>277506.21000000002</v>
      </c>
      <c r="N46" s="15"/>
      <c r="O46" s="15">
        <f t="shared" si="13"/>
        <v>4743</v>
      </c>
      <c r="P46" s="15">
        <f t="shared" si="13"/>
        <v>466631</v>
      </c>
      <c r="Q46" s="15">
        <f t="shared" si="13"/>
        <v>75822.539999999994</v>
      </c>
      <c r="R46" s="15">
        <f t="shared" si="13"/>
        <v>6732148.96</v>
      </c>
      <c r="S46" s="15">
        <f t="shared" si="13"/>
        <v>98762.69</v>
      </c>
      <c r="T46" s="15">
        <f t="shared" si="13"/>
        <v>3673818.94</v>
      </c>
      <c r="U46" s="15">
        <f t="shared" si="13"/>
        <v>69194.06</v>
      </c>
      <c r="V46" s="15">
        <f t="shared" si="13"/>
        <v>0</v>
      </c>
      <c r="W46" s="15">
        <f t="shared" si="13"/>
        <v>34595.58</v>
      </c>
      <c r="X46" s="15">
        <f t="shared" si="13"/>
        <v>151276.59</v>
      </c>
      <c r="Y46" s="32">
        <f t="shared" si="4"/>
        <v>14068477.67</v>
      </c>
      <c r="Z46" s="7"/>
      <c r="AA46" s="7"/>
      <c r="AB46" s="7"/>
    </row>
    <row r="47" spans="1:28" ht="15.75">
      <c r="A47" s="16">
        <v>731</v>
      </c>
      <c r="B47" s="17" t="s">
        <v>138</v>
      </c>
      <c r="C47" s="18"/>
      <c r="D47" s="18"/>
      <c r="E47" s="19"/>
      <c r="F47" s="15"/>
      <c r="G47" s="31"/>
      <c r="H47" s="31"/>
      <c r="I47" s="31"/>
      <c r="J47" s="31"/>
      <c r="K47" s="31">
        <v>94230.5</v>
      </c>
      <c r="L47" s="31">
        <v>4584.74</v>
      </c>
      <c r="M47" s="31"/>
      <c r="N47" s="31"/>
      <c r="O47" s="31"/>
      <c r="P47" s="31">
        <v>4135.6400000000003</v>
      </c>
      <c r="Q47" s="31"/>
      <c r="R47" s="31"/>
      <c r="S47" s="31"/>
      <c r="T47" s="31">
        <v>11039.08</v>
      </c>
      <c r="U47" s="31"/>
      <c r="V47" s="31"/>
      <c r="W47" s="31"/>
      <c r="X47" s="31"/>
      <c r="Y47" s="31">
        <f t="shared" si="4"/>
        <v>113989.96</v>
      </c>
      <c r="Z47" s="7"/>
      <c r="AA47" s="7"/>
      <c r="AB47" s="7"/>
    </row>
    <row r="48" spans="1:28" s="4" customFormat="1" ht="15.75">
      <c r="A48" s="16" t="s">
        <v>139</v>
      </c>
      <c r="B48" s="17" t="s">
        <v>140</v>
      </c>
      <c r="C48" s="15">
        <v>311937.42</v>
      </c>
      <c r="D48" s="18">
        <v>63399.76</v>
      </c>
      <c r="E48" s="19">
        <v>68288.67</v>
      </c>
      <c r="F48" s="18">
        <v>24600.3</v>
      </c>
      <c r="G48" s="15">
        <v>128357.08</v>
      </c>
      <c r="H48" s="15">
        <v>120570.87</v>
      </c>
      <c r="I48" s="15">
        <v>364300.17</v>
      </c>
      <c r="J48" s="18">
        <v>535195.05000000005</v>
      </c>
      <c r="K48" s="18">
        <v>721349.43</v>
      </c>
      <c r="L48" s="18">
        <v>47164.11</v>
      </c>
      <c r="M48" s="18">
        <v>277506.21000000002</v>
      </c>
      <c r="N48" s="18"/>
      <c r="O48" s="15">
        <v>4743</v>
      </c>
      <c r="P48" s="18">
        <v>462495.36</v>
      </c>
      <c r="Q48" s="18">
        <v>75822.539999999994</v>
      </c>
      <c r="R48" s="18">
        <v>6732148.96</v>
      </c>
      <c r="S48" s="15">
        <v>98762.69</v>
      </c>
      <c r="T48" s="18">
        <v>3662779.86</v>
      </c>
      <c r="U48" s="18">
        <v>69194.06</v>
      </c>
      <c r="V48" s="18"/>
      <c r="W48" s="18">
        <v>34595.58</v>
      </c>
      <c r="X48" s="15">
        <v>151276.59</v>
      </c>
      <c r="Y48" s="32">
        <f t="shared" si="4"/>
        <v>13954487.709999999</v>
      </c>
      <c r="Z48" s="7"/>
      <c r="AA48" s="7"/>
      <c r="AB48" s="7"/>
    </row>
    <row r="49" spans="1:31" s="4" customFormat="1">
      <c r="A49" s="14">
        <v>74</v>
      </c>
      <c r="B49" s="20" t="s">
        <v>141</v>
      </c>
      <c r="C49" s="15">
        <f>+C50+C53</f>
        <v>862086</v>
      </c>
      <c r="D49" s="15">
        <f t="shared" ref="D49:X49" si="14">+D50+D53</f>
        <v>0</v>
      </c>
      <c r="E49" s="15">
        <f t="shared" si="14"/>
        <v>4222564.1500000004</v>
      </c>
      <c r="F49" s="15">
        <f t="shared" si="14"/>
        <v>6477604.9500000002</v>
      </c>
      <c r="G49" s="15">
        <f t="shared" si="14"/>
        <v>0</v>
      </c>
      <c r="H49" s="15">
        <f t="shared" si="14"/>
        <v>1194962.57</v>
      </c>
      <c r="I49" s="15">
        <f t="shared" si="14"/>
        <v>0</v>
      </c>
      <c r="J49" s="15">
        <f t="shared" si="14"/>
        <v>901189</v>
      </c>
      <c r="K49" s="15">
        <f t="shared" si="14"/>
        <v>385711.82</v>
      </c>
      <c r="L49" s="15">
        <f t="shared" si="14"/>
        <v>881232.01</v>
      </c>
      <c r="M49" s="15">
        <f t="shared" si="14"/>
        <v>6418527.3499999996</v>
      </c>
      <c r="N49" s="15">
        <f t="shared" si="14"/>
        <v>219213.68</v>
      </c>
      <c r="O49" s="15">
        <f t="shared" si="14"/>
        <v>1258784.5</v>
      </c>
      <c r="P49" s="15">
        <f t="shared" si="14"/>
        <v>147052.63</v>
      </c>
      <c r="Q49" s="15">
        <f t="shared" si="14"/>
        <v>2475161.04</v>
      </c>
      <c r="R49" s="15">
        <f t="shared" si="14"/>
        <v>1585247.51</v>
      </c>
      <c r="S49" s="15">
        <f t="shared" si="14"/>
        <v>2360292.79</v>
      </c>
      <c r="T49" s="15">
        <f t="shared" si="14"/>
        <v>65100.87</v>
      </c>
      <c r="U49" s="15">
        <f t="shared" si="14"/>
        <v>797777.11</v>
      </c>
      <c r="V49" s="15">
        <f t="shared" si="14"/>
        <v>4224807</v>
      </c>
      <c r="W49" s="15">
        <f t="shared" si="14"/>
        <v>434399</v>
      </c>
      <c r="X49" s="15">
        <f t="shared" si="14"/>
        <v>957311.49</v>
      </c>
      <c r="Y49" s="32">
        <f t="shared" si="4"/>
        <v>35869025.470000006</v>
      </c>
      <c r="Z49" s="7"/>
      <c r="AA49" s="7"/>
      <c r="AB49" s="7"/>
    </row>
    <row r="50" spans="1:31" ht="15.75">
      <c r="A50" s="16" t="s">
        <v>142</v>
      </c>
      <c r="B50" s="17" t="s">
        <v>143</v>
      </c>
      <c r="C50" s="18">
        <f>+C51+C52</f>
        <v>85000</v>
      </c>
      <c r="D50" s="18">
        <f t="shared" ref="D50:X50" si="15">+D51+D52</f>
        <v>0</v>
      </c>
      <c r="E50" s="18">
        <f t="shared" si="15"/>
        <v>241254.45</v>
      </c>
      <c r="F50" s="18">
        <f t="shared" si="15"/>
        <v>708856</v>
      </c>
      <c r="G50" s="18">
        <f t="shared" si="15"/>
        <v>0</v>
      </c>
      <c r="H50" s="18">
        <f t="shared" si="15"/>
        <v>214533.04</v>
      </c>
      <c r="I50" s="18">
        <f t="shared" si="15"/>
        <v>0</v>
      </c>
      <c r="J50" s="18">
        <f t="shared" si="15"/>
        <v>126200</v>
      </c>
      <c r="K50" s="18">
        <f t="shared" si="15"/>
        <v>385711.82</v>
      </c>
      <c r="L50" s="18">
        <f t="shared" si="15"/>
        <v>160443.01</v>
      </c>
      <c r="M50" s="18">
        <f t="shared" si="15"/>
        <v>288895.34999999998</v>
      </c>
      <c r="N50" s="18">
        <f t="shared" si="15"/>
        <v>130000</v>
      </c>
      <c r="O50" s="18">
        <f t="shared" si="15"/>
        <v>0</v>
      </c>
      <c r="P50" s="18">
        <f t="shared" si="15"/>
        <v>147052.63</v>
      </c>
      <c r="Q50" s="18">
        <f t="shared" si="15"/>
        <v>746655.3</v>
      </c>
      <c r="R50" s="18">
        <f t="shared" si="15"/>
        <v>243274</v>
      </c>
      <c r="S50" s="18">
        <f t="shared" si="15"/>
        <v>26864.2</v>
      </c>
      <c r="T50" s="18">
        <f t="shared" si="15"/>
        <v>65100.87</v>
      </c>
      <c r="U50" s="18">
        <f t="shared" si="15"/>
        <v>29205.11</v>
      </c>
      <c r="V50" s="18">
        <f t="shared" si="15"/>
        <v>33652</v>
      </c>
      <c r="W50" s="18">
        <f t="shared" si="15"/>
        <v>0</v>
      </c>
      <c r="X50" s="18">
        <f t="shared" si="15"/>
        <v>117660.76999999999</v>
      </c>
      <c r="Y50" s="31">
        <f t="shared" si="4"/>
        <v>3750358.55</v>
      </c>
      <c r="Z50" s="7"/>
      <c r="AA50" s="7"/>
      <c r="AB50" s="7"/>
    </row>
    <row r="51" spans="1:31" ht="15.75">
      <c r="A51" s="16" t="s">
        <v>144</v>
      </c>
      <c r="B51" s="17" t="s">
        <v>145</v>
      </c>
      <c r="C51" s="18">
        <v>85000</v>
      </c>
      <c r="D51" s="18"/>
      <c r="E51" s="19">
        <v>620</v>
      </c>
      <c r="F51" s="18">
        <v>113856</v>
      </c>
      <c r="G51" s="31"/>
      <c r="H51" s="31"/>
      <c r="I51" s="31"/>
      <c r="J51" s="31">
        <v>126200</v>
      </c>
      <c r="K51" s="31">
        <v>260711.82</v>
      </c>
      <c r="L51" s="31"/>
      <c r="M51" s="31">
        <v>203895.35</v>
      </c>
      <c r="N51" s="31">
        <v>130000</v>
      </c>
      <c r="O51" s="31"/>
      <c r="P51" s="31"/>
      <c r="Q51" s="31">
        <v>4450.5200000000004</v>
      </c>
      <c r="R51" s="31"/>
      <c r="S51" s="31"/>
      <c r="T51" s="31">
        <v>65100.87</v>
      </c>
      <c r="U51" s="31">
        <v>29205.11</v>
      </c>
      <c r="V51" s="31">
        <v>20500</v>
      </c>
      <c r="W51" s="31"/>
      <c r="X51" s="31">
        <v>60000</v>
      </c>
      <c r="Y51" s="31">
        <f t="shared" si="4"/>
        <v>1099539.67</v>
      </c>
      <c r="Z51" s="7"/>
      <c r="AA51" s="7"/>
      <c r="AB51" s="7"/>
    </row>
    <row r="52" spans="1:31" ht="15.75">
      <c r="A52" s="16" t="s">
        <v>146</v>
      </c>
      <c r="B52" s="17" t="s">
        <v>147</v>
      </c>
      <c r="C52" s="18"/>
      <c r="D52" s="18"/>
      <c r="E52" s="19">
        <v>240634.45</v>
      </c>
      <c r="F52" s="18">
        <v>595000</v>
      </c>
      <c r="G52" s="31"/>
      <c r="H52" s="31">
        <v>214533.04</v>
      </c>
      <c r="I52" s="31"/>
      <c r="J52" s="31"/>
      <c r="K52" s="31">
        <v>125000</v>
      </c>
      <c r="L52" s="31">
        <v>160443.01</v>
      </c>
      <c r="M52" s="31">
        <v>85000</v>
      </c>
      <c r="N52" s="31"/>
      <c r="O52" s="31"/>
      <c r="P52" s="31">
        <v>147052.63</v>
      </c>
      <c r="Q52" s="68">
        <v>742204.78</v>
      </c>
      <c r="R52" s="31">
        <v>243274</v>
      </c>
      <c r="S52" s="31">
        <v>26864.2</v>
      </c>
      <c r="T52" s="31"/>
      <c r="U52" s="31"/>
      <c r="V52" s="31">
        <v>13152</v>
      </c>
      <c r="W52" s="31"/>
      <c r="X52" s="31">
        <v>57660.77</v>
      </c>
      <c r="Y52" s="31">
        <f t="shared" si="4"/>
        <v>2650818.8800000004</v>
      </c>
      <c r="Z52" s="7"/>
      <c r="AA52" s="7"/>
      <c r="AB52" s="7"/>
    </row>
    <row r="53" spans="1:31" ht="15.75">
      <c r="A53" s="17">
        <v>742</v>
      </c>
      <c r="B53" s="17" t="s">
        <v>148</v>
      </c>
      <c r="C53" s="18">
        <f>+C54+C55</f>
        <v>777086</v>
      </c>
      <c r="D53" s="18">
        <f t="shared" ref="D53:X53" si="16">+D54+D55</f>
        <v>0</v>
      </c>
      <c r="E53" s="18">
        <f>+E54+E55</f>
        <v>3981309.7</v>
      </c>
      <c r="F53" s="18">
        <f t="shared" si="16"/>
        <v>5768748.9500000002</v>
      </c>
      <c r="G53" s="18">
        <f t="shared" si="16"/>
        <v>0</v>
      </c>
      <c r="H53" s="18">
        <f t="shared" si="16"/>
        <v>980429.53</v>
      </c>
      <c r="I53" s="18">
        <f t="shared" si="16"/>
        <v>0</v>
      </c>
      <c r="J53" s="18">
        <f t="shared" si="16"/>
        <v>774989</v>
      </c>
      <c r="K53" s="18">
        <f t="shared" si="16"/>
        <v>0</v>
      </c>
      <c r="L53" s="18">
        <f t="shared" si="16"/>
        <v>720789</v>
      </c>
      <c r="M53" s="18">
        <f t="shared" si="16"/>
        <v>6129632</v>
      </c>
      <c r="N53" s="18">
        <f>+N54</f>
        <v>89213.68</v>
      </c>
      <c r="O53" s="18">
        <f t="shared" si="16"/>
        <v>1258784.5</v>
      </c>
      <c r="P53" s="18">
        <f t="shared" si="16"/>
        <v>0</v>
      </c>
      <c r="Q53" s="18">
        <f t="shared" si="16"/>
        <v>1728505.74</v>
      </c>
      <c r="R53" s="18">
        <f t="shared" si="16"/>
        <v>1341973.51</v>
      </c>
      <c r="S53" s="18">
        <f t="shared" si="16"/>
        <v>2333428.59</v>
      </c>
      <c r="T53" s="18">
        <f t="shared" si="16"/>
        <v>0</v>
      </c>
      <c r="U53" s="18">
        <f t="shared" si="16"/>
        <v>768572</v>
      </c>
      <c r="V53" s="18">
        <f t="shared" si="16"/>
        <v>4191155</v>
      </c>
      <c r="W53" s="18">
        <f t="shared" si="16"/>
        <v>434399</v>
      </c>
      <c r="X53" s="18">
        <f t="shared" si="16"/>
        <v>839650.72</v>
      </c>
      <c r="Y53" s="31">
        <f t="shared" si="4"/>
        <v>32118666.919999998</v>
      </c>
      <c r="Z53" s="7"/>
      <c r="AA53" s="7"/>
      <c r="AB53" s="7"/>
    </row>
    <row r="54" spans="1:31" ht="15.75">
      <c r="A54" s="16" t="s">
        <v>149</v>
      </c>
      <c r="B54" s="17" t="s">
        <v>150</v>
      </c>
      <c r="C54" s="18"/>
      <c r="D54" s="18"/>
      <c r="E54" s="18">
        <v>111558.16</v>
      </c>
      <c r="F54" s="18">
        <v>11729.9</v>
      </c>
      <c r="G54" s="18"/>
      <c r="H54" s="18"/>
      <c r="I54" s="18"/>
      <c r="J54" s="18"/>
      <c r="K54" s="18"/>
      <c r="L54" s="18">
        <v>80928</v>
      </c>
      <c r="M54" s="18"/>
      <c r="N54" s="18">
        <f>24000+65213.68</f>
        <v>89213.68</v>
      </c>
      <c r="O54" s="18">
        <v>267000</v>
      </c>
      <c r="P54" s="18"/>
      <c r="Q54" s="18"/>
      <c r="R54" s="18">
        <v>1341973.51</v>
      </c>
      <c r="S54" s="18">
        <v>245523.94</v>
      </c>
      <c r="T54" s="18"/>
      <c r="U54" s="18"/>
      <c r="V54" s="18">
        <v>654058</v>
      </c>
      <c r="W54" s="18"/>
      <c r="X54" s="18"/>
      <c r="Y54" s="31">
        <f t="shared" si="4"/>
        <v>2801985.19</v>
      </c>
      <c r="Z54" s="7"/>
      <c r="AA54" s="7"/>
      <c r="AB54" s="7"/>
    </row>
    <row r="55" spans="1:31" ht="15.75">
      <c r="A55" s="16" t="s">
        <v>151</v>
      </c>
      <c r="B55" s="17" t="s">
        <v>152</v>
      </c>
      <c r="C55" s="18">
        <v>777086</v>
      </c>
      <c r="D55" s="18"/>
      <c r="E55" s="18">
        <v>3869751.54</v>
      </c>
      <c r="F55" s="18">
        <v>5757019.0499999998</v>
      </c>
      <c r="G55" s="18"/>
      <c r="H55" s="18">
        <v>980429.53</v>
      </c>
      <c r="I55" s="18"/>
      <c r="J55" s="18">
        <v>774989</v>
      </c>
      <c r="K55" s="18"/>
      <c r="L55" s="18">
        <v>639861</v>
      </c>
      <c r="M55" s="18">
        <v>6129632</v>
      </c>
      <c r="N55" s="18"/>
      <c r="O55" s="18">
        <v>991784.5</v>
      </c>
      <c r="P55" s="18"/>
      <c r="Q55" s="18">
        <v>1728505.74</v>
      </c>
      <c r="R55" s="18"/>
      <c r="S55" s="18">
        <v>2087904.65</v>
      </c>
      <c r="T55" s="18"/>
      <c r="U55" s="18">
        <v>768572</v>
      </c>
      <c r="V55" s="18">
        <v>3537097</v>
      </c>
      <c r="W55" s="18">
        <v>434399</v>
      </c>
      <c r="X55" s="18">
        <v>839650.72</v>
      </c>
      <c r="Y55" s="31">
        <f t="shared" si="4"/>
        <v>29316681.729999993</v>
      </c>
      <c r="Z55" s="7"/>
      <c r="AA55" s="7"/>
      <c r="AB55" s="7"/>
      <c r="AE55" s="7"/>
    </row>
    <row r="56" spans="1:31" s="4" customFormat="1">
      <c r="A56" s="14">
        <v>75</v>
      </c>
      <c r="B56" s="20" t="s">
        <v>57</v>
      </c>
      <c r="C56" s="15">
        <f>+C57</f>
        <v>0</v>
      </c>
      <c r="D56" s="15">
        <f t="shared" ref="D56:X56" si="17">+D57</f>
        <v>100000</v>
      </c>
      <c r="E56" s="15">
        <f t="shared" si="17"/>
        <v>0</v>
      </c>
      <c r="F56" s="15">
        <f t="shared" si="17"/>
        <v>0</v>
      </c>
      <c r="G56" s="15">
        <f t="shared" si="17"/>
        <v>0</v>
      </c>
      <c r="H56" s="15">
        <f t="shared" si="17"/>
        <v>210000</v>
      </c>
      <c r="I56" s="15">
        <f t="shared" si="17"/>
        <v>0</v>
      </c>
      <c r="J56" s="15">
        <f t="shared" si="17"/>
        <v>80000</v>
      </c>
      <c r="K56" s="15">
        <f t="shared" si="17"/>
        <v>545000</v>
      </c>
      <c r="L56" s="15">
        <f t="shared" si="17"/>
        <v>0</v>
      </c>
      <c r="M56" s="15">
        <f t="shared" si="17"/>
        <v>4827426.78</v>
      </c>
      <c r="N56" s="15"/>
      <c r="O56" s="15">
        <f t="shared" si="17"/>
        <v>0</v>
      </c>
      <c r="P56" s="15">
        <f t="shared" si="17"/>
        <v>0</v>
      </c>
      <c r="Q56" s="15">
        <f t="shared" si="17"/>
        <v>217879.42</v>
      </c>
      <c r="R56" s="15">
        <f t="shared" si="17"/>
        <v>0</v>
      </c>
      <c r="S56" s="15">
        <f t="shared" si="17"/>
        <v>722783.73</v>
      </c>
      <c r="T56" s="15">
        <f t="shared" si="17"/>
        <v>0</v>
      </c>
      <c r="U56" s="15">
        <f t="shared" si="17"/>
        <v>1788900</v>
      </c>
      <c r="V56" s="15">
        <f t="shared" si="17"/>
        <v>1250854</v>
      </c>
      <c r="W56" s="15">
        <f t="shared" si="17"/>
        <v>0</v>
      </c>
      <c r="X56" s="15">
        <f t="shared" si="17"/>
        <v>0</v>
      </c>
      <c r="Y56" s="32">
        <f t="shared" si="4"/>
        <v>9742843.9299999997</v>
      </c>
      <c r="Z56" s="7"/>
      <c r="AA56" s="7"/>
      <c r="AB56" s="7"/>
      <c r="AE56" s="83"/>
    </row>
    <row r="57" spans="1:31" ht="15.75">
      <c r="A57" s="16" t="s">
        <v>153</v>
      </c>
      <c r="B57" s="17" t="s">
        <v>57</v>
      </c>
      <c r="C57" s="18">
        <f>+C58+C59</f>
        <v>0</v>
      </c>
      <c r="D57" s="18">
        <f t="shared" ref="D57:X57" si="18">+D58+D59</f>
        <v>100000</v>
      </c>
      <c r="E57" s="18">
        <f t="shared" si="18"/>
        <v>0</v>
      </c>
      <c r="F57" s="18">
        <f t="shared" si="18"/>
        <v>0</v>
      </c>
      <c r="G57" s="18">
        <f t="shared" si="18"/>
        <v>0</v>
      </c>
      <c r="H57" s="18">
        <f t="shared" si="18"/>
        <v>210000</v>
      </c>
      <c r="I57" s="18">
        <f t="shared" si="18"/>
        <v>0</v>
      </c>
      <c r="J57" s="18">
        <f t="shared" si="18"/>
        <v>80000</v>
      </c>
      <c r="K57" s="18">
        <f t="shared" si="18"/>
        <v>545000</v>
      </c>
      <c r="L57" s="18">
        <f t="shared" si="18"/>
        <v>0</v>
      </c>
      <c r="M57" s="18">
        <f t="shared" si="18"/>
        <v>4827426.78</v>
      </c>
      <c r="N57" s="18"/>
      <c r="O57" s="18">
        <f t="shared" si="18"/>
        <v>0</v>
      </c>
      <c r="P57" s="18">
        <f t="shared" si="18"/>
        <v>0</v>
      </c>
      <c r="Q57" s="18">
        <f t="shared" si="18"/>
        <v>217879.42</v>
      </c>
      <c r="R57" s="18">
        <f t="shared" si="18"/>
        <v>0</v>
      </c>
      <c r="S57" s="18">
        <f t="shared" si="18"/>
        <v>722783.73</v>
      </c>
      <c r="T57" s="18">
        <f t="shared" si="18"/>
        <v>0</v>
      </c>
      <c r="U57" s="18">
        <f t="shared" si="18"/>
        <v>1788900</v>
      </c>
      <c r="V57" s="18">
        <f t="shared" si="18"/>
        <v>1250854</v>
      </c>
      <c r="W57" s="18">
        <f t="shared" si="18"/>
        <v>0</v>
      </c>
      <c r="X57" s="18">
        <f t="shared" si="18"/>
        <v>0</v>
      </c>
      <c r="Y57" s="31">
        <f t="shared" si="4"/>
        <v>9742843.9299999997</v>
      </c>
      <c r="Z57" s="7"/>
      <c r="AA57" s="7"/>
      <c r="AB57" s="7"/>
      <c r="AE57" s="83"/>
    </row>
    <row r="58" spans="1:31" ht="15.75">
      <c r="A58" s="16" t="s">
        <v>154</v>
      </c>
      <c r="B58" s="17" t="s">
        <v>155</v>
      </c>
      <c r="C58" s="18"/>
      <c r="D58" s="18">
        <v>100000</v>
      </c>
      <c r="E58" s="18"/>
      <c r="F58" s="18"/>
      <c r="G58" s="18"/>
      <c r="H58" s="18">
        <v>210000</v>
      </c>
      <c r="I58" s="18"/>
      <c r="J58" s="18">
        <v>80000</v>
      </c>
      <c r="K58" s="18">
        <v>545000</v>
      </c>
      <c r="L58" s="18"/>
      <c r="M58" s="18">
        <v>298154.78000000003</v>
      </c>
      <c r="N58" s="18"/>
      <c r="O58" s="18"/>
      <c r="P58" s="18"/>
      <c r="Q58" s="18">
        <v>167859.42</v>
      </c>
      <c r="R58" s="18"/>
      <c r="S58" s="18">
        <v>722783.73</v>
      </c>
      <c r="T58" s="18"/>
      <c r="U58" s="18">
        <v>1788900</v>
      </c>
      <c r="V58" s="18">
        <v>1250854</v>
      </c>
      <c r="W58" s="18"/>
      <c r="X58" s="18"/>
      <c r="Y58" s="31">
        <f t="shared" si="4"/>
        <v>5163551.93</v>
      </c>
      <c r="Z58" s="7"/>
      <c r="AA58" s="7"/>
      <c r="AB58" s="7"/>
    </row>
    <row r="59" spans="1:31" ht="15.75">
      <c r="A59" s="16" t="s">
        <v>156</v>
      </c>
      <c r="B59" s="17" t="s">
        <v>157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>
        <v>4529272</v>
      </c>
      <c r="N59" s="18"/>
      <c r="O59" s="18"/>
      <c r="P59" s="18"/>
      <c r="Q59" s="18">
        <v>50020</v>
      </c>
      <c r="R59" s="18"/>
      <c r="S59" s="18"/>
      <c r="T59" s="18"/>
      <c r="U59" s="18"/>
      <c r="V59" s="18"/>
      <c r="W59" s="18"/>
      <c r="X59" s="18"/>
      <c r="Y59" s="31">
        <f t="shared" si="4"/>
        <v>4579292</v>
      </c>
      <c r="Z59" s="7"/>
      <c r="AA59" s="7"/>
      <c r="AB59" s="7"/>
    </row>
    <row r="60" spans="1:31" ht="15.75">
      <c r="A60" s="17"/>
      <c r="B60" s="20" t="s">
        <v>158</v>
      </c>
      <c r="C60" s="15">
        <f>+C5+C40+C46+C49+C56</f>
        <v>1529894.22</v>
      </c>
      <c r="D60" s="15">
        <f t="shared" ref="D60:X60" si="19">+D5+D40+D46+D49+D56</f>
        <v>13457201.720000001</v>
      </c>
      <c r="E60" s="15">
        <f t="shared" si="19"/>
        <v>6006835</v>
      </c>
      <c r="F60" s="15">
        <f t="shared" si="19"/>
        <v>9673689.3499999996</v>
      </c>
      <c r="G60" s="15">
        <f t="shared" si="19"/>
        <v>32721852.529999997</v>
      </c>
      <c r="H60" s="15">
        <f t="shared" si="19"/>
        <v>3365058.45</v>
      </c>
      <c r="I60" s="15">
        <f t="shared" si="19"/>
        <v>13706834.879999999</v>
      </c>
      <c r="J60" s="15">
        <f t="shared" si="19"/>
        <v>2780578.0300000003</v>
      </c>
      <c r="K60" s="15">
        <f t="shared" si="19"/>
        <v>18501350.850000001</v>
      </c>
      <c r="L60" s="15">
        <f t="shared" si="19"/>
        <v>2029494.6900000002</v>
      </c>
      <c r="M60" s="15">
        <f t="shared" si="19"/>
        <v>23438973.190000001</v>
      </c>
      <c r="N60" s="15">
        <f t="shared" si="19"/>
        <v>231928.15</v>
      </c>
      <c r="O60" s="15">
        <f t="shared" si="19"/>
        <v>2174562.39</v>
      </c>
      <c r="P60" s="15">
        <f t="shared" si="19"/>
        <v>2766340.9899999998</v>
      </c>
      <c r="Q60" s="15">
        <f t="shared" si="19"/>
        <v>9617039.5999999996</v>
      </c>
      <c r="R60" s="15">
        <f t="shared" si="19"/>
        <v>52073561.289999992</v>
      </c>
      <c r="S60" s="15">
        <f t="shared" si="19"/>
        <v>5055610.8900000006</v>
      </c>
      <c r="T60" s="15">
        <f t="shared" si="19"/>
        <v>14291462.299999997</v>
      </c>
      <c r="U60" s="15">
        <f t="shared" si="19"/>
        <v>6378179.5100000007</v>
      </c>
      <c r="V60" s="15">
        <f t="shared" si="19"/>
        <v>8017818</v>
      </c>
      <c r="W60" s="15">
        <f t="shared" si="19"/>
        <v>1433559.4</v>
      </c>
      <c r="X60" s="15">
        <f t="shared" si="19"/>
        <v>1236417.33</v>
      </c>
      <c r="Y60" s="32">
        <f t="shared" si="4"/>
        <v>230488242.75999999</v>
      </c>
      <c r="Z60" s="7"/>
      <c r="AA60" s="7"/>
      <c r="AB60" s="7"/>
    </row>
    <row r="61" spans="1:31">
      <c r="I61" s="5"/>
      <c r="AA61" s="7"/>
      <c r="AB61" s="7"/>
    </row>
    <row r="62" spans="1:31">
      <c r="Y62" s="7"/>
      <c r="AA62" s="7"/>
      <c r="AB62" s="7"/>
    </row>
    <row r="63" spans="1:31">
      <c r="A63" s="76"/>
      <c r="B63" s="77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AA63" s="7"/>
    </row>
    <row r="64" spans="1:31">
      <c r="A64" s="77"/>
      <c r="B64" s="77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AA64" s="7"/>
    </row>
    <row r="65" spans="3:25">
      <c r="I65" s="6"/>
      <c r="Y65" s="7"/>
    </row>
    <row r="66" spans="3: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3:25">
      <c r="E67" s="6"/>
      <c r="F67" s="7"/>
      <c r="I67" s="8"/>
    </row>
    <row r="74" spans="3:25">
      <c r="I74" s="5"/>
    </row>
    <row r="76" spans="3:25">
      <c r="I76" s="8"/>
    </row>
    <row r="80" spans="3:25">
      <c r="I80" s="8"/>
    </row>
  </sheetData>
  <mergeCells count="1">
    <mergeCell ref="A2:F2"/>
  </mergeCells>
  <printOptions horizontalCentered="1"/>
  <pageMargins left="0.2" right="0.2" top="0.75" bottom="0.75" header="0.3" footer="0.3"/>
  <pageSetup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4:AD102"/>
  <sheetViews>
    <sheetView workbookViewId="0">
      <pane xSplit="3" topLeftCell="D1" activePane="topRight" state="frozen"/>
      <selection pane="topRight" activeCell="Z99" sqref="Z99"/>
    </sheetView>
  </sheetViews>
  <sheetFormatPr defaultRowHeight="15"/>
  <cols>
    <col min="2" max="2" width="9.42578125" customWidth="1"/>
    <col min="3" max="3" width="54.7109375" customWidth="1"/>
    <col min="4" max="4" width="13.5703125" customWidth="1"/>
    <col min="5" max="5" width="12.85546875" customWidth="1"/>
    <col min="6" max="6" width="12.140625" customWidth="1"/>
    <col min="7" max="7" width="14" customWidth="1"/>
    <col min="8" max="8" width="13.28515625" customWidth="1"/>
    <col min="9" max="9" width="11.42578125" customWidth="1"/>
    <col min="10" max="10" width="12.85546875" customWidth="1"/>
    <col min="11" max="11" width="13" customWidth="1"/>
    <col min="12" max="12" width="14.140625" customWidth="1"/>
    <col min="13" max="13" width="11.42578125" customWidth="1"/>
    <col min="14" max="15" width="13.28515625" customWidth="1"/>
    <col min="16" max="16" width="12.85546875" customWidth="1"/>
    <col min="17" max="18" width="12.140625" customWidth="1"/>
    <col min="19" max="19" width="14.7109375" customWidth="1"/>
    <col min="20" max="20" width="13.85546875" customWidth="1"/>
    <col min="21" max="21" width="12.5703125" customWidth="1"/>
    <col min="22" max="22" width="11.5703125" customWidth="1"/>
    <col min="23" max="24" width="12.5703125" customWidth="1"/>
    <col min="25" max="25" width="12" customWidth="1"/>
    <col min="26" max="26" width="14.5703125" customWidth="1"/>
    <col min="27" max="27" width="12.7109375" bestFit="1" customWidth="1"/>
    <col min="28" max="28" width="15.85546875" customWidth="1"/>
    <col min="29" max="29" width="16" customWidth="1"/>
  </cols>
  <sheetData>
    <row r="4" spans="2:29" s="1" customFormat="1">
      <c r="B4" s="26" t="s">
        <v>0</v>
      </c>
      <c r="C4" s="26" t="s">
        <v>1</v>
      </c>
      <c r="D4" s="13" t="s">
        <v>232</v>
      </c>
      <c r="E4" s="13" t="s">
        <v>233</v>
      </c>
      <c r="F4" s="13" t="s">
        <v>234</v>
      </c>
      <c r="G4" s="13" t="s">
        <v>235</v>
      </c>
      <c r="H4" s="13" t="s">
        <v>278</v>
      </c>
      <c r="I4" s="13" t="s">
        <v>237</v>
      </c>
      <c r="J4" s="13" t="s">
        <v>238</v>
      </c>
      <c r="K4" s="13" t="s">
        <v>239</v>
      </c>
      <c r="L4" s="13" t="s">
        <v>240</v>
      </c>
      <c r="M4" s="13" t="s">
        <v>241</v>
      </c>
      <c r="N4" s="13" t="s">
        <v>242</v>
      </c>
      <c r="O4" s="13" t="s">
        <v>306</v>
      </c>
      <c r="P4" s="13" t="s">
        <v>243</v>
      </c>
      <c r="Q4" s="13" t="s">
        <v>244</v>
      </c>
      <c r="R4" s="13" t="s">
        <v>245</v>
      </c>
      <c r="S4" s="13" t="s">
        <v>246</v>
      </c>
      <c r="T4" s="13" t="s">
        <v>247</v>
      </c>
      <c r="U4" s="13" t="s">
        <v>248</v>
      </c>
      <c r="V4" s="13" t="s">
        <v>249</v>
      </c>
      <c r="W4" s="13" t="s">
        <v>250</v>
      </c>
      <c r="X4" s="13" t="s">
        <v>251</v>
      </c>
      <c r="Y4" s="13" t="s">
        <v>252</v>
      </c>
      <c r="Z4" s="13" t="s">
        <v>253</v>
      </c>
    </row>
    <row r="5" spans="2:29" s="1" customFormat="1">
      <c r="B5" s="28" t="s">
        <v>2</v>
      </c>
      <c r="C5" s="9" t="s">
        <v>3</v>
      </c>
      <c r="D5" s="32">
        <f>+D6+D54+D55</f>
        <v>950371.63000000012</v>
      </c>
      <c r="E5" s="32">
        <f t="shared" ref="E5:Y5" si="0">+E6+E54+E55</f>
        <v>4989235.8000000007</v>
      </c>
      <c r="F5" s="32">
        <f t="shared" si="0"/>
        <v>2418373.3200000003</v>
      </c>
      <c r="G5" s="32">
        <f t="shared" si="0"/>
        <v>4089692.4299999997</v>
      </c>
      <c r="H5" s="32">
        <f t="shared" si="0"/>
        <v>9648266.9699999988</v>
      </c>
      <c r="I5" s="32">
        <f t="shared" si="0"/>
        <v>2106441.7799999998</v>
      </c>
      <c r="J5" s="32">
        <f t="shared" si="0"/>
        <v>7608383.5</v>
      </c>
      <c r="K5" s="32">
        <f t="shared" si="0"/>
        <v>728906.04</v>
      </c>
      <c r="L5" s="32">
        <f t="shared" si="0"/>
        <v>10653735.27</v>
      </c>
      <c r="M5" s="32">
        <f t="shared" si="0"/>
        <v>1190194.75</v>
      </c>
      <c r="N5" s="32">
        <f t="shared" si="0"/>
        <v>9123220.1700000018</v>
      </c>
      <c r="O5" s="32">
        <f t="shared" ref="O5" si="1">+O6+O54+O55</f>
        <v>94110.399999999994</v>
      </c>
      <c r="P5" s="32">
        <f t="shared" si="0"/>
        <v>1352511.75</v>
      </c>
      <c r="Q5" s="32">
        <f t="shared" si="0"/>
        <v>1424945.89</v>
      </c>
      <c r="R5" s="32">
        <f t="shared" si="0"/>
        <v>3961216.46</v>
      </c>
      <c r="S5" s="32">
        <f t="shared" si="0"/>
        <v>24204111.219999999</v>
      </c>
      <c r="T5" s="32">
        <f t="shared" si="0"/>
        <v>2958262.54</v>
      </c>
      <c r="U5" s="32">
        <f t="shared" si="0"/>
        <v>4688135.5</v>
      </c>
      <c r="V5" s="32">
        <f t="shared" si="0"/>
        <v>2987292.79</v>
      </c>
      <c r="W5" s="32">
        <f t="shared" si="0"/>
        <v>2955850</v>
      </c>
      <c r="X5" s="32">
        <f>+X6+X54+X55</f>
        <v>1105149.52</v>
      </c>
      <c r="Y5" s="32">
        <f t="shared" si="0"/>
        <v>795444.13</v>
      </c>
      <c r="Z5" s="32">
        <f>SUM(D5:Y5)</f>
        <v>100033851.86</v>
      </c>
      <c r="AA5" s="61"/>
      <c r="AB5" s="61"/>
      <c r="AC5" s="61"/>
    </row>
    <row r="6" spans="2:29" s="1" customFormat="1">
      <c r="B6" s="28">
        <v>41</v>
      </c>
      <c r="C6" s="9" t="s">
        <v>3</v>
      </c>
      <c r="D6" s="32">
        <f>+D7+D13+D21+D27+D37+D41+D44+D48+D49</f>
        <v>493325.6100000001</v>
      </c>
      <c r="E6" s="32">
        <f t="shared" ref="E6:Y6" si="2">+E7+E13+E21+E27+E37+E41+E44+E48+E49</f>
        <v>3085694.9400000009</v>
      </c>
      <c r="F6" s="32">
        <f t="shared" si="2"/>
        <v>1599621.2700000005</v>
      </c>
      <c r="G6" s="32">
        <f t="shared" si="2"/>
        <v>2399047.0099999998</v>
      </c>
      <c r="H6" s="32">
        <f t="shared" si="2"/>
        <v>7253478.9499999993</v>
      </c>
      <c r="I6" s="32">
        <f t="shared" si="2"/>
        <v>1563212.0499999998</v>
      </c>
      <c r="J6" s="32">
        <f t="shared" si="2"/>
        <v>6342045.3499999996</v>
      </c>
      <c r="K6" s="32">
        <f t="shared" si="2"/>
        <v>501022.18</v>
      </c>
      <c r="L6" s="32">
        <f t="shared" si="2"/>
        <v>3124287.33</v>
      </c>
      <c r="M6" s="32">
        <f t="shared" si="2"/>
        <v>894424.39999999991</v>
      </c>
      <c r="N6" s="32">
        <f t="shared" si="2"/>
        <v>6454767.9600000009</v>
      </c>
      <c r="O6" s="32">
        <f t="shared" ref="O6" si="3">+O7+O13+O21+O27+O37+O41+O44+O48+O49</f>
        <v>69171</v>
      </c>
      <c r="P6" s="32">
        <f t="shared" si="2"/>
        <v>921208.52</v>
      </c>
      <c r="Q6" s="32">
        <f t="shared" si="2"/>
        <v>948248.57</v>
      </c>
      <c r="R6" s="32">
        <f t="shared" si="2"/>
        <v>3055171.1799999997</v>
      </c>
      <c r="S6" s="32">
        <f t="shared" si="2"/>
        <v>14748536.199999999</v>
      </c>
      <c r="T6" s="32">
        <f t="shared" si="2"/>
        <v>1598330.4000000001</v>
      </c>
      <c r="U6" s="32">
        <f t="shared" si="2"/>
        <v>3344728.7600000002</v>
      </c>
      <c r="V6" s="32">
        <f t="shared" si="2"/>
        <v>2271458.69</v>
      </c>
      <c r="W6" s="32">
        <f t="shared" si="2"/>
        <v>2104959</v>
      </c>
      <c r="X6" s="32">
        <f t="shared" si="2"/>
        <v>946820.42</v>
      </c>
      <c r="Y6" s="32">
        <f t="shared" si="2"/>
        <v>573179.76</v>
      </c>
      <c r="Z6" s="32">
        <f t="shared" ref="Z6:Z70" si="4">SUM(D6:Y6)</f>
        <v>64292739.54999999</v>
      </c>
      <c r="AA6" s="61"/>
      <c r="AB6" s="61"/>
      <c r="AC6" s="61"/>
    </row>
    <row r="7" spans="2:29" s="1" customFormat="1">
      <c r="B7" s="28">
        <v>411</v>
      </c>
      <c r="C7" s="9" t="s">
        <v>4</v>
      </c>
      <c r="D7" s="32">
        <f>SUM(D8:D12)</f>
        <v>346425.08000000007</v>
      </c>
      <c r="E7" s="32">
        <f t="shared" ref="E7:Y7" si="5">SUM(E8:E12)</f>
        <v>2177078.6800000002</v>
      </c>
      <c r="F7" s="32">
        <f t="shared" si="5"/>
        <v>1163565.7100000002</v>
      </c>
      <c r="G7" s="32">
        <f t="shared" si="5"/>
        <v>1194927.83</v>
      </c>
      <c r="H7" s="32">
        <f t="shared" si="5"/>
        <v>3971416.3</v>
      </c>
      <c r="I7" s="32">
        <f t="shared" si="5"/>
        <v>827663.65</v>
      </c>
      <c r="J7" s="32">
        <f t="shared" si="5"/>
        <v>3021020.25</v>
      </c>
      <c r="K7" s="32">
        <f t="shared" si="5"/>
        <v>274273.90999999997</v>
      </c>
      <c r="L7" s="32">
        <f t="shared" si="5"/>
        <v>2121966.88</v>
      </c>
      <c r="M7" s="32">
        <f t="shared" si="5"/>
        <v>590613.54999999993</v>
      </c>
      <c r="N7" s="32">
        <f t="shared" si="5"/>
        <v>4310073.49</v>
      </c>
      <c r="O7" s="32">
        <f t="shared" ref="O7" si="6">SUM(O8:O12)</f>
        <v>46673</v>
      </c>
      <c r="P7" s="32">
        <f t="shared" si="5"/>
        <v>530512.78</v>
      </c>
      <c r="Q7" s="32">
        <f t="shared" si="5"/>
        <v>420642.30000000005</v>
      </c>
      <c r="R7" s="32">
        <f t="shared" si="5"/>
        <v>1659714.1900000002</v>
      </c>
      <c r="S7" s="32">
        <f t="shared" si="5"/>
        <v>8127764.120000001</v>
      </c>
      <c r="T7" s="32">
        <f t="shared" si="5"/>
        <v>1222030.6000000001</v>
      </c>
      <c r="U7" s="32">
        <f t="shared" si="5"/>
        <v>1651511.53</v>
      </c>
      <c r="V7" s="32">
        <f t="shared" si="5"/>
        <v>1106704.2299999997</v>
      </c>
      <c r="W7" s="32">
        <f t="shared" si="5"/>
        <v>977013</v>
      </c>
      <c r="X7" s="32">
        <f t="shared" si="5"/>
        <v>623570.28999999992</v>
      </c>
      <c r="Y7" s="32">
        <f t="shared" si="5"/>
        <v>470760.3</v>
      </c>
      <c r="Z7" s="32">
        <f t="shared" si="4"/>
        <v>36835921.670000002</v>
      </c>
      <c r="AA7" s="61"/>
      <c r="AB7" s="61"/>
      <c r="AC7" s="61"/>
    </row>
    <row r="8" spans="2:29" ht="15.75">
      <c r="B8" s="29" t="s">
        <v>159</v>
      </c>
      <c r="C8" s="10" t="s">
        <v>5</v>
      </c>
      <c r="D8" s="31">
        <v>201360.66</v>
      </c>
      <c r="E8" s="31">
        <v>1521176.32</v>
      </c>
      <c r="F8" s="70">
        <v>1159954.33</v>
      </c>
      <c r="G8" s="31">
        <v>1194927.83</v>
      </c>
      <c r="H8" s="31">
        <v>2876039.05</v>
      </c>
      <c r="I8" s="31">
        <v>824077.51</v>
      </c>
      <c r="J8" s="31">
        <v>1734054.15</v>
      </c>
      <c r="K8" s="31">
        <v>274273.90999999997</v>
      </c>
      <c r="L8" s="86">
        <v>1306170.03</v>
      </c>
      <c r="M8" s="31">
        <v>361904.54</v>
      </c>
      <c r="N8" s="31">
        <v>2802830.44</v>
      </c>
      <c r="O8" s="31">
        <v>46673</v>
      </c>
      <c r="P8" s="31">
        <v>530512.78</v>
      </c>
      <c r="Q8" s="31">
        <v>234521.07</v>
      </c>
      <c r="R8" s="31">
        <v>1623773.99</v>
      </c>
      <c r="S8" s="31">
        <v>4715316.82</v>
      </c>
      <c r="T8" s="31">
        <v>741692.82</v>
      </c>
      <c r="U8" s="31">
        <v>991373.33</v>
      </c>
      <c r="V8" s="31">
        <v>1056233.3999999999</v>
      </c>
      <c r="W8" s="31">
        <v>977013</v>
      </c>
      <c r="X8" s="31">
        <v>324352.78000000003</v>
      </c>
      <c r="Y8" s="31">
        <v>295811.75</v>
      </c>
      <c r="Z8" s="31">
        <f t="shared" si="4"/>
        <v>25794043.509999998</v>
      </c>
      <c r="AA8" s="61"/>
      <c r="AB8" s="61"/>
      <c r="AC8" s="61"/>
    </row>
    <row r="9" spans="2:29" ht="15.75">
      <c r="B9" s="29" t="s">
        <v>160</v>
      </c>
      <c r="C9" s="10" t="s">
        <v>6</v>
      </c>
      <c r="D9" s="31">
        <v>34494.36</v>
      </c>
      <c r="E9" s="31">
        <v>164392.54</v>
      </c>
      <c r="F9" s="70">
        <v>131.1</v>
      </c>
      <c r="G9" s="31"/>
      <c r="H9" s="31">
        <v>233738.55</v>
      </c>
      <c r="I9" s="31">
        <v>786.63</v>
      </c>
      <c r="J9" s="31">
        <v>291837.90000000002</v>
      </c>
      <c r="K9" s="31"/>
      <c r="L9" s="87">
        <v>177482.74</v>
      </c>
      <c r="M9" s="31">
        <v>49254.879999999997</v>
      </c>
      <c r="N9" s="31">
        <v>307401.12</v>
      </c>
      <c r="O9" s="31"/>
      <c r="P9" s="31"/>
      <c r="Q9" s="31">
        <v>43020</v>
      </c>
      <c r="R9" s="31">
        <v>3443.06</v>
      </c>
      <c r="S9" s="31">
        <v>718424.23</v>
      </c>
      <c r="T9" s="31">
        <v>97873.1</v>
      </c>
      <c r="U9" s="31">
        <v>149722.9</v>
      </c>
      <c r="V9" s="31">
        <v>22846.43</v>
      </c>
      <c r="W9" s="31"/>
      <c r="X9" s="31">
        <v>64398.87</v>
      </c>
      <c r="Y9" s="31">
        <v>39412.79</v>
      </c>
      <c r="Z9" s="31">
        <f t="shared" si="4"/>
        <v>2398661.2000000002</v>
      </c>
      <c r="AA9" s="61"/>
      <c r="AB9" s="61"/>
      <c r="AC9" s="61"/>
    </row>
    <row r="10" spans="2:29" ht="15.75">
      <c r="B10" s="29" t="s">
        <v>161</v>
      </c>
      <c r="C10" s="10" t="s">
        <v>7</v>
      </c>
      <c r="D10" s="31">
        <v>73196.160000000003</v>
      </c>
      <c r="E10" s="31">
        <v>344495.96</v>
      </c>
      <c r="F10" s="70">
        <v>2667.64</v>
      </c>
      <c r="G10" s="31"/>
      <c r="H10" s="31">
        <v>556611.67000000004</v>
      </c>
      <c r="I10" s="31">
        <v>1267.68</v>
      </c>
      <c r="J10" s="31">
        <v>654952.98</v>
      </c>
      <c r="K10" s="31"/>
      <c r="L10" s="88">
        <v>430910.45</v>
      </c>
      <c r="M10" s="31">
        <v>117119.3</v>
      </c>
      <c r="N10" s="31">
        <v>760067.69</v>
      </c>
      <c r="O10" s="31"/>
      <c r="P10" s="31"/>
      <c r="Q10" s="31">
        <v>94512.45</v>
      </c>
      <c r="R10" s="31">
        <v>8866.2900000000009</v>
      </c>
      <c r="S10" s="31">
        <v>1716212.55</v>
      </c>
      <c r="T10" s="31">
        <v>238201.99</v>
      </c>
      <c r="U10" s="31">
        <v>334153.77</v>
      </c>
      <c r="V10" s="31">
        <v>26374.99</v>
      </c>
      <c r="W10" s="31"/>
      <c r="X10" s="31">
        <v>156760.81</v>
      </c>
      <c r="Y10" s="31">
        <v>91756.37</v>
      </c>
      <c r="Z10" s="31">
        <f t="shared" si="4"/>
        <v>5608128.75</v>
      </c>
      <c r="AA10" s="61"/>
      <c r="AB10" s="61"/>
      <c r="AC10" s="61"/>
    </row>
    <row r="11" spans="2:29" ht="15.75">
      <c r="B11" s="29" t="s">
        <v>162</v>
      </c>
      <c r="C11" s="10" t="s">
        <v>8</v>
      </c>
      <c r="D11" s="31">
        <v>32850.89</v>
      </c>
      <c r="E11" s="31">
        <v>147013.85999999999</v>
      </c>
      <c r="F11" s="70">
        <v>789.05</v>
      </c>
      <c r="G11" s="31"/>
      <c r="H11" s="31">
        <v>280331.40999999997</v>
      </c>
      <c r="I11" s="31">
        <v>1429.58</v>
      </c>
      <c r="J11" s="31">
        <v>302398.64</v>
      </c>
      <c r="K11" s="31"/>
      <c r="L11" s="87">
        <v>140559.97</v>
      </c>
      <c r="M11" s="31">
        <v>55841.96</v>
      </c>
      <c r="N11" s="31">
        <v>399812.09</v>
      </c>
      <c r="O11" s="31"/>
      <c r="P11" s="31"/>
      <c r="Q11" s="31">
        <v>42575.03</v>
      </c>
      <c r="R11" s="31">
        <v>4252.8</v>
      </c>
      <c r="S11" s="31">
        <v>869371.65</v>
      </c>
      <c r="T11" s="31">
        <v>130307.57</v>
      </c>
      <c r="U11" s="31">
        <v>156749.93</v>
      </c>
      <c r="V11" s="31">
        <v>29.01</v>
      </c>
      <c r="W11" s="31"/>
      <c r="X11" s="31">
        <v>69685.850000000006</v>
      </c>
      <c r="Y11" s="31">
        <v>38158.800000000003</v>
      </c>
      <c r="Z11" s="31">
        <f t="shared" si="4"/>
        <v>2672158.09</v>
      </c>
      <c r="AA11" s="61"/>
      <c r="AB11" s="61"/>
      <c r="AC11" s="61"/>
    </row>
    <row r="12" spans="2:29" ht="15.75">
      <c r="B12" s="29" t="s">
        <v>163</v>
      </c>
      <c r="C12" s="10" t="s">
        <v>9</v>
      </c>
      <c r="D12" s="31">
        <v>4523.01</v>
      </c>
      <c r="E12" s="31"/>
      <c r="F12" s="70">
        <v>23.59</v>
      </c>
      <c r="G12" s="31"/>
      <c r="H12" s="31">
        <v>24695.62</v>
      </c>
      <c r="I12" s="31">
        <v>102.25</v>
      </c>
      <c r="J12" s="31">
        <v>37776.58</v>
      </c>
      <c r="K12" s="31"/>
      <c r="L12" s="87">
        <v>66843.69</v>
      </c>
      <c r="M12" s="31">
        <v>6492.87</v>
      </c>
      <c r="N12" s="31">
        <v>39962.15</v>
      </c>
      <c r="O12" s="31"/>
      <c r="P12" s="31"/>
      <c r="Q12" s="31">
        <v>6013.75</v>
      </c>
      <c r="R12" s="31">
        <v>19378.05</v>
      </c>
      <c r="S12" s="31">
        <v>108438.87</v>
      </c>
      <c r="T12" s="31">
        <v>13955.12</v>
      </c>
      <c r="U12" s="31">
        <v>19511.599999999999</v>
      </c>
      <c r="V12" s="31">
        <v>1220.4000000000001</v>
      </c>
      <c r="W12" s="31"/>
      <c r="X12" s="31">
        <v>8371.98</v>
      </c>
      <c r="Y12" s="31">
        <v>5620.59</v>
      </c>
      <c r="Z12" s="31">
        <f t="shared" si="4"/>
        <v>362930.11999999994</v>
      </c>
      <c r="AA12" s="61"/>
      <c r="AB12" s="61"/>
      <c r="AC12" s="61"/>
    </row>
    <row r="13" spans="2:29" s="1" customFormat="1">
      <c r="B13" s="28">
        <v>412</v>
      </c>
      <c r="C13" s="9" t="s">
        <v>10</v>
      </c>
      <c r="D13" s="32">
        <f>SUM(D14:D20)</f>
        <v>39220.5</v>
      </c>
      <c r="E13" s="32">
        <f t="shared" ref="E13:Y13" si="7">SUM(E14:E20)</f>
        <v>81462.990000000005</v>
      </c>
      <c r="F13" s="32">
        <f t="shared" si="7"/>
        <v>54820.43</v>
      </c>
      <c r="G13" s="32">
        <f t="shared" si="7"/>
        <v>30591.29</v>
      </c>
      <c r="H13" s="32">
        <f t="shared" si="7"/>
        <v>272624.93</v>
      </c>
      <c r="I13" s="32">
        <f t="shared" si="7"/>
        <v>142678.39999999999</v>
      </c>
      <c r="J13" s="32">
        <f t="shared" si="7"/>
        <v>155257.17000000001</v>
      </c>
      <c r="K13" s="32">
        <f t="shared" si="7"/>
        <v>2484</v>
      </c>
      <c r="L13" s="32">
        <f t="shared" si="7"/>
        <v>136541.5</v>
      </c>
      <c r="M13" s="32">
        <f t="shared" si="7"/>
        <v>77700.850000000006</v>
      </c>
      <c r="N13" s="32">
        <f t="shared" si="7"/>
        <v>61283.950000000004</v>
      </c>
      <c r="O13" s="32">
        <f t="shared" si="7"/>
        <v>1715</v>
      </c>
      <c r="P13" s="32">
        <f t="shared" si="7"/>
        <v>5540.55</v>
      </c>
      <c r="Q13" s="32">
        <f t="shared" si="7"/>
        <v>61388.01</v>
      </c>
      <c r="R13" s="32">
        <f t="shared" si="7"/>
        <v>41993.63</v>
      </c>
      <c r="S13" s="32">
        <f t="shared" si="7"/>
        <v>685962.32000000007</v>
      </c>
      <c r="T13" s="32">
        <f t="shared" si="7"/>
        <v>49895.75</v>
      </c>
      <c r="U13" s="32">
        <f t="shared" si="7"/>
        <v>107476.16</v>
      </c>
      <c r="V13" s="32">
        <f t="shared" si="7"/>
        <v>38224.300000000003</v>
      </c>
      <c r="W13" s="32">
        <f t="shared" si="7"/>
        <v>163807</v>
      </c>
      <c r="X13" s="32">
        <f t="shared" si="7"/>
        <v>69983.66</v>
      </c>
      <c r="Y13" s="32">
        <f t="shared" si="7"/>
        <v>27596.21</v>
      </c>
      <c r="Z13" s="32">
        <f t="shared" si="4"/>
        <v>2308248.6</v>
      </c>
      <c r="AA13" s="61"/>
      <c r="AB13" s="61"/>
      <c r="AC13" s="61"/>
    </row>
    <row r="14" spans="2:29" ht="15.75">
      <c r="B14" s="29" t="s">
        <v>164</v>
      </c>
      <c r="C14" s="10" t="s">
        <v>11</v>
      </c>
      <c r="D14" s="31"/>
      <c r="E14" s="31"/>
      <c r="F14" s="31"/>
      <c r="G14" s="31"/>
      <c r="H14" s="31"/>
      <c r="I14" s="31">
        <v>15510</v>
      </c>
      <c r="J14" s="31">
        <v>0</v>
      </c>
      <c r="K14" s="31"/>
      <c r="L14" s="31"/>
      <c r="M14" s="31"/>
      <c r="N14" s="31"/>
      <c r="O14" s="31"/>
      <c r="P14" s="31"/>
      <c r="Q14" s="31">
        <v>15071.86</v>
      </c>
      <c r="R14" s="31"/>
      <c r="S14" s="31"/>
      <c r="T14" s="31"/>
      <c r="U14" s="31"/>
      <c r="V14" s="31"/>
      <c r="W14" s="31"/>
      <c r="X14" s="31"/>
      <c r="Y14" s="31"/>
      <c r="Z14" s="31">
        <f t="shared" si="4"/>
        <v>30581.86</v>
      </c>
      <c r="AA14" s="61"/>
      <c r="AB14" s="61"/>
      <c r="AC14" s="61"/>
    </row>
    <row r="15" spans="2:29" ht="15.75">
      <c r="B15" s="29" t="s">
        <v>165</v>
      </c>
      <c r="C15" s="10" t="s">
        <v>12</v>
      </c>
      <c r="D15" s="31"/>
      <c r="E15" s="31"/>
      <c r="F15" s="31"/>
      <c r="G15" s="31"/>
      <c r="H15" s="31"/>
      <c r="I15" s="31"/>
      <c r="J15" s="31">
        <v>0</v>
      </c>
      <c r="K15" s="31"/>
      <c r="L15" s="31"/>
      <c r="M15" s="31"/>
      <c r="N15" s="31"/>
      <c r="O15" s="31"/>
      <c r="P15" s="31"/>
      <c r="Q15" s="31">
        <v>0</v>
      </c>
      <c r="R15" s="31"/>
      <c r="S15" s="31"/>
      <c r="T15" s="31"/>
      <c r="U15" s="31"/>
      <c r="V15" s="31"/>
      <c r="W15" s="31"/>
      <c r="X15" s="31"/>
      <c r="Y15" s="31"/>
      <c r="Z15" s="31">
        <f t="shared" si="4"/>
        <v>0</v>
      </c>
      <c r="AA15" s="61"/>
      <c r="AB15" s="61"/>
      <c r="AC15" s="61"/>
    </row>
    <row r="16" spans="2:29" ht="15.75">
      <c r="B16" s="29" t="s">
        <v>166</v>
      </c>
      <c r="C16" s="10" t="s">
        <v>13</v>
      </c>
      <c r="D16" s="31"/>
      <c r="E16" s="31">
        <v>13610</v>
      </c>
      <c r="F16" s="31"/>
      <c r="G16" s="31"/>
      <c r="H16" s="31"/>
      <c r="I16" s="31">
        <v>65438.400000000001</v>
      </c>
      <c r="J16" s="31">
        <v>57854.400000000001</v>
      </c>
      <c r="K16" s="31"/>
      <c r="L16" s="31"/>
      <c r="M16" s="31"/>
      <c r="N16" s="31"/>
      <c r="O16" s="31"/>
      <c r="P16" s="31"/>
      <c r="Q16" s="31">
        <v>0</v>
      </c>
      <c r="R16" s="31"/>
      <c r="S16" s="31">
        <v>378117.94</v>
      </c>
      <c r="T16" s="31"/>
      <c r="U16" s="31">
        <v>8638.66</v>
      </c>
      <c r="V16" s="31"/>
      <c r="W16" s="31"/>
      <c r="X16" s="31"/>
      <c r="Y16" s="31"/>
      <c r="Z16" s="31">
        <f t="shared" si="4"/>
        <v>523659.39999999997</v>
      </c>
      <c r="AA16" s="61"/>
      <c r="AB16" s="61"/>
      <c r="AC16" s="61"/>
    </row>
    <row r="17" spans="2:29" ht="20.25">
      <c r="B17" s="29" t="s">
        <v>167</v>
      </c>
      <c r="C17" s="10" t="s">
        <v>14</v>
      </c>
      <c r="D17" s="31">
        <v>500</v>
      </c>
      <c r="E17" s="31"/>
      <c r="F17" s="31"/>
      <c r="G17" s="74"/>
      <c r="H17" s="31"/>
      <c r="I17" s="31"/>
      <c r="J17" s="31">
        <v>57470.36</v>
      </c>
      <c r="K17" s="31"/>
      <c r="L17" s="31">
        <v>3475</v>
      </c>
      <c r="M17" s="31"/>
      <c r="N17" s="31">
        <v>4720</v>
      </c>
      <c r="O17" s="31"/>
      <c r="P17" s="31"/>
      <c r="Q17" s="31">
        <v>100</v>
      </c>
      <c r="R17" s="31">
        <v>0</v>
      </c>
      <c r="S17" s="31"/>
      <c r="T17" s="31"/>
      <c r="U17" s="31"/>
      <c r="V17" s="31"/>
      <c r="W17" s="31"/>
      <c r="X17" s="31"/>
      <c r="Y17" s="31"/>
      <c r="Z17" s="31">
        <f t="shared" si="4"/>
        <v>66265.36</v>
      </c>
      <c r="AA17" s="61"/>
      <c r="AB17" s="61"/>
      <c r="AC17" s="61"/>
    </row>
    <row r="18" spans="2:29" ht="15.75">
      <c r="B18" s="29" t="s">
        <v>168</v>
      </c>
      <c r="C18" s="10" t="s">
        <v>15</v>
      </c>
      <c r="D18" s="31"/>
      <c r="E18" s="31">
        <v>17863</v>
      </c>
      <c r="F18" s="31"/>
      <c r="G18" s="31"/>
      <c r="H18" s="31"/>
      <c r="I18" s="31"/>
      <c r="J18" s="31">
        <v>0</v>
      </c>
      <c r="K18" s="31"/>
      <c r="L18" s="31">
        <v>0</v>
      </c>
      <c r="M18" s="31"/>
      <c r="N18" s="31"/>
      <c r="O18" s="31"/>
      <c r="P18" s="31"/>
      <c r="Q18" s="31">
        <v>0</v>
      </c>
      <c r="R18" s="31">
        <v>579</v>
      </c>
      <c r="S18" s="31">
        <v>71831.679999999993</v>
      </c>
      <c r="T18" s="31"/>
      <c r="U18" s="31">
        <v>47000</v>
      </c>
      <c r="V18" s="31">
        <v>6136.08</v>
      </c>
      <c r="W18" s="31"/>
      <c r="X18" s="31"/>
      <c r="Y18" s="31"/>
      <c r="Z18" s="31">
        <f t="shared" si="4"/>
        <v>143409.75999999998</v>
      </c>
      <c r="AA18" s="61"/>
      <c r="AB18" s="61"/>
      <c r="AC18" s="61"/>
    </row>
    <row r="19" spans="2:29" ht="15.75">
      <c r="B19" s="29" t="s">
        <v>169</v>
      </c>
      <c r="C19" s="10" t="s">
        <v>16</v>
      </c>
      <c r="D19" s="31">
        <v>35640</v>
      </c>
      <c r="E19" s="31">
        <v>26006.799999999999</v>
      </c>
      <c r="F19" s="31">
        <v>34787.53</v>
      </c>
      <c r="G19" s="31">
        <v>30591.29</v>
      </c>
      <c r="H19" s="31">
        <v>128717.28</v>
      </c>
      <c r="I19" s="31">
        <v>44403</v>
      </c>
      <c r="J19" s="31">
        <v>0</v>
      </c>
      <c r="K19" s="31">
        <v>2484</v>
      </c>
      <c r="L19" s="31">
        <v>56363.839999999997</v>
      </c>
      <c r="M19" s="31">
        <v>38183.65</v>
      </c>
      <c r="N19" s="31">
        <v>44010.41</v>
      </c>
      <c r="O19" s="31">
        <v>1715</v>
      </c>
      <c r="P19" s="31"/>
      <c r="Q19" s="31">
        <v>45391.11</v>
      </c>
      <c r="R19" s="31">
        <v>37420.379999999997</v>
      </c>
      <c r="S19" s="31">
        <v>146400.15</v>
      </c>
      <c r="T19" s="31">
        <v>49895.75</v>
      </c>
      <c r="U19" s="31">
        <v>51837.5</v>
      </c>
      <c r="V19" s="31">
        <v>7500</v>
      </c>
      <c r="W19" s="31">
        <v>24786</v>
      </c>
      <c r="X19" s="31">
        <v>69120.2</v>
      </c>
      <c r="Y19" s="31">
        <v>13992.72</v>
      </c>
      <c r="Z19" s="31">
        <f t="shared" si="4"/>
        <v>889246.61</v>
      </c>
      <c r="AA19" s="61"/>
      <c r="AB19" s="61"/>
      <c r="AC19" s="61"/>
    </row>
    <row r="20" spans="2:29" ht="15.75">
      <c r="B20" s="29" t="s">
        <v>170</v>
      </c>
      <c r="C20" s="10" t="s">
        <v>17</v>
      </c>
      <c r="D20" s="31">
        <v>3080.5</v>
      </c>
      <c r="E20" s="31">
        <v>23983.19</v>
      </c>
      <c r="F20" s="31">
        <v>20032.900000000001</v>
      </c>
      <c r="G20" s="31"/>
      <c r="H20" s="31">
        <v>143907.65</v>
      </c>
      <c r="I20" s="31">
        <v>17327</v>
      </c>
      <c r="J20" s="31">
        <v>39932.410000000003</v>
      </c>
      <c r="K20" s="31"/>
      <c r="L20" s="31">
        <v>76702.66</v>
      </c>
      <c r="M20" s="31">
        <v>39517.199999999997</v>
      </c>
      <c r="N20" s="31">
        <v>12553.54</v>
      </c>
      <c r="O20" s="31"/>
      <c r="P20" s="31">
        <v>5540.55</v>
      </c>
      <c r="Q20" s="31">
        <v>825.04</v>
      </c>
      <c r="R20" s="31">
        <v>3994.25</v>
      </c>
      <c r="S20" s="31">
        <v>89612.55</v>
      </c>
      <c r="T20" s="31"/>
      <c r="U20" s="31"/>
      <c r="V20" s="31">
        <v>24588.22</v>
      </c>
      <c r="W20" s="31">
        <v>139021</v>
      </c>
      <c r="X20" s="31">
        <v>863.46</v>
      </c>
      <c r="Y20" s="31">
        <v>13603.49</v>
      </c>
      <c r="Z20" s="31">
        <f t="shared" si="4"/>
        <v>655085.60999999987</v>
      </c>
      <c r="AA20" s="61"/>
      <c r="AB20" s="61"/>
      <c r="AC20" s="61"/>
    </row>
    <row r="21" spans="2:29" s="1" customFormat="1">
      <c r="B21" s="28">
        <v>413</v>
      </c>
      <c r="C21" s="9" t="s">
        <v>18</v>
      </c>
      <c r="D21" s="32">
        <f>SUM(D22:D26)</f>
        <v>31046.840000000004</v>
      </c>
      <c r="E21" s="32">
        <f t="shared" ref="E21:Y21" si="8">SUM(E22:E26)</f>
        <v>477550.81</v>
      </c>
      <c r="F21" s="32">
        <f t="shared" si="8"/>
        <v>197550.34000000003</v>
      </c>
      <c r="G21" s="32">
        <f t="shared" si="8"/>
        <v>197513.21</v>
      </c>
      <c r="H21" s="32">
        <f t="shared" si="8"/>
        <v>638979.87</v>
      </c>
      <c r="I21" s="32">
        <f t="shared" si="8"/>
        <v>148125.33000000002</v>
      </c>
      <c r="J21" s="32">
        <f t="shared" si="8"/>
        <v>191766.85</v>
      </c>
      <c r="K21" s="32">
        <f t="shared" si="8"/>
        <v>29862.940000000002</v>
      </c>
      <c r="L21" s="32">
        <f t="shared" si="8"/>
        <v>141711.34</v>
      </c>
      <c r="M21" s="32">
        <f t="shared" si="8"/>
        <v>56601.08</v>
      </c>
      <c r="N21" s="32">
        <f t="shared" si="8"/>
        <v>596224.02</v>
      </c>
      <c r="O21" s="32">
        <f t="shared" si="8"/>
        <v>9329.2000000000007</v>
      </c>
      <c r="P21" s="32">
        <f t="shared" si="8"/>
        <v>80351.849999999991</v>
      </c>
      <c r="Q21" s="32">
        <f t="shared" si="8"/>
        <v>73505.22</v>
      </c>
      <c r="R21" s="32">
        <f t="shared" si="8"/>
        <v>268204.3</v>
      </c>
      <c r="S21" s="32">
        <f t="shared" si="8"/>
        <v>2001785.29</v>
      </c>
      <c r="T21" s="32">
        <f t="shared" si="8"/>
        <v>119640.82999999999</v>
      </c>
      <c r="U21" s="32">
        <f t="shared" si="8"/>
        <v>425227.16000000003</v>
      </c>
      <c r="V21" s="32">
        <f t="shared" si="8"/>
        <v>286909.07</v>
      </c>
      <c r="W21" s="32">
        <f t="shared" si="8"/>
        <v>96255</v>
      </c>
      <c r="X21" s="32">
        <f t="shared" si="8"/>
        <v>117661.79000000001</v>
      </c>
      <c r="Y21" s="32">
        <f t="shared" si="8"/>
        <v>33871.17</v>
      </c>
      <c r="Z21" s="32">
        <f t="shared" si="4"/>
        <v>6219673.5100000007</v>
      </c>
      <c r="AA21" s="61"/>
      <c r="AB21" s="61"/>
      <c r="AC21" s="61"/>
    </row>
    <row r="22" spans="2:29" ht="15.75">
      <c r="B22" s="29" t="s">
        <v>171</v>
      </c>
      <c r="C22" s="10" t="s">
        <v>19</v>
      </c>
      <c r="D22" s="31">
        <v>3003.71</v>
      </c>
      <c r="E22" s="31">
        <v>34625.1</v>
      </c>
      <c r="F22" s="31">
        <v>16437.48</v>
      </c>
      <c r="G22" s="31">
        <v>15108.04</v>
      </c>
      <c r="H22" s="31">
        <v>99022.85</v>
      </c>
      <c r="I22" s="31">
        <v>14441.16</v>
      </c>
      <c r="J22" s="31">
        <v>96640.2</v>
      </c>
      <c r="K22" s="31">
        <v>1285.47</v>
      </c>
      <c r="L22" s="31">
        <v>54681.9</v>
      </c>
      <c r="M22" s="31">
        <v>4958.28</v>
      </c>
      <c r="N22" s="31">
        <v>42852.09</v>
      </c>
      <c r="O22" s="31">
        <v>517.70000000000005</v>
      </c>
      <c r="P22" s="31">
        <v>4880.55</v>
      </c>
      <c r="Q22" s="31">
        <v>7976.99</v>
      </c>
      <c r="R22" s="31">
        <v>23617.51</v>
      </c>
      <c r="S22" s="73">
        <v>151632.06</v>
      </c>
      <c r="T22" s="31">
        <v>20252.21</v>
      </c>
      <c r="U22" s="31">
        <v>22304.86</v>
      </c>
      <c r="V22" s="31">
        <v>32727.02</v>
      </c>
      <c r="W22" s="31">
        <v>2613</v>
      </c>
      <c r="X22" s="31">
        <v>9371.18</v>
      </c>
      <c r="Y22" s="31">
        <v>4513.71</v>
      </c>
      <c r="Z22" s="31">
        <f t="shared" si="4"/>
        <v>663463.07000000007</v>
      </c>
      <c r="AA22" s="61"/>
      <c r="AB22" s="61"/>
      <c r="AC22" s="61"/>
    </row>
    <row r="23" spans="2:29" ht="15.75">
      <c r="B23" s="29" t="s">
        <v>172</v>
      </c>
      <c r="C23" s="10" t="s">
        <v>20</v>
      </c>
      <c r="D23" s="31">
        <v>3508.59</v>
      </c>
      <c r="E23" s="31">
        <v>1674.75</v>
      </c>
      <c r="F23" s="31">
        <v>5534.38</v>
      </c>
      <c r="G23" s="31">
        <v>8237.0499999999993</v>
      </c>
      <c r="H23" s="31">
        <v>3038.97</v>
      </c>
      <c r="I23" s="31">
        <v>9966.6</v>
      </c>
      <c r="J23" s="31">
        <v>15746.68</v>
      </c>
      <c r="K23" s="31">
        <v>652</v>
      </c>
      <c r="L23" s="31">
        <v>9402.2800000000007</v>
      </c>
      <c r="M23" s="31">
        <v>5830.61</v>
      </c>
      <c r="N23" s="31">
        <v>5497.14</v>
      </c>
      <c r="O23" s="31"/>
      <c r="P23" s="31">
        <v>3241.33</v>
      </c>
      <c r="Q23" s="31">
        <v>5481.44</v>
      </c>
      <c r="R23" s="31">
        <v>8537.43</v>
      </c>
      <c r="S23" s="73">
        <v>92348.66</v>
      </c>
      <c r="T23" s="31"/>
      <c r="U23" s="31">
        <v>136023.47</v>
      </c>
      <c r="V23" s="31">
        <v>3133.92</v>
      </c>
      <c r="W23" s="31">
        <v>4852</v>
      </c>
      <c r="X23" s="31">
        <v>5652.3</v>
      </c>
      <c r="Y23" s="31">
        <v>2376.85</v>
      </c>
      <c r="Z23" s="31">
        <f t="shared" si="4"/>
        <v>330736.44999999995</v>
      </c>
      <c r="AA23" s="61"/>
      <c r="AB23" s="61"/>
      <c r="AC23" s="61"/>
    </row>
    <row r="24" spans="2:29" ht="15.75">
      <c r="B24" s="29" t="s">
        <v>173</v>
      </c>
      <c r="C24" s="10" t="s">
        <v>21</v>
      </c>
      <c r="D24" s="31">
        <v>13916.35</v>
      </c>
      <c r="E24" s="31">
        <v>394205.23</v>
      </c>
      <c r="F24" s="31">
        <v>73114.58</v>
      </c>
      <c r="G24" s="31">
        <v>98897.31</v>
      </c>
      <c r="H24" s="31">
        <v>443298.17</v>
      </c>
      <c r="I24" s="31">
        <v>74616.850000000006</v>
      </c>
      <c r="J24" s="31">
        <v>47747.97</v>
      </c>
      <c r="K24" s="31">
        <v>6384.41</v>
      </c>
      <c r="L24" s="31">
        <v>45682.85</v>
      </c>
      <c r="M24" s="31">
        <v>22591.9</v>
      </c>
      <c r="N24" s="31">
        <v>448460.51</v>
      </c>
      <c r="O24" s="31">
        <v>5171.5</v>
      </c>
      <c r="P24" s="31">
        <v>50601.33</v>
      </c>
      <c r="Q24" s="31">
        <v>26599.37</v>
      </c>
      <c r="R24" s="31">
        <v>200963.78</v>
      </c>
      <c r="S24" s="73">
        <v>1542557.18</v>
      </c>
      <c r="T24" s="31">
        <v>81962.06</v>
      </c>
      <c r="U24" s="31">
        <v>248711.63</v>
      </c>
      <c r="V24" s="31">
        <v>205510.34</v>
      </c>
      <c r="W24" s="31">
        <v>1834</v>
      </c>
      <c r="X24" s="31">
        <v>87680.35</v>
      </c>
      <c r="Y24" s="31">
        <v>19108.259999999998</v>
      </c>
      <c r="Z24" s="31">
        <f t="shared" si="4"/>
        <v>4139615.9299999997</v>
      </c>
      <c r="AA24" s="61"/>
      <c r="AB24" s="61"/>
      <c r="AC24" s="61"/>
    </row>
    <row r="25" spans="2:29" ht="15.75">
      <c r="B25" s="29" t="s">
        <v>174</v>
      </c>
      <c r="C25" s="10" t="s">
        <v>22</v>
      </c>
      <c r="D25" s="31">
        <v>10618.19</v>
      </c>
      <c r="E25" s="31">
        <v>30789.77</v>
      </c>
      <c r="F25" s="31">
        <v>99978.77</v>
      </c>
      <c r="G25" s="31">
        <v>75270.81</v>
      </c>
      <c r="H25" s="31">
        <v>93619.88</v>
      </c>
      <c r="I25" s="31">
        <v>37638.42</v>
      </c>
      <c r="J25" s="31">
        <v>31632</v>
      </c>
      <c r="K25" s="31">
        <v>21541.06</v>
      </c>
      <c r="L25" s="31">
        <v>31944.31</v>
      </c>
      <c r="M25" s="31">
        <v>23220.29</v>
      </c>
      <c r="N25" s="31">
        <v>99414.28</v>
      </c>
      <c r="O25" s="31">
        <v>3640</v>
      </c>
      <c r="P25" s="31">
        <v>20033</v>
      </c>
      <c r="Q25" s="31">
        <v>33447.42</v>
      </c>
      <c r="R25" s="31">
        <v>35085.58</v>
      </c>
      <c r="S25" s="73">
        <v>215247.39</v>
      </c>
      <c r="T25" s="31">
        <v>17426.560000000001</v>
      </c>
      <c r="U25" s="31">
        <v>18187.2</v>
      </c>
      <c r="V25" s="31">
        <v>44520</v>
      </c>
      <c r="W25" s="31">
        <v>72807</v>
      </c>
      <c r="X25" s="31">
        <v>14957.96</v>
      </c>
      <c r="Y25" s="31">
        <v>7470.06</v>
      </c>
      <c r="Z25" s="31">
        <f t="shared" si="4"/>
        <v>1038489.9500000001</v>
      </c>
      <c r="AA25" s="61"/>
      <c r="AB25" s="61"/>
      <c r="AC25" s="61"/>
    </row>
    <row r="26" spans="2:29" ht="15.75">
      <c r="B26" s="29" t="s">
        <v>175</v>
      </c>
      <c r="C26" s="10" t="s">
        <v>23</v>
      </c>
      <c r="D26" s="31"/>
      <c r="E26" s="31">
        <v>16255.96</v>
      </c>
      <c r="F26" s="31">
        <v>2485.13</v>
      </c>
      <c r="G26" s="31"/>
      <c r="H26" s="31"/>
      <c r="I26" s="31">
        <v>11462.3</v>
      </c>
      <c r="J26" s="31"/>
      <c r="K26" s="31"/>
      <c r="L26" s="31">
        <v>0</v>
      </c>
      <c r="M26" s="31"/>
      <c r="N26" s="31"/>
      <c r="O26" s="31"/>
      <c r="P26" s="31">
        <v>1595.64</v>
      </c>
      <c r="Q26" s="31">
        <v>0</v>
      </c>
      <c r="R26" s="31">
        <v>0</v>
      </c>
      <c r="S26" s="73"/>
      <c r="T26" s="31"/>
      <c r="U26" s="31"/>
      <c r="V26" s="31">
        <v>1017.79</v>
      </c>
      <c r="W26" s="31">
        <v>14149</v>
      </c>
      <c r="X26" s="31"/>
      <c r="Y26" s="31">
        <v>402.29</v>
      </c>
      <c r="Z26" s="31">
        <f t="shared" si="4"/>
        <v>47368.11</v>
      </c>
      <c r="AA26" s="61"/>
      <c r="AB26" s="61"/>
      <c r="AC26" s="61"/>
    </row>
    <row r="27" spans="2:29" s="1" customFormat="1">
      <c r="B27" s="28">
        <v>414</v>
      </c>
      <c r="C27" s="9" t="s">
        <v>24</v>
      </c>
      <c r="D27" s="32">
        <f>SUM(D28:D36)</f>
        <v>43839.39</v>
      </c>
      <c r="E27" s="32">
        <f t="shared" ref="E27:Y27" si="9">SUM(E28:E36)</f>
        <v>190202.77000000002</v>
      </c>
      <c r="F27" s="32">
        <f t="shared" si="9"/>
        <v>88050.04</v>
      </c>
      <c r="G27" s="32">
        <f>SUM(G28:G36)</f>
        <v>166056.46000000002</v>
      </c>
      <c r="H27" s="32">
        <f t="shared" si="9"/>
        <v>1687618.53</v>
      </c>
      <c r="I27" s="32">
        <f t="shared" si="9"/>
        <v>263186.87</v>
      </c>
      <c r="J27" s="32">
        <f>SUM(J28:J36)</f>
        <v>938539.42999999993</v>
      </c>
      <c r="K27" s="32">
        <f t="shared" si="9"/>
        <v>42874.51999999999</v>
      </c>
      <c r="L27" s="32">
        <f t="shared" si="9"/>
        <v>354722.74</v>
      </c>
      <c r="M27" s="32">
        <f>SUM(M28:M36)</f>
        <v>47679.460000000006</v>
      </c>
      <c r="N27" s="32">
        <f t="shared" si="9"/>
        <v>405785.22</v>
      </c>
      <c r="O27" s="32">
        <f t="shared" si="9"/>
        <v>5201.46</v>
      </c>
      <c r="P27" s="32">
        <f t="shared" si="9"/>
        <v>67345.13</v>
      </c>
      <c r="Q27" s="32">
        <f t="shared" si="9"/>
        <v>50665.159999999996</v>
      </c>
      <c r="R27" s="32">
        <f t="shared" si="9"/>
        <v>247033.13999999996</v>
      </c>
      <c r="S27" s="32">
        <f t="shared" si="9"/>
        <v>2237913.67</v>
      </c>
      <c r="T27" s="32">
        <f t="shared" si="9"/>
        <v>50943.64</v>
      </c>
      <c r="U27" s="32">
        <f t="shared" si="9"/>
        <v>641612.04</v>
      </c>
      <c r="V27" s="32">
        <f t="shared" si="9"/>
        <v>323502.24999999994</v>
      </c>
      <c r="W27" s="32">
        <f t="shared" si="9"/>
        <v>278676</v>
      </c>
      <c r="X27" s="32">
        <f t="shared" si="9"/>
        <v>36202.29</v>
      </c>
      <c r="Y27" s="32">
        <f t="shared" si="9"/>
        <v>16876.330000000002</v>
      </c>
      <c r="Z27" s="32">
        <f t="shared" si="4"/>
        <v>8184526.5399999991</v>
      </c>
      <c r="AA27" s="61"/>
      <c r="AB27" s="61"/>
      <c r="AC27" s="61"/>
    </row>
    <row r="28" spans="2:29" ht="15.75">
      <c r="B28" s="29" t="s">
        <v>176</v>
      </c>
      <c r="C28" s="10" t="s">
        <v>25</v>
      </c>
      <c r="D28" s="31">
        <v>8638</v>
      </c>
      <c r="E28" s="31">
        <v>28735.11</v>
      </c>
      <c r="F28" s="31">
        <v>17364.849999999999</v>
      </c>
      <c r="G28" s="31">
        <v>21798.47</v>
      </c>
      <c r="H28" s="31">
        <v>83995.65</v>
      </c>
      <c r="I28" s="31">
        <v>7796.35</v>
      </c>
      <c r="J28" s="31">
        <v>28168.81</v>
      </c>
      <c r="K28" s="31">
        <v>13451.05</v>
      </c>
      <c r="L28" s="31">
        <v>44670.95</v>
      </c>
      <c r="M28" s="31">
        <v>6464.5</v>
      </c>
      <c r="N28" s="31">
        <v>16926.2</v>
      </c>
      <c r="O28" s="31">
        <v>1302.5999999999999</v>
      </c>
      <c r="P28" s="31">
        <v>13257.18</v>
      </c>
      <c r="Q28" s="31">
        <v>4233.37</v>
      </c>
      <c r="R28" s="31">
        <v>29687.97</v>
      </c>
      <c r="S28" s="31">
        <v>28221.43</v>
      </c>
      <c r="T28" s="31">
        <v>8555.7800000000007</v>
      </c>
      <c r="U28" s="31">
        <v>7884.85</v>
      </c>
      <c r="V28" s="31">
        <v>51742.13</v>
      </c>
      <c r="W28" s="31">
        <v>59587</v>
      </c>
      <c r="X28" s="31">
        <v>4440.3</v>
      </c>
      <c r="Y28" s="31">
        <v>2201.1799999999998</v>
      </c>
      <c r="Z28" s="31">
        <f t="shared" si="4"/>
        <v>489123.72999999992</v>
      </c>
      <c r="AA28" s="61"/>
      <c r="AB28" s="61"/>
      <c r="AC28" s="61"/>
    </row>
    <row r="29" spans="2:29" ht="15.75">
      <c r="B29" s="29" t="s">
        <v>177</v>
      </c>
      <c r="C29" s="10" t="s">
        <v>26</v>
      </c>
      <c r="D29" s="31">
        <v>10687.02</v>
      </c>
      <c r="E29" s="31">
        <v>30784.880000000001</v>
      </c>
      <c r="F29" s="31">
        <v>9615.2999999999993</v>
      </c>
      <c r="G29" s="31">
        <v>27810.06</v>
      </c>
      <c r="H29" s="31">
        <v>95298.49</v>
      </c>
      <c r="I29" s="31">
        <v>15775.84</v>
      </c>
      <c r="J29" s="31">
        <v>33736.46</v>
      </c>
      <c r="K29" s="31">
        <v>10957.65</v>
      </c>
      <c r="L29" s="31">
        <v>34229.120000000003</v>
      </c>
      <c r="M29" s="31">
        <v>7571.38</v>
      </c>
      <c r="N29" s="31">
        <v>21110.14</v>
      </c>
      <c r="O29" s="31">
        <v>1085.45</v>
      </c>
      <c r="P29" s="31">
        <v>19180.54</v>
      </c>
      <c r="Q29" s="31">
        <v>13293.59</v>
      </c>
      <c r="R29" s="31">
        <v>5783.56</v>
      </c>
      <c r="S29" s="31">
        <v>2256.48</v>
      </c>
      <c r="T29" s="31">
        <v>18780.240000000002</v>
      </c>
      <c r="U29" s="31">
        <v>14787.12</v>
      </c>
      <c r="V29" s="31">
        <v>46068.86</v>
      </c>
      <c r="W29" s="31">
        <v>37101</v>
      </c>
      <c r="X29" s="31">
        <v>10526.34</v>
      </c>
      <c r="Y29" s="31">
        <v>2014.76</v>
      </c>
      <c r="Z29" s="31">
        <f t="shared" si="4"/>
        <v>468454.28</v>
      </c>
      <c r="AA29" s="61"/>
      <c r="AB29" s="61"/>
      <c r="AC29" s="61"/>
    </row>
    <row r="30" spans="2:29" ht="15.75">
      <c r="B30" s="29" t="s">
        <v>178</v>
      </c>
      <c r="C30" s="10" t="s">
        <v>27</v>
      </c>
      <c r="D30" s="31">
        <v>9681.86</v>
      </c>
      <c r="E30" s="31">
        <v>74611.570000000007</v>
      </c>
      <c r="F30" s="31">
        <v>10004.66</v>
      </c>
      <c r="G30" s="31">
        <v>41496.82</v>
      </c>
      <c r="H30" s="31">
        <v>57389.919999999998</v>
      </c>
      <c r="I30" s="31">
        <v>32260.29</v>
      </c>
      <c r="J30" s="31">
        <v>75349.84</v>
      </c>
      <c r="K30" s="31">
        <v>7198.55</v>
      </c>
      <c r="L30" s="31">
        <v>85977.83</v>
      </c>
      <c r="M30" s="31">
        <v>4106.04</v>
      </c>
      <c r="N30" s="31">
        <v>45187.32</v>
      </c>
      <c r="O30" s="31">
        <v>669.78</v>
      </c>
      <c r="P30" s="31">
        <v>7714.4</v>
      </c>
      <c r="Q30" s="31">
        <v>9004.2099999999991</v>
      </c>
      <c r="R30" s="31">
        <v>49089.45</v>
      </c>
      <c r="S30" s="31">
        <v>197732.17</v>
      </c>
      <c r="T30" s="31">
        <v>13254.78</v>
      </c>
      <c r="U30" s="31">
        <v>38875.279999999999</v>
      </c>
      <c r="V30" s="31">
        <v>22888.6</v>
      </c>
      <c r="W30" s="31">
        <v>29003</v>
      </c>
      <c r="X30" s="31">
        <v>17818.05</v>
      </c>
      <c r="Y30" s="31">
        <v>5624.42</v>
      </c>
      <c r="Z30" s="31">
        <f t="shared" si="4"/>
        <v>834938.8400000002</v>
      </c>
      <c r="AA30" s="61"/>
      <c r="AB30" s="61"/>
      <c r="AC30" s="61"/>
    </row>
    <row r="31" spans="2:29" ht="15.75">
      <c r="B31" s="29" t="s">
        <v>179</v>
      </c>
      <c r="C31" s="10" t="s">
        <v>28</v>
      </c>
      <c r="D31" s="31">
        <v>1979.78</v>
      </c>
      <c r="E31" s="31">
        <v>26932.01</v>
      </c>
      <c r="F31" s="31">
        <v>10818.53</v>
      </c>
      <c r="G31" s="31">
        <v>47832.97</v>
      </c>
      <c r="H31" s="31">
        <v>42388.11</v>
      </c>
      <c r="I31" s="31">
        <v>10897.45</v>
      </c>
      <c r="J31" s="31">
        <v>54709.68</v>
      </c>
      <c r="K31" s="31">
        <v>2305.1799999999998</v>
      </c>
      <c r="L31" s="31">
        <v>21045.42</v>
      </c>
      <c r="M31" s="31">
        <v>3837.56</v>
      </c>
      <c r="N31" s="31">
        <v>19951.439999999999</v>
      </c>
      <c r="O31" s="31">
        <v>156.11000000000001</v>
      </c>
      <c r="P31" s="31">
        <v>5747.89</v>
      </c>
      <c r="Q31" s="31">
        <v>3396.48</v>
      </c>
      <c r="R31" s="31">
        <v>9238.56</v>
      </c>
      <c r="S31" s="31">
        <v>37372.449999999997</v>
      </c>
      <c r="T31" s="31">
        <v>6349.18</v>
      </c>
      <c r="U31" s="31">
        <v>24200.12</v>
      </c>
      <c r="V31" s="31">
        <v>22199.24</v>
      </c>
      <c r="W31" s="31">
        <v>9935</v>
      </c>
      <c r="X31" s="31">
        <v>2917.6</v>
      </c>
      <c r="Y31" s="31">
        <v>1809.18</v>
      </c>
      <c r="Z31" s="31">
        <f t="shared" si="4"/>
        <v>366019.93999999994</v>
      </c>
      <c r="AA31" s="61"/>
      <c r="AB31" s="61"/>
      <c r="AC31" s="61"/>
    </row>
    <row r="32" spans="2:29" ht="15.75">
      <c r="B32" s="29" t="s">
        <v>180</v>
      </c>
      <c r="C32" s="10" t="s">
        <v>29</v>
      </c>
      <c r="D32" s="31"/>
      <c r="E32" s="31"/>
      <c r="F32" s="31"/>
      <c r="G32" s="31"/>
      <c r="H32" s="31"/>
      <c r="I32" s="31"/>
      <c r="J32" s="31">
        <v>0</v>
      </c>
      <c r="K32" s="31">
        <v>58</v>
      </c>
      <c r="L32" s="31">
        <v>0</v>
      </c>
      <c r="N32" s="31"/>
      <c r="O32" s="31"/>
      <c r="P32" s="31">
        <v>0</v>
      </c>
      <c r="Q32" s="31">
        <v>0</v>
      </c>
      <c r="R32" s="31">
        <v>0</v>
      </c>
      <c r="S32" s="31"/>
      <c r="T32" s="31"/>
      <c r="U32" s="31">
        <v>29800</v>
      </c>
      <c r="V32" s="31">
        <v>1885.85</v>
      </c>
      <c r="W32" s="31">
        <v>32901</v>
      </c>
      <c r="X32" s="31"/>
      <c r="Y32" s="31"/>
      <c r="Z32" s="31">
        <f t="shared" si="4"/>
        <v>64644.85</v>
      </c>
      <c r="AA32" s="61"/>
      <c r="AB32" s="61"/>
      <c r="AC32" s="61"/>
    </row>
    <row r="33" spans="2:29" ht="15.75">
      <c r="B33" s="29" t="s">
        <v>181</v>
      </c>
      <c r="C33" s="10" t="s">
        <v>30</v>
      </c>
      <c r="D33" s="31">
        <v>3000</v>
      </c>
      <c r="E33" s="31"/>
      <c r="F33" s="31"/>
      <c r="G33" s="31">
        <v>1252.0899999999999</v>
      </c>
      <c r="H33" s="31">
        <v>6457.69</v>
      </c>
      <c r="I33" s="31">
        <v>10661.8</v>
      </c>
      <c r="K33" s="31"/>
      <c r="L33" s="31">
        <v>7170.17</v>
      </c>
      <c r="M33" s="31">
        <v>2966.41</v>
      </c>
      <c r="N33" s="31">
        <v>980</v>
      </c>
      <c r="O33" s="31"/>
      <c r="P33" s="31">
        <v>3750</v>
      </c>
      <c r="Q33" s="31">
        <v>4507.5</v>
      </c>
      <c r="R33" s="31">
        <v>0</v>
      </c>
      <c r="S33" s="31">
        <v>44883.94</v>
      </c>
      <c r="T33" s="31"/>
      <c r="U33" s="31">
        <v>2836.44</v>
      </c>
      <c r="V33" s="31">
        <v>3738.02</v>
      </c>
      <c r="W33" s="31">
        <v>2555</v>
      </c>
      <c r="X33" s="31"/>
      <c r="Y33" s="31"/>
      <c r="Z33" s="31">
        <f t="shared" si="4"/>
        <v>94759.060000000012</v>
      </c>
      <c r="AA33" s="61"/>
      <c r="AB33" s="61"/>
      <c r="AC33" s="61"/>
    </row>
    <row r="34" spans="2:29" ht="15.75">
      <c r="B34" s="29" t="s">
        <v>182</v>
      </c>
      <c r="C34" s="10" t="s">
        <v>31</v>
      </c>
      <c r="D34" s="31">
        <v>4773.95</v>
      </c>
      <c r="E34" s="31">
        <v>6842.5</v>
      </c>
      <c r="F34" s="31">
        <v>15765.7</v>
      </c>
      <c r="G34" s="31">
        <v>18703.849999999999</v>
      </c>
      <c r="H34" s="31">
        <v>7000</v>
      </c>
      <c r="I34" s="31">
        <v>17765.75</v>
      </c>
      <c r="J34" s="31"/>
      <c r="K34" s="31"/>
      <c r="L34" s="31">
        <v>4403</v>
      </c>
      <c r="M34" s="31">
        <v>0</v>
      </c>
      <c r="N34" s="31">
        <v>26397.62</v>
      </c>
      <c r="O34" s="31"/>
      <c r="P34" s="31">
        <v>6063.8</v>
      </c>
      <c r="Q34" s="31">
        <v>12029.41</v>
      </c>
      <c r="R34" s="31">
        <v>4571.07</v>
      </c>
      <c r="S34" s="31">
        <v>0</v>
      </c>
      <c r="T34" s="31"/>
      <c r="U34" s="31">
        <v>22149.29</v>
      </c>
      <c r="V34" s="31">
        <v>85209.01</v>
      </c>
      <c r="W34" s="31">
        <v>56859</v>
      </c>
      <c r="X34" s="31"/>
      <c r="Y34" s="31">
        <v>2499</v>
      </c>
      <c r="Z34" s="31">
        <f t="shared" si="4"/>
        <v>291032.95</v>
      </c>
      <c r="AA34" s="61"/>
      <c r="AB34" s="61"/>
      <c r="AC34" s="61"/>
    </row>
    <row r="35" spans="2:29" ht="15.75">
      <c r="B35" s="29" t="s">
        <v>183</v>
      </c>
      <c r="C35" s="10" t="s">
        <v>32</v>
      </c>
      <c r="D35" s="31"/>
      <c r="E35" s="31">
        <v>2802.2</v>
      </c>
      <c r="F35" s="31"/>
      <c r="G35" s="31">
        <v>1304</v>
      </c>
      <c r="H35" s="31">
        <v>14254.67</v>
      </c>
      <c r="I35" s="31">
        <v>2555.66</v>
      </c>
      <c r="J35" s="31"/>
      <c r="K35" s="31"/>
      <c r="L35" s="31">
        <v>2693.8</v>
      </c>
      <c r="M35" s="31">
        <v>450.3</v>
      </c>
      <c r="N35" s="31">
        <v>5059.57</v>
      </c>
      <c r="O35" s="31"/>
      <c r="P35" s="31">
        <v>437.26</v>
      </c>
      <c r="Q35" s="31">
        <v>277</v>
      </c>
      <c r="R35" s="31">
        <v>3862.92</v>
      </c>
      <c r="S35" s="31">
        <v>14414.9</v>
      </c>
      <c r="T35" s="31"/>
      <c r="U35" s="31">
        <v>7223.46</v>
      </c>
      <c r="V35" s="31"/>
      <c r="W35" s="31">
        <v>1863</v>
      </c>
      <c r="X35" s="31">
        <v>500</v>
      </c>
      <c r="Y35" s="31">
        <v>268.3</v>
      </c>
      <c r="Z35" s="31">
        <f t="shared" si="4"/>
        <v>57967.040000000001</v>
      </c>
      <c r="AA35" s="61"/>
      <c r="AB35" s="61"/>
      <c r="AC35" s="61"/>
    </row>
    <row r="36" spans="2:29" ht="15.75">
      <c r="B36" s="29" t="s">
        <v>184</v>
      </c>
      <c r="C36" s="10" t="s">
        <v>33</v>
      </c>
      <c r="D36" s="31">
        <v>5078.78</v>
      </c>
      <c r="E36" s="31">
        <v>19494.5</v>
      </c>
      <c r="F36" s="31">
        <v>24481</v>
      </c>
      <c r="G36" s="31">
        <v>5858.2</v>
      </c>
      <c r="H36" s="31">
        <v>1380834</v>
      </c>
      <c r="I36" s="31">
        <v>165473.73000000001</v>
      </c>
      <c r="J36" s="31">
        <v>746574.64</v>
      </c>
      <c r="K36" s="31">
        <v>8904.09</v>
      </c>
      <c r="L36" s="31">
        <v>154532.45000000001</v>
      </c>
      <c r="M36" s="31">
        <v>22283.27</v>
      </c>
      <c r="N36" s="31">
        <v>270172.93</v>
      </c>
      <c r="O36" s="31">
        <v>1987.52</v>
      </c>
      <c r="P36" s="31">
        <v>11194.06</v>
      </c>
      <c r="Q36" s="31">
        <v>3923.6</v>
      </c>
      <c r="R36" s="31">
        <v>144799.60999999999</v>
      </c>
      <c r="S36" s="31">
        <v>1913032.3</v>
      </c>
      <c r="T36" s="31">
        <v>4003.66</v>
      </c>
      <c r="U36" s="31">
        <v>493855.48</v>
      </c>
      <c r="V36" s="31">
        <v>89770.54</v>
      </c>
      <c r="W36" s="31">
        <v>48872</v>
      </c>
      <c r="X36" s="31"/>
      <c r="Y36" s="31">
        <v>2459.4899999999998</v>
      </c>
      <c r="Z36" s="31">
        <f t="shared" si="4"/>
        <v>5517585.8500000006</v>
      </c>
      <c r="AA36" s="61"/>
      <c r="AB36" s="61"/>
      <c r="AC36" s="61"/>
    </row>
    <row r="37" spans="2:29" s="1" customFormat="1">
      <c r="B37" s="28">
        <v>415</v>
      </c>
      <c r="C37" s="9" t="s">
        <v>34</v>
      </c>
      <c r="D37" s="32">
        <f>SUM(D38:D40)</f>
        <v>9547.48</v>
      </c>
      <c r="E37" s="32">
        <f t="shared" ref="E37:Y37" si="10">SUM(E38:E40)</f>
        <v>48634.409999999996</v>
      </c>
      <c r="F37" s="32">
        <f t="shared" si="10"/>
        <v>17753.62</v>
      </c>
      <c r="G37" s="32">
        <f t="shared" si="10"/>
        <v>413946.39</v>
      </c>
      <c r="H37" s="32">
        <f t="shared" si="10"/>
        <v>390334.6</v>
      </c>
      <c r="I37" s="32">
        <f t="shared" si="10"/>
        <v>30073.71</v>
      </c>
      <c r="J37" s="32">
        <f t="shared" si="10"/>
        <v>1956082.55</v>
      </c>
      <c r="K37" s="32">
        <f t="shared" si="10"/>
        <v>14626.41</v>
      </c>
      <c r="L37" s="32">
        <f t="shared" si="10"/>
        <v>48786.9</v>
      </c>
      <c r="M37" s="32">
        <f t="shared" si="10"/>
        <v>32819.26</v>
      </c>
      <c r="N37" s="32">
        <f t="shared" si="10"/>
        <v>82038.820000000007</v>
      </c>
      <c r="O37" s="32">
        <f t="shared" si="10"/>
        <v>803.68</v>
      </c>
      <c r="P37" s="32">
        <f t="shared" si="10"/>
        <v>4263.28</v>
      </c>
      <c r="Q37" s="32">
        <f t="shared" si="10"/>
        <v>191807.20999999996</v>
      </c>
      <c r="R37" s="32">
        <f t="shared" si="10"/>
        <v>29103.48</v>
      </c>
      <c r="S37" s="32">
        <f t="shared" si="10"/>
        <v>355471.87</v>
      </c>
      <c r="T37" s="32">
        <f t="shared" si="10"/>
        <v>41864.25</v>
      </c>
      <c r="U37" s="32">
        <f t="shared" si="10"/>
        <v>55656.95</v>
      </c>
      <c r="V37" s="32">
        <f t="shared" si="10"/>
        <v>128980.67000000001</v>
      </c>
      <c r="W37" s="32">
        <f t="shared" si="10"/>
        <v>77708</v>
      </c>
      <c r="X37" s="32">
        <f t="shared" si="10"/>
        <v>7416.92</v>
      </c>
      <c r="Y37" s="32">
        <f t="shared" si="10"/>
        <v>13558.5</v>
      </c>
      <c r="Z37" s="32">
        <f t="shared" si="4"/>
        <v>3951278.9599999995</v>
      </c>
      <c r="AA37" s="61"/>
      <c r="AB37" s="61"/>
      <c r="AC37" s="61"/>
    </row>
    <row r="38" spans="2:29" ht="15.75">
      <c r="B38" s="29" t="s">
        <v>185</v>
      </c>
      <c r="C38" s="10" t="s">
        <v>35</v>
      </c>
      <c r="D38" s="31">
        <v>1000</v>
      </c>
      <c r="E38" s="31"/>
      <c r="F38" s="31"/>
      <c r="G38" s="31">
        <v>387003.73</v>
      </c>
      <c r="H38" s="31">
        <v>376607.83</v>
      </c>
      <c r="I38" s="31"/>
      <c r="J38" s="31">
        <v>1905708.53</v>
      </c>
      <c r="K38" s="31"/>
      <c r="L38" s="31"/>
      <c r="M38" s="31">
        <v>85</v>
      </c>
      <c r="N38" s="31">
        <v>57613.91</v>
      </c>
      <c r="O38" s="31"/>
      <c r="P38" s="31">
        <v>0</v>
      </c>
      <c r="Q38" s="31">
        <v>173746.11</v>
      </c>
      <c r="R38" s="31">
        <v>2553.09</v>
      </c>
      <c r="S38" s="31"/>
      <c r="T38" s="31">
        <v>31710.1</v>
      </c>
      <c r="U38" s="31"/>
      <c r="V38" s="31">
        <v>78518.61</v>
      </c>
      <c r="W38" s="31">
        <v>43786</v>
      </c>
      <c r="X38" s="31"/>
      <c r="Y38" s="31">
        <v>8540.91</v>
      </c>
      <c r="Z38" s="31">
        <f t="shared" si="4"/>
        <v>3066873.82</v>
      </c>
      <c r="AA38" s="61"/>
      <c r="AB38" s="61"/>
      <c r="AC38" s="61"/>
    </row>
    <row r="39" spans="2:29" ht="15.75">
      <c r="B39" s="29" t="s">
        <v>186</v>
      </c>
      <c r="C39" s="10" t="s">
        <v>36</v>
      </c>
      <c r="D39" s="31">
        <v>1477.43</v>
      </c>
      <c r="E39" s="31">
        <v>3102.49</v>
      </c>
      <c r="F39" s="31"/>
      <c r="G39" s="31">
        <v>2683.57</v>
      </c>
      <c r="H39" s="31">
        <v>5080.16</v>
      </c>
      <c r="I39" s="31">
        <v>4746.7</v>
      </c>
      <c r="J39" s="31">
        <v>0</v>
      </c>
      <c r="K39" s="31">
        <v>189</v>
      </c>
      <c r="L39" s="31">
        <v>27628.16</v>
      </c>
      <c r="M39" s="31">
        <v>2462.9</v>
      </c>
      <c r="N39" s="31">
        <v>24424.91</v>
      </c>
      <c r="O39" s="31"/>
      <c r="P39" s="31">
        <v>821.89</v>
      </c>
      <c r="Q39" s="31">
        <v>4000.05</v>
      </c>
      <c r="R39" s="31">
        <v>5884.44</v>
      </c>
      <c r="S39" s="31">
        <v>180033.76</v>
      </c>
      <c r="T39" s="31"/>
      <c r="U39" s="31">
        <v>11723.88</v>
      </c>
      <c r="V39" s="31">
        <v>17853.46</v>
      </c>
      <c r="W39" s="31">
        <v>20484</v>
      </c>
      <c r="X39" s="31"/>
      <c r="Y39" s="31">
        <v>315.35000000000002</v>
      </c>
      <c r="Z39" s="31">
        <f t="shared" si="4"/>
        <v>312912.15000000002</v>
      </c>
      <c r="AA39" s="61"/>
      <c r="AB39" s="61"/>
      <c r="AC39" s="61"/>
    </row>
    <row r="40" spans="2:29" ht="15.75">
      <c r="B40" s="29" t="s">
        <v>187</v>
      </c>
      <c r="C40" s="10" t="s">
        <v>37</v>
      </c>
      <c r="D40" s="31">
        <v>7070.05</v>
      </c>
      <c r="E40" s="31">
        <v>45531.92</v>
      </c>
      <c r="F40" s="31">
        <v>17753.62</v>
      </c>
      <c r="G40" s="31">
        <v>24259.09</v>
      </c>
      <c r="H40" s="31">
        <v>8646.61</v>
      </c>
      <c r="I40" s="31">
        <v>25327.01</v>
      </c>
      <c r="J40" s="31">
        <v>50374.02</v>
      </c>
      <c r="K40" s="31">
        <v>14437.41</v>
      </c>
      <c r="L40" s="31">
        <v>21158.74</v>
      </c>
      <c r="M40" s="31">
        <v>30271.360000000001</v>
      </c>
      <c r="N40" s="31"/>
      <c r="O40" s="31">
        <v>803.68</v>
      </c>
      <c r="P40" s="31">
        <v>3441.39</v>
      </c>
      <c r="Q40" s="31">
        <v>14061.05</v>
      </c>
      <c r="R40" s="31">
        <v>20665.95</v>
      </c>
      <c r="S40" s="31">
        <v>175438.11000000002</v>
      </c>
      <c r="T40" s="31">
        <v>10154.15</v>
      </c>
      <c r="U40" s="31">
        <v>43933.07</v>
      </c>
      <c r="V40" s="31">
        <v>32608.6</v>
      </c>
      <c r="W40" s="31">
        <v>13438</v>
      </c>
      <c r="X40" s="31">
        <v>7416.92</v>
      </c>
      <c r="Y40" s="31">
        <v>4702.24</v>
      </c>
      <c r="Z40" s="31">
        <f t="shared" si="4"/>
        <v>571492.99000000011</v>
      </c>
      <c r="AA40" s="61"/>
      <c r="AB40" s="61"/>
      <c r="AC40" s="61"/>
    </row>
    <row r="41" spans="2:29" s="1" customFormat="1">
      <c r="B41" s="28">
        <v>416</v>
      </c>
      <c r="C41" s="9" t="s">
        <v>38</v>
      </c>
      <c r="D41" s="32">
        <f>SUM(D42:D43)</f>
        <v>0</v>
      </c>
      <c r="E41" s="32">
        <f t="shared" ref="E41:Y41" si="11">SUM(E42:E43)</f>
        <v>66445.17</v>
      </c>
      <c r="F41" s="32">
        <f t="shared" si="11"/>
        <v>0</v>
      </c>
      <c r="G41" s="32">
        <f t="shared" si="11"/>
        <v>164105.65</v>
      </c>
      <c r="H41" s="32">
        <f t="shared" si="11"/>
        <v>59709.17</v>
      </c>
      <c r="I41" s="32">
        <f t="shared" si="11"/>
        <v>32558.080000000002</v>
      </c>
      <c r="J41" s="32">
        <f t="shared" si="11"/>
        <v>0</v>
      </c>
      <c r="K41" s="32">
        <f t="shared" si="11"/>
        <v>132997.6</v>
      </c>
      <c r="L41" s="32">
        <f t="shared" si="11"/>
        <v>23741.83</v>
      </c>
      <c r="M41" s="32">
        <f t="shared" si="11"/>
        <v>0</v>
      </c>
      <c r="N41" s="32">
        <f t="shared" si="11"/>
        <v>731436.77999999991</v>
      </c>
      <c r="O41" s="32"/>
      <c r="P41" s="32">
        <f t="shared" si="11"/>
        <v>86548.12</v>
      </c>
      <c r="Q41" s="32">
        <f t="shared" si="11"/>
        <v>48654.97</v>
      </c>
      <c r="R41" s="32">
        <f t="shared" si="11"/>
        <v>484174.6</v>
      </c>
      <c r="S41" s="32">
        <f t="shared" si="11"/>
        <v>1171844.8400000001</v>
      </c>
      <c r="T41" s="32">
        <f t="shared" si="11"/>
        <v>38525.47</v>
      </c>
      <c r="U41" s="32">
        <f t="shared" si="11"/>
        <v>47973.51</v>
      </c>
      <c r="V41" s="32">
        <f t="shared" si="11"/>
        <v>0</v>
      </c>
      <c r="W41" s="32">
        <f t="shared" si="11"/>
        <v>286160</v>
      </c>
      <c r="X41" s="32">
        <f t="shared" si="11"/>
        <v>0</v>
      </c>
      <c r="Y41" s="32">
        <f t="shared" si="11"/>
        <v>10517.25</v>
      </c>
      <c r="Z41" s="32">
        <f t="shared" si="4"/>
        <v>3385393.0399999996</v>
      </c>
      <c r="AA41" s="61"/>
      <c r="AB41" s="61"/>
      <c r="AC41" s="61"/>
    </row>
    <row r="42" spans="2:29" ht="15.75">
      <c r="B42" s="29" t="s">
        <v>215</v>
      </c>
      <c r="C42" s="10" t="s">
        <v>39</v>
      </c>
      <c r="D42" s="31"/>
      <c r="E42" s="31">
        <v>66445.17</v>
      </c>
      <c r="F42" s="31"/>
      <c r="G42" s="31"/>
      <c r="H42" s="31">
        <v>59709.17</v>
      </c>
      <c r="I42" s="31">
        <v>32558.080000000002</v>
      </c>
      <c r="J42" s="31"/>
      <c r="K42" s="31">
        <v>132997.6</v>
      </c>
      <c r="L42" s="31">
        <v>23741.83</v>
      </c>
      <c r="M42" s="31"/>
      <c r="N42" s="31">
        <v>551612.43999999994</v>
      </c>
      <c r="O42" s="31"/>
      <c r="P42" s="31">
        <v>86548.12</v>
      </c>
      <c r="Q42" s="31">
        <v>48654.97</v>
      </c>
      <c r="R42" s="31">
        <v>484174.6</v>
      </c>
      <c r="S42" s="31"/>
      <c r="T42" s="31">
        <v>38525.47</v>
      </c>
      <c r="U42" s="31">
        <v>47973.51</v>
      </c>
      <c r="V42" s="31"/>
      <c r="W42" s="31">
        <v>286160</v>
      </c>
      <c r="X42" s="31"/>
      <c r="Y42" s="31">
        <v>10517.25</v>
      </c>
      <c r="Z42" s="31">
        <f t="shared" si="4"/>
        <v>1869618.21</v>
      </c>
      <c r="AA42" s="61"/>
      <c r="AB42" s="61"/>
      <c r="AC42" s="61"/>
    </row>
    <row r="43" spans="2:29" ht="15.75">
      <c r="B43" s="29" t="s">
        <v>216</v>
      </c>
      <c r="C43" s="10" t="s">
        <v>40</v>
      </c>
      <c r="D43" s="31"/>
      <c r="E43" s="31"/>
      <c r="F43" s="31"/>
      <c r="G43" s="31">
        <v>164105.65</v>
      </c>
      <c r="H43" s="31"/>
      <c r="I43" s="31"/>
      <c r="J43" s="31"/>
      <c r="K43" s="31"/>
      <c r="L43" s="31"/>
      <c r="M43" s="31"/>
      <c r="N43" s="31">
        <v>179824.34</v>
      </c>
      <c r="O43" s="31"/>
      <c r="P43" s="31">
        <v>0</v>
      </c>
      <c r="Q43" s="31"/>
      <c r="R43" s="31"/>
      <c r="S43" s="31">
        <v>1171844.8400000001</v>
      </c>
      <c r="T43" s="31"/>
      <c r="U43" s="31"/>
      <c r="V43" s="31"/>
      <c r="W43" s="31"/>
      <c r="X43" s="31"/>
      <c r="Y43" s="31"/>
      <c r="Z43" s="31">
        <f t="shared" si="4"/>
        <v>1515774.83</v>
      </c>
      <c r="AA43" s="61"/>
      <c r="AB43" s="61"/>
      <c r="AC43" s="61"/>
    </row>
    <row r="44" spans="2:29" s="1" customFormat="1">
      <c r="B44" s="28">
        <v>417</v>
      </c>
      <c r="C44" s="9" t="s">
        <v>41</v>
      </c>
      <c r="D44" s="32">
        <f>SUM(D45:D47)</f>
        <v>0</v>
      </c>
      <c r="E44" s="32">
        <f t="shared" ref="E44:Y44" si="12">SUM(E45:E47)</f>
        <v>3984.87</v>
      </c>
      <c r="F44" s="32">
        <f t="shared" si="12"/>
        <v>270</v>
      </c>
      <c r="G44" s="32">
        <f t="shared" si="12"/>
        <v>10683</v>
      </c>
      <c r="H44" s="32">
        <f t="shared" si="12"/>
        <v>90074.39</v>
      </c>
      <c r="I44" s="32">
        <f t="shared" si="12"/>
        <v>5810.4</v>
      </c>
      <c r="J44" s="32">
        <f t="shared" si="12"/>
        <v>0</v>
      </c>
      <c r="K44" s="32">
        <f t="shared" si="12"/>
        <v>0</v>
      </c>
      <c r="L44" s="32">
        <f t="shared" si="12"/>
        <v>0</v>
      </c>
      <c r="M44" s="32">
        <f t="shared" si="12"/>
        <v>1080</v>
      </c>
      <c r="N44" s="32">
        <f t="shared" si="12"/>
        <v>207221.97</v>
      </c>
      <c r="O44" s="32"/>
      <c r="P44" s="32">
        <f t="shared" si="12"/>
        <v>2150</v>
      </c>
      <c r="Q44" s="32">
        <f t="shared" si="12"/>
        <v>0</v>
      </c>
      <c r="R44" s="32">
        <f t="shared" si="12"/>
        <v>44600.05</v>
      </c>
      <c r="S44" s="32">
        <f t="shared" si="12"/>
        <v>21382.720000000001</v>
      </c>
      <c r="T44" s="32">
        <f t="shared" si="12"/>
        <v>0</v>
      </c>
      <c r="U44" s="32">
        <f t="shared" si="12"/>
        <v>37826</v>
      </c>
      <c r="V44" s="32">
        <f t="shared" si="12"/>
        <v>0</v>
      </c>
      <c r="W44" s="32">
        <f t="shared" si="12"/>
        <v>24623</v>
      </c>
      <c r="X44" s="32">
        <f t="shared" si="12"/>
        <v>5465.99</v>
      </c>
      <c r="Y44" s="32">
        <f t="shared" si="12"/>
        <v>0</v>
      </c>
      <c r="Z44" s="32">
        <f t="shared" si="4"/>
        <v>455172.39</v>
      </c>
      <c r="AA44" s="61"/>
      <c r="AB44" s="61"/>
      <c r="AC44" s="61"/>
    </row>
    <row r="45" spans="2:29" ht="15.75">
      <c r="B45" s="29" t="s">
        <v>188</v>
      </c>
      <c r="C45" s="10" t="s">
        <v>42</v>
      </c>
      <c r="D45" s="31"/>
      <c r="E45" s="31">
        <v>3984.87</v>
      </c>
      <c r="F45" s="31">
        <v>270</v>
      </c>
      <c r="G45" s="31">
        <v>10683</v>
      </c>
      <c r="H45" s="31">
        <v>90074.39</v>
      </c>
      <c r="I45" s="31">
        <v>5810.4</v>
      </c>
      <c r="J45" s="31"/>
      <c r="K45" s="31"/>
      <c r="L45" s="31"/>
      <c r="M45" s="31">
        <v>1080</v>
      </c>
      <c r="N45" s="31">
        <v>207134.58</v>
      </c>
      <c r="O45" s="31"/>
      <c r="P45" s="31">
        <v>2150</v>
      </c>
      <c r="Q45" s="31"/>
      <c r="R45" s="31">
        <v>44600.05</v>
      </c>
      <c r="S45" s="31">
        <v>21382.720000000001</v>
      </c>
      <c r="T45" s="31"/>
      <c r="U45" s="31">
        <v>37826</v>
      </c>
      <c r="V45" s="31"/>
      <c r="W45" s="31">
        <v>6996</v>
      </c>
      <c r="X45" s="31">
        <v>5465.99</v>
      </c>
      <c r="Y45" s="31"/>
      <c r="Z45" s="31">
        <f t="shared" si="4"/>
        <v>437458</v>
      </c>
      <c r="AA45" s="61"/>
      <c r="AB45" s="61"/>
      <c r="AC45" s="61"/>
    </row>
    <row r="46" spans="2:29" ht="15.75">
      <c r="B46" s="29" t="s">
        <v>189</v>
      </c>
      <c r="C46" s="10" t="s">
        <v>43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>
        <v>11572</v>
      </c>
      <c r="X46" s="31"/>
      <c r="Y46" s="31"/>
      <c r="Z46" s="31">
        <f t="shared" si="4"/>
        <v>11572</v>
      </c>
      <c r="AA46" s="61"/>
      <c r="AB46" s="61"/>
      <c r="AC46" s="61"/>
    </row>
    <row r="47" spans="2:29" ht="15.75">
      <c r="B47" s="29" t="s">
        <v>190</v>
      </c>
      <c r="C47" s="10" t="s">
        <v>44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>
        <v>87.39</v>
      </c>
      <c r="O47" s="31"/>
      <c r="P47" s="31"/>
      <c r="Q47" s="31"/>
      <c r="R47" s="31"/>
      <c r="S47" s="31"/>
      <c r="T47" s="31"/>
      <c r="U47" s="31"/>
      <c r="V47" s="31"/>
      <c r="W47" s="31">
        <v>6055</v>
      </c>
      <c r="X47" s="31"/>
      <c r="Y47" s="31"/>
      <c r="Z47" s="31">
        <f t="shared" si="4"/>
        <v>6142.39</v>
      </c>
      <c r="AA47" s="61"/>
      <c r="AB47" s="61"/>
      <c r="AC47" s="61"/>
    </row>
    <row r="48" spans="2:29" s="1" customFormat="1">
      <c r="B48" s="28">
        <v>418</v>
      </c>
      <c r="C48" s="9" t="s">
        <v>45</v>
      </c>
      <c r="D48" s="32">
        <v>1104</v>
      </c>
      <c r="E48" s="32">
        <v>40335.24</v>
      </c>
      <c r="F48" s="32">
        <v>8900</v>
      </c>
      <c r="G48" s="32">
        <v>95925.86</v>
      </c>
      <c r="H48" s="32"/>
      <c r="I48" s="32">
        <v>88422.97</v>
      </c>
      <c r="J48" s="32"/>
      <c r="K48" s="32"/>
      <c r="L48" s="32">
        <v>24404.74</v>
      </c>
      <c r="M48" s="32">
        <v>18572.14</v>
      </c>
      <c r="N48" s="32">
        <v>9451.35</v>
      </c>
      <c r="O48" s="32"/>
      <c r="P48" s="32">
        <v>790</v>
      </c>
      <c r="Q48" s="32"/>
      <c r="R48" s="32">
        <v>129526.53</v>
      </c>
      <c r="S48" s="32"/>
      <c r="T48" s="32"/>
      <c r="U48" s="32"/>
      <c r="V48" s="32"/>
      <c r="W48" s="32"/>
      <c r="X48" s="32"/>
      <c r="Y48" s="32"/>
      <c r="Z48" s="32">
        <f t="shared" si="4"/>
        <v>417432.82999999996</v>
      </c>
      <c r="AA48" s="61"/>
      <c r="AB48" s="61"/>
      <c r="AC48" s="61"/>
    </row>
    <row r="49" spans="2:29" s="1" customFormat="1">
      <c r="B49" s="28">
        <v>419</v>
      </c>
      <c r="C49" s="9" t="s">
        <v>46</v>
      </c>
      <c r="D49" s="32">
        <f>SUM(D50:D53)</f>
        <v>22142.32</v>
      </c>
      <c r="E49" s="32">
        <f t="shared" ref="E49:Y49" si="13">SUM(E50:E53)</f>
        <v>0</v>
      </c>
      <c r="F49" s="32">
        <f t="shared" si="13"/>
        <v>68711.13</v>
      </c>
      <c r="G49" s="32">
        <f t="shared" si="13"/>
        <v>125297.32</v>
      </c>
      <c r="H49" s="32">
        <f t="shared" si="13"/>
        <v>142721.16</v>
      </c>
      <c r="I49" s="32">
        <f t="shared" si="13"/>
        <v>24692.639999999999</v>
      </c>
      <c r="J49" s="32">
        <f t="shared" si="13"/>
        <v>79379.100000000006</v>
      </c>
      <c r="K49" s="32">
        <f t="shared" si="13"/>
        <v>3902.8</v>
      </c>
      <c r="L49" s="32">
        <f t="shared" si="13"/>
        <v>272411.40000000002</v>
      </c>
      <c r="M49" s="32">
        <f t="shared" si="13"/>
        <v>69358.06</v>
      </c>
      <c r="N49" s="32">
        <f t="shared" si="13"/>
        <v>51252.36</v>
      </c>
      <c r="O49" s="32">
        <f t="shared" si="13"/>
        <v>5448.66</v>
      </c>
      <c r="P49" s="32">
        <f t="shared" si="13"/>
        <v>143706.81</v>
      </c>
      <c r="Q49" s="32">
        <f t="shared" si="13"/>
        <v>101585.7</v>
      </c>
      <c r="R49" s="32">
        <f t="shared" si="13"/>
        <v>150821.26</v>
      </c>
      <c r="S49" s="32">
        <f t="shared" si="13"/>
        <v>146411.37</v>
      </c>
      <c r="T49" s="32">
        <f t="shared" si="13"/>
        <v>75429.86</v>
      </c>
      <c r="U49" s="32">
        <f t="shared" si="13"/>
        <v>377445.41000000003</v>
      </c>
      <c r="V49" s="32">
        <f t="shared" si="13"/>
        <v>387138.17</v>
      </c>
      <c r="W49" s="32">
        <f t="shared" si="13"/>
        <v>200717</v>
      </c>
      <c r="X49" s="32">
        <f t="shared" si="13"/>
        <v>86519.48</v>
      </c>
      <c r="Y49" s="32">
        <f t="shared" si="13"/>
        <v>0</v>
      </c>
      <c r="Z49" s="32">
        <f t="shared" si="4"/>
        <v>2535092.0100000002</v>
      </c>
      <c r="AA49" s="61"/>
      <c r="AB49" s="61"/>
      <c r="AC49" s="61"/>
    </row>
    <row r="50" spans="2:29" s="1" customFormat="1" ht="15.75">
      <c r="B50" s="29" t="s">
        <v>217</v>
      </c>
      <c r="C50" s="10" t="s">
        <v>221</v>
      </c>
      <c r="D50" s="32">
        <v>720</v>
      </c>
      <c r="E50" s="32"/>
      <c r="F50" s="31">
        <v>642.6</v>
      </c>
      <c r="G50" s="31">
        <v>5180.29</v>
      </c>
      <c r="H50" s="31"/>
      <c r="I50" s="31">
        <v>955.72</v>
      </c>
      <c r="J50" s="31">
        <v>69041.14</v>
      </c>
      <c r="K50" s="32"/>
      <c r="L50" s="31">
        <v>6396.95</v>
      </c>
      <c r="M50" s="31">
        <v>149.9</v>
      </c>
      <c r="N50" s="31">
        <v>7390.07</v>
      </c>
      <c r="O50" s="31">
        <v>2500</v>
      </c>
      <c r="P50" s="31"/>
      <c r="Q50" s="31">
        <v>3984.28</v>
      </c>
      <c r="R50" s="69">
        <v>52487.68</v>
      </c>
      <c r="S50" s="31">
        <v>32427.57</v>
      </c>
      <c r="T50" s="32"/>
      <c r="U50" s="31">
        <v>25818.68</v>
      </c>
      <c r="V50" s="31">
        <v>2894.3</v>
      </c>
      <c r="W50" s="31">
        <v>595</v>
      </c>
      <c r="X50" s="32"/>
      <c r="Y50" s="32"/>
      <c r="Z50" s="31">
        <f t="shared" si="4"/>
        <v>211184.17999999996</v>
      </c>
      <c r="AA50" s="61"/>
      <c r="AB50" s="61"/>
      <c r="AC50" s="61"/>
    </row>
    <row r="51" spans="2:29" s="1" customFormat="1" ht="15.75">
      <c r="B51" s="29" t="s">
        <v>218</v>
      </c>
      <c r="C51" s="10" t="s">
        <v>222</v>
      </c>
      <c r="D51" s="31">
        <v>912</v>
      </c>
      <c r="E51" s="32"/>
      <c r="F51" s="31">
        <v>2367.8000000000002</v>
      </c>
      <c r="G51" s="31">
        <v>2400</v>
      </c>
      <c r="H51" s="31"/>
      <c r="I51" s="31">
        <v>8851.2000000000007</v>
      </c>
      <c r="J51" s="31">
        <v>10337.959999999999</v>
      </c>
      <c r="K51" s="32"/>
      <c r="L51" s="31">
        <v>8700.74</v>
      </c>
      <c r="M51" s="31">
        <v>3821.24</v>
      </c>
      <c r="N51" s="31">
        <v>24466.78</v>
      </c>
      <c r="O51" s="31"/>
      <c r="P51" s="31">
        <v>1656</v>
      </c>
      <c r="Q51" s="31">
        <v>9563.99</v>
      </c>
      <c r="R51" s="69">
        <v>178.5</v>
      </c>
      <c r="S51" s="31">
        <v>6559.36</v>
      </c>
      <c r="T51" s="32"/>
      <c r="U51" s="31">
        <v>5534.07</v>
      </c>
      <c r="V51" s="31">
        <v>6592.11</v>
      </c>
      <c r="W51" s="31">
        <v>1449</v>
      </c>
      <c r="X51" s="31">
        <v>2455.8000000000002</v>
      </c>
      <c r="Y51" s="32"/>
      <c r="Z51" s="31">
        <f t="shared" si="4"/>
        <v>95846.549999999988</v>
      </c>
      <c r="AA51" s="61"/>
      <c r="AB51" s="61"/>
      <c r="AC51" s="61"/>
    </row>
    <row r="52" spans="2:29" s="1" customFormat="1" ht="15.75">
      <c r="B52" s="29" t="s">
        <v>219</v>
      </c>
      <c r="C52" s="10" t="s">
        <v>223</v>
      </c>
      <c r="D52" s="31">
        <v>3512.56</v>
      </c>
      <c r="E52" s="32"/>
      <c r="F52" s="31">
        <v>5794.06</v>
      </c>
      <c r="G52" s="31">
        <v>6942.56</v>
      </c>
      <c r="H52" s="31"/>
      <c r="I52" s="31">
        <v>3701.38</v>
      </c>
      <c r="J52" s="31"/>
      <c r="K52" s="32"/>
      <c r="L52" s="31">
        <v>21705.78</v>
      </c>
      <c r="M52" s="31">
        <v>46479.68</v>
      </c>
      <c r="N52" s="31"/>
      <c r="O52" s="31"/>
      <c r="P52" s="31">
        <v>108378.73</v>
      </c>
      <c r="Q52" s="31">
        <v>0</v>
      </c>
      <c r="R52" s="69">
        <v>7263.57</v>
      </c>
      <c r="S52" s="31">
        <v>107424.44</v>
      </c>
      <c r="T52" s="31">
        <v>4520</v>
      </c>
      <c r="U52" s="31">
        <v>39585.019999999997</v>
      </c>
      <c r="V52" s="31">
        <v>287334.06</v>
      </c>
      <c r="W52" s="31">
        <v>29212</v>
      </c>
      <c r="X52" s="31">
        <v>28961.43</v>
      </c>
      <c r="Y52" s="32"/>
      <c r="Z52" s="31">
        <f t="shared" si="4"/>
        <v>700815.27000000014</v>
      </c>
      <c r="AA52" s="61"/>
      <c r="AB52" s="61"/>
      <c r="AC52" s="61"/>
    </row>
    <row r="53" spans="2:29" s="1" customFormat="1" ht="15.75">
      <c r="B53" s="29" t="s">
        <v>220</v>
      </c>
      <c r="C53" s="10" t="s">
        <v>224</v>
      </c>
      <c r="D53" s="31">
        <v>16997.759999999998</v>
      </c>
      <c r="E53" s="32"/>
      <c r="F53" s="31">
        <v>59906.67</v>
      </c>
      <c r="G53" s="31">
        <v>110774.47</v>
      </c>
      <c r="H53" s="31">
        <v>142721.16</v>
      </c>
      <c r="I53" s="31">
        <v>11184.34</v>
      </c>
      <c r="J53" s="31"/>
      <c r="K53" s="32">
        <v>3902.8</v>
      </c>
      <c r="L53" s="31">
        <v>235607.93</v>
      </c>
      <c r="M53" s="31">
        <v>18907.239999999998</v>
      </c>
      <c r="N53" s="31">
        <v>19395.509999999998</v>
      </c>
      <c r="O53" s="31">
        <v>2948.66</v>
      </c>
      <c r="P53" s="31">
        <v>33672.080000000002</v>
      </c>
      <c r="Q53" s="31">
        <v>88037.43</v>
      </c>
      <c r="R53" s="69">
        <v>90891.51</v>
      </c>
      <c r="S53" s="32"/>
      <c r="T53" s="31">
        <v>70909.86</v>
      </c>
      <c r="U53" s="31">
        <f>204320.32+44252.41+57934.91</f>
        <v>306507.64</v>
      </c>
      <c r="V53" s="31">
        <v>90317.7</v>
      </c>
      <c r="W53" s="31">
        <v>169461</v>
      </c>
      <c r="X53" s="31">
        <v>55102.25</v>
      </c>
      <c r="Y53" s="32"/>
      <c r="Z53" s="31">
        <f t="shared" si="4"/>
        <v>1527246.01</v>
      </c>
      <c r="AA53" s="61"/>
      <c r="AB53" s="61"/>
      <c r="AC53" s="61"/>
    </row>
    <row r="54" spans="2:29" s="1" customFormat="1">
      <c r="B54" s="28">
        <v>42</v>
      </c>
      <c r="C54" s="9" t="s">
        <v>47</v>
      </c>
      <c r="D54" s="32"/>
      <c r="E54" s="32">
        <v>19036.32</v>
      </c>
      <c r="F54" s="32"/>
      <c r="G54" s="32">
        <v>50796.87</v>
      </c>
      <c r="H54" s="32">
        <v>68182.53</v>
      </c>
      <c r="I54" s="32">
        <v>4440</v>
      </c>
      <c r="J54" s="32"/>
      <c r="K54" s="32"/>
      <c r="L54" s="32">
        <v>21874.17</v>
      </c>
      <c r="M54" s="32">
        <v>1396.01</v>
      </c>
      <c r="N54" s="32"/>
      <c r="O54" s="32"/>
      <c r="P54" s="32"/>
      <c r="Q54" s="32">
        <v>32898.699999999997</v>
      </c>
      <c r="R54" s="32">
        <v>4811</v>
      </c>
      <c r="S54" s="32"/>
      <c r="T54" s="32">
        <v>41984.270000000004</v>
      </c>
      <c r="U54" s="32"/>
      <c r="V54" s="32">
        <v>6061.95</v>
      </c>
      <c r="W54" s="32"/>
      <c r="X54" s="32"/>
      <c r="Y54" s="32"/>
      <c r="Z54" s="32">
        <f t="shared" si="4"/>
        <v>251481.82000000007</v>
      </c>
      <c r="AA54" s="61"/>
      <c r="AB54" s="61"/>
      <c r="AC54" s="61"/>
    </row>
    <row r="55" spans="2:29" s="1" customFormat="1">
      <c r="B55" s="28">
        <v>43</v>
      </c>
      <c r="C55" s="9" t="s">
        <v>48</v>
      </c>
      <c r="D55" s="32">
        <f>+D56+D64</f>
        <v>457046.02</v>
      </c>
      <c r="E55" s="32">
        <f t="shared" ref="E55:Y55" si="14">+E56+E64</f>
        <v>1884504.54</v>
      </c>
      <c r="F55" s="32">
        <f t="shared" si="14"/>
        <v>818752.05</v>
      </c>
      <c r="G55" s="32">
        <f t="shared" si="14"/>
        <v>1639848.5499999998</v>
      </c>
      <c r="H55" s="32">
        <f t="shared" si="14"/>
        <v>2326605.4900000002</v>
      </c>
      <c r="I55" s="32">
        <f t="shared" si="14"/>
        <v>538789.7300000001</v>
      </c>
      <c r="J55" s="32">
        <f t="shared" si="14"/>
        <v>1266338.1500000001</v>
      </c>
      <c r="K55" s="32">
        <f t="shared" si="14"/>
        <v>227883.86000000002</v>
      </c>
      <c r="L55" s="32">
        <f t="shared" si="14"/>
        <v>7507573.7700000005</v>
      </c>
      <c r="M55" s="32">
        <f t="shared" si="14"/>
        <v>294374.34000000003</v>
      </c>
      <c r="N55" s="32">
        <f t="shared" si="14"/>
        <v>2668452.21</v>
      </c>
      <c r="O55" s="32">
        <f t="shared" si="14"/>
        <v>24939.4</v>
      </c>
      <c r="P55" s="32">
        <f t="shared" si="14"/>
        <v>431303.23</v>
      </c>
      <c r="Q55" s="32">
        <f t="shared" si="14"/>
        <v>443798.62</v>
      </c>
      <c r="R55" s="32">
        <f t="shared" si="14"/>
        <v>901234.28</v>
      </c>
      <c r="S55" s="32">
        <f t="shared" si="14"/>
        <v>9455575.0199999996</v>
      </c>
      <c r="T55" s="32">
        <f t="shared" si="14"/>
        <v>1317947.8699999999</v>
      </c>
      <c r="U55" s="32">
        <f t="shared" si="14"/>
        <v>1343406.74</v>
      </c>
      <c r="V55" s="32">
        <f t="shared" si="14"/>
        <v>709772.15</v>
      </c>
      <c r="W55" s="32">
        <f t="shared" si="14"/>
        <v>850891</v>
      </c>
      <c r="X55" s="32">
        <f t="shared" si="14"/>
        <v>158329.1</v>
      </c>
      <c r="Y55" s="32">
        <f t="shared" si="14"/>
        <v>222264.37</v>
      </c>
      <c r="Z55" s="32">
        <f>+Z56+Z64</f>
        <v>35489630.490000002</v>
      </c>
      <c r="AA55" s="61"/>
      <c r="AB55" s="61"/>
      <c r="AC55" s="61"/>
    </row>
    <row r="56" spans="2:29" s="1" customFormat="1">
      <c r="B56" s="28">
        <v>431</v>
      </c>
      <c r="C56" s="9" t="s">
        <v>48</v>
      </c>
      <c r="D56" s="32">
        <f>SUM(D58:D63)</f>
        <v>344046.02</v>
      </c>
      <c r="E56" s="32">
        <f>SUM(E57:E63)</f>
        <v>742274.53999999992</v>
      </c>
      <c r="F56" s="32">
        <f>SUM(F57:F63)</f>
        <v>619452.05000000005</v>
      </c>
      <c r="G56" s="32">
        <f>SUM(G57:G63)</f>
        <v>1639848.5499999998</v>
      </c>
      <c r="H56" s="32">
        <f>+H57+H58+H59+H60+H61+H62+H63</f>
        <v>2326605.4900000002</v>
      </c>
      <c r="I56" s="32">
        <f>SUM(I57:I63)</f>
        <v>441070.06000000006</v>
      </c>
      <c r="J56" s="32">
        <f t="shared" ref="J56:Y56" si="15">SUM(J58:J63)</f>
        <v>1266338.1500000001</v>
      </c>
      <c r="K56" s="32">
        <f t="shared" si="15"/>
        <v>227883.86000000002</v>
      </c>
      <c r="L56" s="32">
        <f>SUM(L58:L63)</f>
        <v>6343460.4900000002</v>
      </c>
      <c r="M56" s="32">
        <f>SUM(M57:M63)</f>
        <v>266258.19</v>
      </c>
      <c r="N56" s="32">
        <f t="shared" si="15"/>
        <v>1860157.72</v>
      </c>
      <c r="O56" s="32">
        <f>SUM(O57:O63)</f>
        <v>15569.4</v>
      </c>
      <c r="P56" s="32">
        <f>SUM(P57:P63)</f>
        <v>327800.58</v>
      </c>
      <c r="Q56" s="32">
        <f>SUM(Q57:Q63)</f>
        <v>297719.03000000003</v>
      </c>
      <c r="R56" s="32">
        <f>SUM(R57:R63)</f>
        <v>528884.22</v>
      </c>
      <c r="S56" s="32">
        <f>SUM(S57:S62)</f>
        <v>1633498.9900000002</v>
      </c>
      <c r="T56" s="32">
        <f t="shared" si="15"/>
        <v>1267947.8699999999</v>
      </c>
      <c r="U56" s="32">
        <f>SUM(U57:U63)</f>
        <v>555166.91</v>
      </c>
      <c r="V56" s="32">
        <f>SUM(V57:V63)</f>
        <v>189147.39</v>
      </c>
      <c r="W56" s="32">
        <f>SUM(W57:W63)</f>
        <v>309531</v>
      </c>
      <c r="X56" s="32">
        <f>SUM(X57:X63)</f>
        <v>133329.1</v>
      </c>
      <c r="Y56" s="32">
        <f t="shared" si="15"/>
        <v>96538.190000000017</v>
      </c>
      <c r="Z56" s="32">
        <f>+Z57+Z58+Z59+Z60+Z61+Z62+Z63</f>
        <v>21432527.800000001</v>
      </c>
      <c r="AA56" s="61"/>
      <c r="AB56" s="61"/>
      <c r="AC56" s="61"/>
    </row>
    <row r="57" spans="2:29" s="1" customFormat="1" ht="15.75">
      <c r="B57" s="29" t="s">
        <v>297</v>
      </c>
      <c r="C57" s="10" t="s">
        <v>298</v>
      </c>
      <c r="D57" s="32"/>
      <c r="E57" s="31">
        <v>148451.26999999999</v>
      </c>
      <c r="F57" s="31">
        <v>43335.27</v>
      </c>
      <c r="G57" s="31">
        <v>3197</v>
      </c>
      <c r="H57" s="31"/>
      <c r="I57" s="32">
        <v>31545.42</v>
      </c>
      <c r="J57" s="32"/>
      <c r="K57" s="32"/>
      <c r="M57" s="32">
        <v>2482</v>
      </c>
      <c r="N57" s="32"/>
      <c r="O57" s="32"/>
      <c r="P57" s="31">
        <v>2989.2</v>
      </c>
      <c r="Q57" s="32">
        <v>27246.78</v>
      </c>
      <c r="R57" s="32">
        <v>33661.79</v>
      </c>
      <c r="S57" s="32"/>
      <c r="T57" s="32"/>
      <c r="U57" s="32"/>
      <c r="V57" s="31"/>
      <c r="W57" s="31">
        <v>2274</v>
      </c>
      <c r="X57" s="31"/>
      <c r="Y57" s="32"/>
      <c r="Z57" s="31">
        <f t="shared" si="4"/>
        <v>295182.73</v>
      </c>
      <c r="AA57" s="61"/>
      <c r="AB57" s="61"/>
      <c r="AC57" s="61"/>
    </row>
    <row r="58" spans="2:29" ht="15.75">
      <c r="B58" s="29" t="s">
        <v>191</v>
      </c>
      <c r="C58" s="10" t="s">
        <v>70</v>
      </c>
      <c r="D58" s="79">
        <v>240201.79</v>
      </c>
      <c r="E58" s="31">
        <v>346556.47</v>
      </c>
      <c r="F58" s="31">
        <v>204323.98</v>
      </c>
      <c r="G58" s="31">
        <v>815376.68</v>
      </c>
      <c r="H58" s="31">
        <v>2326605.4900000002</v>
      </c>
      <c r="I58" s="31">
        <v>88667.58</v>
      </c>
      <c r="J58" s="31">
        <f>15926.43+642805.34</f>
        <v>658731.77</v>
      </c>
      <c r="K58" s="31">
        <v>151707.35</v>
      </c>
      <c r="L58" s="31">
        <v>890882.31</v>
      </c>
      <c r="M58" s="31">
        <v>148712.20000000001</v>
      </c>
      <c r="N58" s="70">
        <v>397670.97</v>
      </c>
      <c r="O58" s="70">
        <v>9981.92</v>
      </c>
      <c r="P58" s="31">
        <v>222259.24</v>
      </c>
      <c r="Q58" s="31">
        <v>64607.51</v>
      </c>
      <c r="R58" s="31">
        <v>178855.73</v>
      </c>
      <c r="S58" s="31">
        <v>282613.90999999997</v>
      </c>
      <c r="T58" s="31">
        <v>879402.82</v>
      </c>
      <c r="U58" s="31">
        <v>227455</v>
      </c>
      <c r="V58" s="31">
        <v>113786.37</v>
      </c>
      <c r="W58" s="31">
        <v>199231</v>
      </c>
      <c r="X58" s="31">
        <v>74259.820000000007</v>
      </c>
      <c r="Y58" s="31">
        <v>40888.050000000003</v>
      </c>
      <c r="Z58" s="31">
        <f t="shared" si="4"/>
        <v>8562777.9600000009</v>
      </c>
      <c r="AA58" s="61"/>
      <c r="AB58" s="61"/>
      <c r="AC58" s="61"/>
    </row>
    <row r="59" spans="2:29" ht="15.75">
      <c r="B59" s="29" t="s">
        <v>192</v>
      </c>
      <c r="C59" s="10" t="s">
        <v>71</v>
      </c>
      <c r="D59" s="80">
        <v>4610</v>
      </c>
      <c r="E59" s="31"/>
      <c r="F59" s="31">
        <v>8641</v>
      </c>
      <c r="G59" s="31">
        <v>38050</v>
      </c>
      <c r="H59" s="31"/>
      <c r="I59" s="31">
        <v>10250</v>
      </c>
      <c r="J59" s="31">
        <v>88727.13</v>
      </c>
      <c r="K59" s="31">
        <v>1580.01</v>
      </c>
      <c r="L59" s="31">
        <v>19384</v>
      </c>
      <c r="M59" s="31">
        <v>0</v>
      </c>
      <c r="N59" s="70"/>
      <c r="O59" s="70">
        <v>756</v>
      </c>
      <c r="P59" s="31">
        <v>9277.08</v>
      </c>
      <c r="Q59" s="31">
        <v>19572.509999999998</v>
      </c>
      <c r="R59" s="31">
        <v>27721.200000000001</v>
      </c>
      <c r="S59" s="31">
        <v>34836.5</v>
      </c>
      <c r="T59" s="31">
        <v>10500</v>
      </c>
      <c r="U59" s="31">
        <v>54850</v>
      </c>
      <c r="V59" s="31">
        <v>5500</v>
      </c>
      <c r="W59" s="31">
        <v>8550</v>
      </c>
      <c r="X59" s="31"/>
      <c r="Y59" s="31">
        <v>950</v>
      </c>
      <c r="Z59" s="31">
        <f t="shared" si="4"/>
        <v>343755.43000000005</v>
      </c>
      <c r="AA59" s="61"/>
      <c r="AB59" s="61"/>
      <c r="AC59" s="61"/>
    </row>
    <row r="60" spans="2:29" ht="15.75">
      <c r="B60" s="29" t="s">
        <v>193</v>
      </c>
      <c r="C60" s="10" t="s">
        <v>273</v>
      </c>
      <c r="D60" s="81">
        <v>9403.23</v>
      </c>
      <c r="E60" s="31">
        <v>77016.72</v>
      </c>
      <c r="F60" s="31">
        <v>63775.59</v>
      </c>
      <c r="G60" s="31">
        <v>141675.60999999999</v>
      </c>
      <c r="H60" s="31"/>
      <c r="I60" s="31">
        <v>50267.69</v>
      </c>
      <c r="J60" s="31">
        <v>122357.04</v>
      </c>
      <c r="K60" s="31">
        <v>54477.32</v>
      </c>
      <c r="L60" s="31">
        <v>150850.89000000001</v>
      </c>
      <c r="M60" s="31">
        <v>13990.79</v>
      </c>
      <c r="N60" s="70">
        <v>142428.32999999999</v>
      </c>
      <c r="O60" s="70">
        <v>2500</v>
      </c>
      <c r="P60" s="31">
        <v>18199.080000000002</v>
      </c>
      <c r="Q60" s="31">
        <v>20823</v>
      </c>
      <c r="R60" s="31">
        <v>33670</v>
      </c>
      <c r="S60" s="31">
        <v>372220.36</v>
      </c>
      <c r="T60" s="31">
        <v>45654.400000000001</v>
      </c>
      <c r="U60" s="31">
        <v>73934.09</v>
      </c>
      <c r="V60" s="31">
        <v>12853.79</v>
      </c>
      <c r="W60" s="31">
        <v>12660</v>
      </c>
      <c r="X60" s="31">
        <v>21000</v>
      </c>
      <c r="Y60" s="31">
        <v>4474.1099999999997</v>
      </c>
      <c r="Z60" s="31">
        <f t="shared" si="4"/>
        <v>1444232.04</v>
      </c>
      <c r="AA60" s="61"/>
      <c r="AB60" s="61"/>
      <c r="AC60" s="61"/>
    </row>
    <row r="61" spans="2:29" ht="15.75">
      <c r="B61" s="29" t="s">
        <v>194</v>
      </c>
      <c r="C61" s="10" t="s">
        <v>72</v>
      </c>
      <c r="D61" s="10"/>
      <c r="E61" s="31">
        <f>54378+2250</f>
        <v>56628</v>
      </c>
      <c r="F61" s="31">
        <v>29971.9</v>
      </c>
      <c r="G61" s="31">
        <v>88616.14</v>
      </c>
      <c r="H61" s="31"/>
      <c r="I61" s="31">
        <v>43450</v>
      </c>
      <c r="J61" s="31">
        <v>193363.69</v>
      </c>
      <c r="K61" s="31">
        <v>18569.18</v>
      </c>
      <c r="L61" s="31">
        <v>32360</v>
      </c>
      <c r="M61" s="31">
        <v>16930</v>
      </c>
      <c r="N61" s="70">
        <v>56848.160000000003</v>
      </c>
      <c r="O61" s="70">
        <v>550</v>
      </c>
      <c r="P61" s="31">
        <v>12345.4</v>
      </c>
      <c r="Q61" s="31">
        <v>58343.72</v>
      </c>
      <c r="R61" s="31">
        <v>82923.679999999993</v>
      </c>
      <c r="S61" s="31">
        <v>239557.05</v>
      </c>
      <c r="T61" s="31">
        <v>88794.53</v>
      </c>
      <c r="U61" s="31">
        <v>30323.84</v>
      </c>
      <c r="V61" s="31">
        <v>27687.23</v>
      </c>
      <c r="W61" s="31">
        <v>27650</v>
      </c>
      <c r="X61" s="31">
        <v>12164.28</v>
      </c>
      <c r="Y61" s="31">
        <v>19818.27</v>
      </c>
      <c r="Z61" s="31">
        <f t="shared" si="4"/>
        <v>1136895.07</v>
      </c>
      <c r="AA61" s="61"/>
      <c r="AB61" s="61"/>
      <c r="AC61" s="61"/>
    </row>
    <row r="62" spans="2:29" ht="15.75">
      <c r="B62" s="29" t="s">
        <v>195</v>
      </c>
      <c r="C62" s="10" t="s">
        <v>73</v>
      </c>
      <c r="D62" s="79">
        <v>1200</v>
      </c>
      <c r="E62" s="31">
        <v>24300</v>
      </c>
      <c r="F62" s="31">
        <v>12216</v>
      </c>
      <c r="G62" s="31">
        <v>552933.12</v>
      </c>
      <c r="H62" s="31"/>
      <c r="I62" s="31">
        <v>70023.77</v>
      </c>
      <c r="J62" s="31">
        <v>57130.5</v>
      </c>
      <c r="K62" s="31">
        <v>400</v>
      </c>
      <c r="L62" s="31">
        <v>23501.5</v>
      </c>
      <c r="M62" s="31">
        <v>34809.83</v>
      </c>
      <c r="N62" s="70">
        <v>50452.5</v>
      </c>
      <c r="O62" s="70">
        <v>881.48</v>
      </c>
      <c r="P62" s="31">
        <v>1610</v>
      </c>
      <c r="Q62" s="31">
        <v>77672.98000000001</v>
      </c>
      <c r="R62" s="31">
        <v>123007.8</v>
      </c>
      <c r="S62" s="31">
        <v>704271.17</v>
      </c>
      <c r="T62" s="31">
        <v>145496.91</v>
      </c>
      <c r="U62" s="31">
        <f>53700.76+31000</f>
        <v>84700.760000000009</v>
      </c>
      <c r="V62" s="31">
        <v>2000</v>
      </c>
      <c r="W62" s="31">
        <v>19966</v>
      </c>
      <c r="X62" s="31">
        <v>14905</v>
      </c>
      <c r="Y62" s="31">
        <v>22106.49</v>
      </c>
      <c r="Z62" s="31">
        <f t="shared" si="4"/>
        <v>2023585.8099999998</v>
      </c>
      <c r="AA62" s="61"/>
      <c r="AB62" s="61"/>
      <c r="AC62" s="61"/>
    </row>
    <row r="63" spans="2:29" ht="15.75">
      <c r="B63" s="29" t="s">
        <v>196</v>
      </c>
      <c r="C63" s="10" t="s">
        <v>74</v>
      </c>
      <c r="D63" s="80">
        <v>88631</v>
      </c>
      <c r="E63" s="31">
        <v>89322.08</v>
      </c>
      <c r="F63" s="31">
        <v>257188.31</v>
      </c>
      <c r="G63" s="31"/>
      <c r="H63" s="31"/>
      <c r="I63" s="31">
        <v>146865.60000000001</v>
      </c>
      <c r="J63" s="31">
        <v>146028.01999999999</v>
      </c>
      <c r="K63" s="31">
        <v>1150</v>
      </c>
      <c r="L63" s="31">
        <v>5226481.79</v>
      </c>
      <c r="M63" s="31">
        <v>49333.37</v>
      </c>
      <c r="N63" s="70">
        <v>1212757.76</v>
      </c>
      <c r="O63" s="70">
        <v>900</v>
      </c>
      <c r="P63" s="31">
        <v>61120.58</v>
      </c>
      <c r="Q63" s="31">
        <v>29452.53</v>
      </c>
      <c r="R63" s="31">
        <v>49044.02</v>
      </c>
      <c r="T63" s="31">
        <v>98099.21</v>
      </c>
      <c r="U63" s="31">
        <v>83903.22</v>
      </c>
      <c r="V63" s="31">
        <v>27320</v>
      </c>
      <c r="W63" s="31">
        <v>39200</v>
      </c>
      <c r="X63" s="31">
        <v>11000</v>
      </c>
      <c r="Y63" s="31">
        <v>8301.27</v>
      </c>
      <c r="Z63" s="31">
        <f t="shared" si="4"/>
        <v>7626098.7599999988</v>
      </c>
      <c r="AA63" s="61"/>
      <c r="AB63" s="61"/>
      <c r="AC63" s="61"/>
    </row>
    <row r="64" spans="2:29" s="1" customFormat="1">
      <c r="B64" s="28">
        <v>432</v>
      </c>
      <c r="C64" s="9" t="s">
        <v>49</v>
      </c>
      <c r="D64" s="32">
        <f>SUM(D65:D67)</f>
        <v>113000</v>
      </c>
      <c r="E64" s="32">
        <f t="shared" ref="E64:Y64" si="16">SUM(E65:E67)</f>
        <v>1142230</v>
      </c>
      <c r="F64" s="32">
        <f t="shared" si="16"/>
        <v>199300</v>
      </c>
      <c r="G64" s="32">
        <f t="shared" si="16"/>
        <v>0</v>
      </c>
      <c r="H64" s="32">
        <f t="shared" si="16"/>
        <v>0</v>
      </c>
      <c r="I64" s="32">
        <f t="shared" si="16"/>
        <v>97719.67</v>
      </c>
      <c r="J64" s="32">
        <f t="shared" si="16"/>
        <v>0</v>
      </c>
      <c r="K64" s="32">
        <f t="shared" si="16"/>
        <v>0</v>
      </c>
      <c r="L64" s="32">
        <f t="shared" si="16"/>
        <v>1164113.28</v>
      </c>
      <c r="M64" s="32">
        <f t="shared" si="16"/>
        <v>28116.15</v>
      </c>
      <c r="N64" s="32">
        <f t="shared" si="16"/>
        <v>808294.49</v>
      </c>
      <c r="O64" s="32">
        <f t="shared" si="16"/>
        <v>9370</v>
      </c>
      <c r="P64" s="32">
        <f t="shared" si="16"/>
        <v>103502.65</v>
      </c>
      <c r="Q64" s="32">
        <f t="shared" si="16"/>
        <v>146079.59</v>
      </c>
      <c r="R64" s="32">
        <f>SUM(R65:R67)</f>
        <v>372350.06</v>
      </c>
      <c r="S64" s="32">
        <f t="shared" si="16"/>
        <v>7822076.0299999993</v>
      </c>
      <c r="T64" s="32">
        <f t="shared" si="16"/>
        <v>50000</v>
      </c>
      <c r="U64" s="32">
        <f t="shared" si="16"/>
        <v>788239.83</v>
      </c>
      <c r="V64" s="32">
        <f t="shared" si="16"/>
        <v>520624.76</v>
      </c>
      <c r="W64" s="32">
        <f t="shared" si="16"/>
        <v>541360</v>
      </c>
      <c r="X64" s="32">
        <f t="shared" si="16"/>
        <v>25000</v>
      </c>
      <c r="Y64" s="32">
        <f t="shared" si="16"/>
        <v>125726.18</v>
      </c>
      <c r="Z64" s="32">
        <f>+Z65+Z66+Z67</f>
        <v>14057102.689999999</v>
      </c>
      <c r="AA64" s="61"/>
      <c r="AB64" s="61"/>
      <c r="AC64" s="61"/>
    </row>
    <row r="65" spans="2:29" ht="15.75">
      <c r="B65" s="29" t="s">
        <v>197</v>
      </c>
      <c r="C65" s="10" t="s">
        <v>75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>
        <v>9370</v>
      </c>
      <c r="P65" s="31"/>
      <c r="Q65" s="31"/>
      <c r="R65" s="31">
        <v>8629</v>
      </c>
      <c r="S65" s="31">
        <v>769537.94</v>
      </c>
      <c r="T65" s="31"/>
      <c r="U65" s="31"/>
      <c r="V65" s="31"/>
      <c r="W65" s="31"/>
      <c r="X65" s="31"/>
      <c r="Y65" s="31"/>
      <c r="Z65" s="32">
        <f t="shared" si="4"/>
        <v>787536.94</v>
      </c>
      <c r="AA65" s="61"/>
      <c r="AB65" s="61"/>
      <c r="AC65" s="61"/>
    </row>
    <row r="66" spans="2:29" ht="15.75">
      <c r="B66" s="29" t="s">
        <v>198</v>
      </c>
      <c r="C66" s="10" t="s">
        <v>76</v>
      </c>
      <c r="D66" s="31"/>
      <c r="E66" s="31"/>
      <c r="F66" s="31"/>
      <c r="G66" s="31"/>
      <c r="H66" s="31"/>
      <c r="I66" s="31"/>
      <c r="J66" s="31"/>
      <c r="K66" s="31"/>
      <c r="L66" s="31">
        <v>545417</v>
      </c>
      <c r="M66" s="31"/>
      <c r="N66" s="31"/>
      <c r="O66" s="31"/>
      <c r="P66" s="31"/>
      <c r="Q66" s="31"/>
      <c r="R66" s="31">
        <v>363721.06</v>
      </c>
      <c r="S66" s="31">
        <v>386067</v>
      </c>
      <c r="T66" s="31"/>
      <c r="U66" s="31"/>
      <c r="V66" s="31"/>
      <c r="W66" s="31"/>
      <c r="X66" s="31"/>
      <c r="Y66" s="31"/>
      <c r="Z66" s="32">
        <f t="shared" si="4"/>
        <v>1295205.06</v>
      </c>
      <c r="AA66" s="61"/>
      <c r="AB66" s="61"/>
      <c r="AC66" s="61"/>
    </row>
    <row r="67" spans="2:29" ht="15.75">
      <c r="B67" s="29" t="s">
        <v>199</v>
      </c>
      <c r="C67" s="10" t="s">
        <v>77</v>
      </c>
      <c r="D67" s="79">
        <v>113000</v>
      </c>
      <c r="E67" s="31">
        <v>1142230</v>
      </c>
      <c r="F67" s="31">
        <v>199300</v>
      </c>
      <c r="G67" s="31"/>
      <c r="H67" s="31"/>
      <c r="I67" s="31">
        <v>97719.67</v>
      </c>
      <c r="J67" s="31"/>
      <c r="K67" s="31"/>
      <c r="L67" s="31">
        <v>618696.28</v>
      </c>
      <c r="M67" s="31">
        <v>28116.15</v>
      </c>
      <c r="N67" s="31">
        <v>808294.49</v>
      </c>
      <c r="O67" s="31"/>
      <c r="P67" s="31">
        <v>103502.65</v>
      </c>
      <c r="Q67" s="31">
        <v>146079.59</v>
      </c>
      <c r="R67" s="31"/>
      <c r="S67" s="31">
        <v>6666471.0899999999</v>
      </c>
      <c r="T67" s="31">
        <v>50000</v>
      </c>
      <c r="U67" s="31">
        <v>788239.83</v>
      </c>
      <c r="V67" s="31">
        <v>520624.76</v>
      </c>
      <c r="W67" s="31">
        <v>541360</v>
      </c>
      <c r="X67" s="31">
        <v>25000</v>
      </c>
      <c r="Y67" s="31">
        <v>125726.18</v>
      </c>
      <c r="Z67" s="32">
        <f t="shared" si="4"/>
        <v>11974360.689999999</v>
      </c>
      <c r="AA67" s="61"/>
      <c r="AB67" s="61"/>
      <c r="AC67" s="61"/>
    </row>
    <row r="68" spans="2:29" s="1" customFormat="1">
      <c r="B68" s="28" t="s">
        <v>210</v>
      </c>
      <c r="C68" s="9" t="s">
        <v>50</v>
      </c>
      <c r="D68" s="32">
        <f>+D69</f>
        <v>107069.08</v>
      </c>
      <c r="E68" s="32">
        <f t="shared" ref="E68:Y68" si="17">+E69</f>
        <v>1747892.53</v>
      </c>
      <c r="F68" s="32">
        <f t="shared" si="17"/>
        <v>766266.61999999988</v>
      </c>
      <c r="G68" s="32">
        <f t="shared" si="17"/>
        <v>2349401.84</v>
      </c>
      <c r="H68" s="32">
        <f t="shared" si="17"/>
        <v>5558694.9200000009</v>
      </c>
      <c r="I68" s="32">
        <f t="shared" si="17"/>
        <v>821705.33000000007</v>
      </c>
      <c r="J68" s="32">
        <f t="shared" si="17"/>
        <v>2141946.2400000002</v>
      </c>
      <c r="K68" s="32">
        <f t="shared" si="17"/>
        <v>518144.02</v>
      </c>
      <c r="L68" s="32">
        <f t="shared" si="17"/>
        <v>158843.66</v>
      </c>
      <c r="M68" s="32">
        <f t="shared" si="17"/>
        <v>175645.72999999998</v>
      </c>
      <c r="N68" s="32">
        <f t="shared" si="17"/>
        <v>5847585.7400000002</v>
      </c>
      <c r="O68" s="32">
        <f t="shared" si="17"/>
        <v>39171.320000000007</v>
      </c>
      <c r="P68" s="32">
        <f t="shared" si="17"/>
        <v>139466.18</v>
      </c>
      <c r="Q68" s="32">
        <f t="shared" si="17"/>
        <v>440350.04</v>
      </c>
      <c r="R68" s="32">
        <f t="shared" si="17"/>
        <v>1472168.2299999997</v>
      </c>
      <c r="S68" s="32">
        <f t="shared" si="17"/>
        <v>19432608.009999998</v>
      </c>
      <c r="T68" s="32">
        <f t="shared" si="17"/>
        <v>1403027.3</v>
      </c>
      <c r="U68" s="32">
        <f t="shared" si="17"/>
        <v>5200585.32</v>
      </c>
      <c r="V68" s="32">
        <f t="shared" si="17"/>
        <v>169987.52000000002</v>
      </c>
      <c r="W68" s="32">
        <f t="shared" si="17"/>
        <v>656299</v>
      </c>
      <c r="X68" s="32">
        <f t="shared" si="17"/>
        <v>174031.94999999998</v>
      </c>
      <c r="Y68" s="32">
        <f t="shared" si="17"/>
        <v>59765.21</v>
      </c>
      <c r="Z68" s="32">
        <f t="shared" si="4"/>
        <v>49380655.789999999</v>
      </c>
      <c r="AA68" s="61"/>
      <c r="AB68" s="61"/>
      <c r="AC68" s="61"/>
    </row>
    <row r="69" spans="2:29" s="1" customFormat="1">
      <c r="B69" s="28">
        <v>441</v>
      </c>
      <c r="C69" s="9" t="s">
        <v>50</v>
      </c>
      <c r="D69" s="32">
        <f>SUM(D70:D75)</f>
        <v>107069.08</v>
      </c>
      <c r="E69" s="32">
        <f t="shared" ref="E69:Y69" si="18">SUM(E70:E75)</f>
        <v>1747892.53</v>
      </c>
      <c r="F69" s="32">
        <f t="shared" si="18"/>
        <v>766266.61999999988</v>
      </c>
      <c r="G69" s="32">
        <f t="shared" si="18"/>
        <v>2349401.84</v>
      </c>
      <c r="H69" s="32">
        <f t="shared" si="18"/>
        <v>5558694.9200000009</v>
      </c>
      <c r="I69" s="32">
        <f t="shared" si="18"/>
        <v>821705.33000000007</v>
      </c>
      <c r="J69" s="32">
        <f t="shared" si="18"/>
        <v>2141946.2400000002</v>
      </c>
      <c r="K69" s="32">
        <f t="shared" si="18"/>
        <v>518144.02</v>
      </c>
      <c r="L69" s="32">
        <f t="shared" si="18"/>
        <v>158843.66</v>
      </c>
      <c r="M69" s="32">
        <f t="shared" si="18"/>
        <v>175645.72999999998</v>
      </c>
      <c r="N69" s="32">
        <f t="shared" si="18"/>
        <v>5847585.7400000002</v>
      </c>
      <c r="O69" s="32">
        <f t="shared" ref="O69" si="19">SUM(O70:O75)</f>
        <v>39171.320000000007</v>
      </c>
      <c r="P69" s="32">
        <f t="shared" si="18"/>
        <v>139466.18</v>
      </c>
      <c r="Q69" s="32">
        <f t="shared" si="18"/>
        <v>440350.04</v>
      </c>
      <c r="R69" s="32">
        <f t="shared" si="18"/>
        <v>1472168.2299999997</v>
      </c>
      <c r="S69" s="32">
        <f t="shared" si="18"/>
        <v>19432608.009999998</v>
      </c>
      <c r="T69" s="32">
        <f t="shared" si="18"/>
        <v>1403027.3</v>
      </c>
      <c r="U69" s="32">
        <f t="shared" si="18"/>
        <v>5200585.32</v>
      </c>
      <c r="V69" s="32">
        <f t="shared" si="18"/>
        <v>169987.52000000002</v>
      </c>
      <c r="W69" s="32">
        <f t="shared" si="18"/>
        <v>656299</v>
      </c>
      <c r="X69" s="32">
        <f t="shared" si="18"/>
        <v>174031.94999999998</v>
      </c>
      <c r="Y69" s="32">
        <f t="shared" si="18"/>
        <v>59765.21</v>
      </c>
      <c r="Z69" s="32">
        <f t="shared" si="4"/>
        <v>49380655.789999999</v>
      </c>
      <c r="AA69" s="61"/>
      <c r="AB69" s="61"/>
      <c r="AC69" s="61"/>
    </row>
    <row r="70" spans="2:29" ht="15.75">
      <c r="B70" s="29" t="s">
        <v>200</v>
      </c>
      <c r="C70" s="10" t="s">
        <v>51</v>
      </c>
      <c r="D70" s="31">
        <v>50460.37</v>
      </c>
      <c r="E70" s="31">
        <v>311213.51</v>
      </c>
      <c r="F70" s="31">
        <v>441924.08</v>
      </c>
      <c r="G70" s="31">
        <v>2222627.9</v>
      </c>
      <c r="H70" s="31">
        <v>2141789.8199999998</v>
      </c>
      <c r="I70" s="31">
        <v>600496.18000000005</v>
      </c>
      <c r="J70" s="31">
        <v>1905406.18</v>
      </c>
      <c r="K70" s="31">
        <v>460698.52</v>
      </c>
      <c r="L70" s="31"/>
      <c r="M70" s="31">
        <v>59961.54</v>
      </c>
      <c r="N70" s="31">
        <v>5499463.1900000004</v>
      </c>
      <c r="O70" s="31">
        <v>29576.95</v>
      </c>
      <c r="P70" s="31">
        <v>60260.52</v>
      </c>
      <c r="Q70" s="31">
        <v>312052.55</v>
      </c>
      <c r="R70" s="31">
        <v>1208632.42</v>
      </c>
      <c r="S70" s="31">
        <v>14703366.07</v>
      </c>
      <c r="T70" s="31">
        <v>1383056.77</v>
      </c>
      <c r="U70" s="31">
        <f>1589786.67+1026378.81</f>
        <v>2616165.48</v>
      </c>
      <c r="V70" s="31">
        <v>120494.3</v>
      </c>
      <c r="W70" s="31"/>
      <c r="X70" s="31">
        <v>153472.59</v>
      </c>
      <c r="Y70" s="31">
        <v>41125.99</v>
      </c>
      <c r="Z70" s="31">
        <f t="shared" si="4"/>
        <v>34322244.93</v>
      </c>
      <c r="AA70" s="61"/>
      <c r="AB70" s="61"/>
      <c r="AC70" s="61"/>
    </row>
    <row r="71" spans="2:29" ht="15.75">
      <c r="B71" s="29" t="s">
        <v>201</v>
      </c>
      <c r="C71" s="10" t="s">
        <v>52</v>
      </c>
      <c r="D71" s="31">
        <v>53404.2</v>
      </c>
      <c r="E71" s="31">
        <v>657111.57999999996</v>
      </c>
      <c r="F71" s="31">
        <v>199185.89</v>
      </c>
      <c r="G71" s="31">
        <v>62000</v>
      </c>
      <c r="H71" s="31">
        <v>3203458.24</v>
      </c>
      <c r="I71" s="31"/>
      <c r="J71" s="31">
        <v>41010</v>
      </c>
      <c r="K71" s="31">
        <v>2426.6999999999998</v>
      </c>
      <c r="L71" s="31">
        <v>57517.87</v>
      </c>
      <c r="M71" s="31">
        <v>15356.95</v>
      </c>
      <c r="N71" s="31">
        <v>86584.06</v>
      </c>
      <c r="O71" s="31"/>
      <c r="P71" s="31">
        <v>12092.13</v>
      </c>
      <c r="Q71" s="31">
        <v>107885.93</v>
      </c>
      <c r="R71" s="31">
        <v>203353.2</v>
      </c>
      <c r="S71" s="31">
        <v>3636338.02</v>
      </c>
      <c r="T71" s="31"/>
      <c r="U71" s="31">
        <v>1053754.51</v>
      </c>
      <c r="V71" s="31"/>
      <c r="W71" s="31"/>
      <c r="X71" s="31"/>
      <c r="Y71" s="31">
        <v>13769.46</v>
      </c>
      <c r="Z71" s="31">
        <f t="shared" ref="Z71:Z94" si="20">SUM(D71:Y71)</f>
        <v>9405248.7400000002</v>
      </c>
      <c r="AA71" s="61"/>
      <c r="AB71" s="61"/>
      <c r="AC71" s="61"/>
    </row>
    <row r="72" spans="2:29" ht="15.75">
      <c r="B72" s="29" t="s">
        <v>202</v>
      </c>
      <c r="C72" s="10" t="s">
        <v>53</v>
      </c>
      <c r="D72" s="31"/>
      <c r="E72" s="31">
        <v>257348.64</v>
      </c>
      <c r="F72" s="31"/>
      <c r="G72" s="31">
        <v>2000</v>
      </c>
      <c r="H72" s="31">
        <v>24203</v>
      </c>
      <c r="I72" s="31"/>
      <c r="J72" s="31">
        <v>0</v>
      </c>
      <c r="K72" s="31"/>
      <c r="L72" s="31">
        <v>0</v>
      </c>
      <c r="M72" s="31"/>
      <c r="N72" s="31"/>
      <c r="O72" s="31"/>
      <c r="P72" s="31">
        <v>0</v>
      </c>
      <c r="Q72" s="31">
        <v>6000</v>
      </c>
      <c r="R72" s="31">
        <v>27193.7</v>
      </c>
      <c r="S72" s="31"/>
      <c r="T72" s="31"/>
      <c r="U72" s="31">
        <v>1294441.6299999999</v>
      </c>
      <c r="V72" s="31"/>
      <c r="W72" s="31">
        <v>49212</v>
      </c>
      <c r="X72" s="31">
        <v>18459.46</v>
      </c>
      <c r="Y72" s="31"/>
      <c r="Z72" s="31">
        <f t="shared" si="20"/>
        <v>1678858.43</v>
      </c>
      <c r="AA72" s="61"/>
      <c r="AB72" s="61"/>
      <c r="AC72" s="61"/>
    </row>
    <row r="73" spans="2:29" ht="15.75">
      <c r="B73" s="29" t="s">
        <v>203</v>
      </c>
      <c r="C73" s="10" t="s">
        <v>54</v>
      </c>
      <c r="D73" s="31">
        <v>3204.51</v>
      </c>
      <c r="E73" s="31">
        <v>17290.03</v>
      </c>
      <c r="F73" s="31">
        <v>9247.94</v>
      </c>
      <c r="G73" s="31">
        <v>62773.94</v>
      </c>
      <c r="H73" s="31">
        <v>66433.039999999994</v>
      </c>
      <c r="I73" s="31">
        <v>7658.01</v>
      </c>
      <c r="J73" s="31">
        <v>100061.81</v>
      </c>
      <c r="K73" s="31">
        <v>32</v>
      </c>
      <c r="L73" s="31">
        <v>96386.8</v>
      </c>
      <c r="M73" s="31">
        <v>1595.9</v>
      </c>
      <c r="N73" s="31">
        <v>39142.199999999997</v>
      </c>
      <c r="O73" s="31">
        <v>4920.43</v>
      </c>
      <c r="P73" s="31">
        <v>1018</v>
      </c>
      <c r="Q73" s="31">
        <v>4632.7</v>
      </c>
      <c r="R73" s="31">
        <v>32397.45</v>
      </c>
      <c r="S73" s="31">
        <v>630362.68000000005</v>
      </c>
      <c r="T73" s="31">
        <v>19970.53</v>
      </c>
      <c r="U73" s="31">
        <v>36855.57</v>
      </c>
      <c r="V73" s="31">
        <v>49493.22</v>
      </c>
      <c r="W73" s="31">
        <v>16838</v>
      </c>
      <c r="X73" s="31">
        <v>1069.9000000000001</v>
      </c>
      <c r="Y73" s="31">
        <v>942.76</v>
      </c>
      <c r="Z73" s="31">
        <f t="shared" si="20"/>
        <v>1202327.4200000002</v>
      </c>
      <c r="AA73" s="61"/>
      <c r="AB73" s="61"/>
      <c r="AC73" s="61"/>
    </row>
    <row r="74" spans="2:29" ht="15.75">
      <c r="B74" s="29" t="s">
        <v>204</v>
      </c>
      <c r="C74" s="10" t="s">
        <v>55</v>
      </c>
      <c r="D74" s="31"/>
      <c r="E74" s="31">
        <v>504928.77</v>
      </c>
      <c r="F74" s="31">
        <v>113908.71</v>
      </c>
      <c r="G74" s="31"/>
      <c r="H74" s="31">
        <v>122810.82</v>
      </c>
      <c r="I74" s="31">
        <v>5293.86</v>
      </c>
      <c r="J74" s="31">
        <v>38248.79</v>
      </c>
      <c r="K74" s="31">
        <v>54986.8</v>
      </c>
      <c r="L74" s="31">
        <v>4938.99</v>
      </c>
      <c r="M74" s="31"/>
      <c r="N74" s="31">
        <v>30394.799999999999</v>
      </c>
      <c r="O74" s="31">
        <v>4673.9399999999996</v>
      </c>
      <c r="P74" s="31"/>
      <c r="Q74" s="31">
        <v>9778.86</v>
      </c>
      <c r="R74" s="31">
        <v>591.46</v>
      </c>
      <c r="S74" s="31">
        <v>462541.24</v>
      </c>
      <c r="T74" s="31"/>
      <c r="U74" s="31">
        <v>66155.03</v>
      </c>
      <c r="V74" s="31"/>
      <c r="W74" s="31">
        <v>542458</v>
      </c>
      <c r="X74" s="31">
        <v>1030</v>
      </c>
      <c r="Y74" s="31"/>
      <c r="Z74" s="31">
        <f t="shared" si="20"/>
        <v>1962740.07</v>
      </c>
      <c r="AA74" s="61"/>
      <c r="AB74" s="61"/>
      <c r="AC74" s="61"/>
    </row>
    <row r="75" spans="2:29" ht="15.75">
      <c r="B75" s="29" t="s">
        <v>205</v>
      </c>
      <c r="C75" s="10" t="s">
        <v>56</v>
      </c>
      <c r="D75" s="31"/>
      <c r="E75" s="31"/>
      <c r="F75" s="31">
        <v>2000</v>
      </c>
      <c r="G75" s="31"/>
      <c r="H75" s="31"/>
      <c r="I75" s="31">
        <v>208257.28</v>
      </c>
      <c r="J75" s="31">
        <v>57219.46</v>
      </c>
      <c r="K75" s="31"/>
      <c r="L75" s="31"/>
      <c r="M75" s="31">
        <v>98731.34</v>
      </c>
      <c r="N75" s="31">
        <v>192001.49</v>
      </c>
      <c r="O75" s="31"/>
      <c r="P75" s="31">
        <v>66095.53</v>
      </c>
      <c r="Q75" s="31"/>
      <c r="R75" s="31"/>
      <c r="S75" s="31"/>
      <c r="T75" s="31"/>
      <c r="U75" s="31">
        <v>133213.1</v>
      </c>
      <c r="V75" s="31"/>
      <c r="W75" s="31">
        <v>47791</v>
      </c>
      <c r="X75" s="31"/>
      <c r="Y75" s="31">
        <v>3927</v>
      </c>
      <c r="Z75" s="31">
        <f t="shared" si="20"/>
        <v>809236.2</v>
      </c>
      <c r="AA75" s="61"/>
      <c r="AB75" s="61"/>
      <c r="AC75" s="61"/>
    </row>
    <row r="76" spans="2:29" s="1" customFormat="1">
      <c r="B76" s="28" t="s">
        <v>211</v>
      </c>
      <c r="C76" s="9" t="s">
        <v>57</v>
      </c>
      <c r="D76" s="32">
        <f>+D77</f>
        <v>0</v>
      </c>
      <c r="E76" s="32">
        <f t="shared" ref="E76:Y76" si="21">+E77</f>
        <v>0</v>
      </c>
      <c r="F76" s="32">
        <f t="shared" si="21"/>
        <v>0</v>
      </c>
      <c r="G76" s="32">
        <f t="shared" si="21"/>
        <v>0</v>
      </c>
      <c r="H76" s="32">
        <f t="shared" si="21"/>
        <v>0</v>
      </c>
      <c r="I76" s="32">
        <f t="shared" si="21"/>
        <v>0</v>
      </c>
      <c r="J76" s="32">
        <f t="shared" si="21"/>
        <v>1072659.32</v>
      </c>
      <c r="K76" s="32">
        <f t="shared" si="21"/>
        <v>0</v>
      </c>
      <c r="L76" s="32">
        <f t="shared" si="21"/>
        <v>50000</v>
      </c>
      <c r="M76" s="32">
        <f t="shared" si="21"/>
        <v>0</v>
      </c>
      <c r="N76" s="32">
        <f t="shared" si="21"/>
        <v>110000</v>
      </c>
      <c r="O76" s="32"/>
      <c r="P76" s="32">
        <f t="shared" si="21"/>
        <v>0</v>
      </c>
      <c r="Q76" s="32">
        <f t="shared" si="21"/>
        <v>0</v>
      </c>
      <c r="R76" s="32">
        <f t="shared" si="21"/>
        <v>407.23</v>
      </c>
      <c r="S76" s="32">
        <f t="shared" si="21"/>
        <v>0</v>
      </c>
      <c r="T76" s="32">
        <f t="shared" si="21"/>
        <v>0</v>
      </c>
      <c r="U76" s="32">
        <f t="shared" si="21"/>
        <v>43349.5</v>
      </c>
      <c r="V76" s="32">
        <f t="shared" si="21"/>
        <v>0</v>
      </c>
      <c r="W76" s="32">
        <f t="shared" si="21"/>
        <v>0</v>
      </c>
      <c r="X76" s="32">
        <f t="shared" si="21"/>
        <v>0</v>
      </c>
      <c r="Y76" s="32">
        <f t="shared" si="21"/>
        <v>0</v>
      </c>
      <c r="Z76" s="32">
        <f t="shared" si="20"/>
        <v>1276416.05</v>
      </c>
      <c r="AA76" s="61"/>
      <c r="AB76" s="61"/>
      <c r="AC76" s="61"/>
    </row>
    <row r="77" spans="2:29" s="1" customFormat="1">
      <c r="B77" s="28">
        <v>451</v>
      </c>
      <c r="C77" s="9" t="s">
        <v>57</v>
      </c>
      <c r="D77" s="32">
        <f>SUM(D78:D80)</f>
        <v>0</v>
      </c>
      <c r="E77" s="32">
        <f t="shared" ref="E77:Y77" si="22">SUM(E78:E80)</f>
        <v>0</v>
      </c>
      <c r="F77" s="32">
        <f t="shared" si="22"/>
        <v>0</v>
      </c>
      <c r="G77" s="32">
        <f>SUM(G78:G81)</f>
        <v>0</v>
      </c>
      <c r="H77" s="32">
        <f t="shared" si="22"/>
        <v>0</v>
      </c>
      <c r="I77" s="32">
        <f t="shared" si="22"/>
        <v>0</v>
      </c>
      <c r="J77" s="32">
        <f t="shared" si="22"/>
        <v>1072659.32</v>
      </c>
      <c r="K77" s="32">
        <f t="shared" si="22"/>
        <v>0</v>
      </c>
      <c r="L77" s="32">
        <f t="shared" si="22"/>
        <v>50000</v>
      </c>
      <c r="M77" s="32">
        <f t="shared" si="22"/>
        <v>0</v>
      </c>
      <c r="N77" s="32">
        <f t="shared" si="22"/>
        <v>110000</v>
      </c>
      <c r="O77" s="32"/>
      <c r="P77" s="32">
        <f t="shared" si="22"/>
        <v>0</v>
      </c>
      <c r="Q77" s="32">
        <f t="shared" si="22"/>
        <v>0</v>
      </c>
      <c r="R77" s="32">
        <f t="shared" si="22"/>
        <v>407.23</v>
      </c>
      <c r="S77" s="32">
        <f t="shared" si="22"/>
        <v>0</v>
      </c>
      <c r="T77" s="32">
        <f t="shared" si="22"/>
        <v>0</v>
      </c>
      <c r="U77" s="32">
        <f t="shared" si="22"/>
        <v>43349.5</v>
      </c>
      <c r="V77" s="32">
        <f t="shared" si="22"/>
        <v>0</v>
      </c>
      <c r="W77" s="32">
        <f>SUM(W78:W81)</f>
        <v>0</v>
      </c>
      <c r="X77" s="32">
        <f t="shared" si="22"/>
        <v>0</v>
      </c>
      <c r="Y77" s="32">
        <f t="shared" si="22"/>
        <v>0</v>
      </c>
      <c r="Z77" s="32">
        <f t="shared" si="20"/>
        <v>1276416.05</v>
      </c>
      <c r="AA77" s="61"/>
      <c r="AB77" s="61"/>
      <c r="AC77" s="61"/>
    </row>
    <row r="78" spans="2:29" s="1" customFormat="1" ht="15.75">
      <c r="B78" s="29" t="s">
        <v>225</v>
      </c>
      <c r="C78" s="10" t="s">
        <v>228</v>
      </c>
      <c r="D78" s="32"/>
      <c r="E78" s="32"/>
      <c r="F78" s="32"/>
      <c r="G78" s="32"/>
      <c r="H78" s="32"/>
      <c r="I78" s="32"/>
      <c r="J78" s="31">
        <v>1072659.32</v>
      </c>
      <c r="K78" s="32"/>
      <c r="L78" s="32">
        <v>50000</v>
      </c>
      <c r="M78" s="32"/>
      <c r="N78" s="31">
        <v>110000</v>
      </c>
      <c r="O78" s="31"/>
      <c r="P78" s="32"/>
      <c r="Q78" s="32"/>
      <c r="R78" s="32">
        <v>407.23</v>
      </c>
      <c r="S78" s="32"/>
      <c r="T78" s="32"/>
      <c r="U78" s="32"/>
      <c r="V78" s="32"/>
      <c r="W78" s="32"/>
      <c r="X78" s="32"/>
      <c r="Y78" s="32"/>
      <c r="Z78" s="31">
        <f t="shared" si="20"/>
        <v>1233066.55</v>
      </c>
      <c r="AA78" s="61"/>
      <c r="AB78" s="61"/>
      <c r="AC78" s="61"/>
    </row>
    <row r="79" spans="2:29" s="1" customFormat="1" ht="15.75">
      <c r="B79" s="29" t="s">
        <v>226</v>
      </c>
      <c r="C79" s="10" t="s">
        <v>229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>
        <f t="shared" si="20"/>
        <v>0</v>
      </c>
      <c r="AA79" s="61"/>
      <c r="AB79" s="61"/>
      <c r="AC79" s="61"/>
    </row>
    <row r="80" spans="2:29" s="1" customFormat="1" ht="15.75">
      <c r="B80" s="29" t="s">
        <v>227</v>
      </c>
      <c r="C80" s="10" t="s">
        <v>230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>
        <v>43349.5</v>
      </c>
      <c r="V80" s="32"/>
      <c r="W80" s="31"/>
      <c r="X80" s="32"/>
      <c r="Y80" s="32"/>
      <c r="Z80" s="32">
        <f t="shared" si="20"/>
        <v>43349.5</v>
      </c>
      <c r="AA80" s="61"/>
      <c r="AB80" s="61"/>
      <c r="AC80" s="61"/>
    </row>
    <row r="81" spans="2:30" s="1" customFormat="1" ht="15.75">
      <c r="B81" s="29" t="s">
        <v>299</v>
      </c>
      <c r="C81" s="10" t="s">
        <v>300</v>
      </c>
      <c r="D81" s="32"/>
      <c r="E81" s="32"/>
      <c r="F81" s="32"/>
      <c r="G81" s="3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89"/>
      <c r="X81" s="32"/>
      <c r="Y81" s="32"/>
      <c r="Z81" s="32">
        <f t="shared" si="20"/>
        <v>0</v>
      </c>
      <c r="AA81" s="61"/>
      <c r="AB81" s="61"/>
      <c r="AC81" s="61"/>
    </row>
    <row r="82" spans="2:30" s="1" customFormat="1">
      <c r="B82" s="28" t="s">
        <v>212</v>
      </c>
      <c r="C82" s="9" t="s">
        <v>58</v>
      </c>
      <c r="D82" s="32">
        <f>+D83+D86+D89</f>
        <v>87042.52</v>
      </c>
      <c r="E82" s="32">
        <f t="shared" ref="E82:Y82" si="23">+E83+E86+E89</f>
        <v>6499870.7199999997</v>
      </c>
      <c r="F82" s="32">
        <f t="shared" si="23"/>
        <v>2620702.0700000003</v>
      </c>
      <c r="G82" s="32">
        <f t="shared" si="23"/>
        <v>3117470.4699999997</v>
      </c>
      <c r="H82" s="32">
        <f t="shared" si="23"/>
        <v>15932630.130000001</v>
      </c>
      <c r="I82" s="32">
        <f t="shared" si="23"/>
        <v>260979.49</v>
      </c>
      <c r="J82" s="32">
        <f t="shared" si="23"/>
        <v>2662197.8199999998</v>
      </c>
      <c r="K82" s="32">
        <f t="shared" si="23"/>
        <v>1509313.92</v>
      </c>
      <c r="L82" s="32">
        <f t="shared" si="23"/>
        <v>2128165.9</v>
      </c>
      <c r="M82" s="32">
        <f t="shared" si="23"/>
        <v>520025.56999999995</v>
      </c>
      <c r="N82" s="32">
        <f t="shared" si="23"/>
        <v>6853198.5199999996</v>
      </c>
      <c r="O82" s="32"/>
      <c r="P82" s="32">
        <f t="shared" si="23"/>
        <v>673600.96</v>
      </c>
      <c r="Q82" s="32">
        <f t="shared" si="23"/>
        <v>199956.06</v>
      </c>
      <c r="R82" s="32">
        <f t="shared" si="23"/>
        <v>3745342.46</v>
      </c>
      <c r="S82" s="32">
        <f t="shared" si="23"/>
        <v>2807943.14</v>
      </c>
      <c r="T82" s="32">
        <f t="shared" si="23"/>
        <v>532608.6</v>
      </c>
      <c r="U82" s="32">
        <f t="shared" si="23"/>
        <v>558320.54</v>
      </c>
      <c r="V82" s="32">
        <f t="shared" si="23"/>
        <v>3147732.9400000004</v>
      </c>
      <c r="W82" s="32">
        <f t="shared" si="23"/>
        <v>4451989</v>
      </c>
      <c r="X82" s="32">
        <f t="shared" si="23"/>
        <v>124261.23</v>
      </c>
      <c r="Y82" s="32">
        <f t="shared" si="23"/>
        <v>218379.26</v>
      </c>
      <c r="Z82" s="32">
        <f t="shared" si="20"/>
        <v>58651731.319999993</v>
      </c>
      <c r="AA82" s="61"/>
      <c r="AB82" s="61"/>
      <c r="AC82" s="61"/>
    </row>
    <row r="83" spans="2:30" s="1" customFormat="1">
      <c r="B83" s="28">
        <v>461</v>
      </c>
      <c r="C83" s="9" t="s">
        <v>59</v>
      </c>
      <c r="D83" s="32">
        <f>+D84+D85</f>
        <v>62201</v>
      </c>
      <c r="E83" s="32">
        <f t="shared" ref="E83:Y83" si="24">+E84+E85</f>
        <v>430542.15</v>
      </c>
      <c r="F83" s="32">
        <f t="shared" si="24"/>
        <v>1277873.5</v>
      </c>
      <c r="G83" s="32">
        <f t="shared" si="24"/>
        <v>921417.67</v>
      </c>
      <c r="H83" s="32">
        <f t="shared" si="24"/>
        <v>315381.90000000002</v>
      </c>
      <c r="I83" s="32">
        <f t="shared" si="24"/>
        <v>81236.06</v>
      </c>
      <c r="J83" s="32">
        <f t="shared" si="24"/>
        <v>0</v>
      </c>
      <c r="K83" s="32">
        <f t="shared" si="24"/>
        <v>426609.18</v>
      </c>
      <c r="L83" s="32">
        <f t="shared" si="24"/>
        <v>1175640.2</v>
      </c>
      <c r="M83" s="32">
        <f t="shared" si="24"/>
        <v>99740.28</v>
      </c>
      <c r="N83" s="32">
        <f t="shared" si="24"/>
        <v>2451438.2999999998</v>
      </c>
      <c r="O83" s="32"/>
      <c r="P83" s="32">
        <f t="shared" si="24"/>
        <v>302443.94</v>
      </c>
      <c r="Q83" s="32">
        <f t="shared" si="24"/>
        <v>191066.23</v>
      </c>
      <c r="R83" s="32">
        <f t="shared" si="24"/>
        <v>1423204.46</v>
      </c>
      <c r="S83" s="32">
        <f t="shared" si="24"/>
        <v>2125561.8200000003</v>
      </c>
      <c r="T83" s="32">
        <f t="shared" si="24"/>
        <v>252652.93</v>
      </c>
      <c r="U83" s="32">
        <f t="shared" si="24"/>
        <v>558320.54</v>
      </c>
      <c r="V83" s="32">
        <f t="shared" si="24"/>
        <v>379371.22</v>
      </c>
      <c r="W83" s="32">
        <f t="shared" si="24"/>
        <v>2280759</v>
      </c>
      <c r="X83" s="32">
        <f t="shared" si="24"/>
        <v>80438.48</v>
      </c>
      <c r="Y83" s="32">
        <f t="shared" si="24"/>
        <v>33130.61</v>
      </c>
      <c r="Z83" s="32">
        <f t="shared" si="20"/>
        <v>14869029.470000001</v>
      </c>
      <c r="AA83" s="61"/>
      <c r="AB83" s="61"/>
      <c r="AC83" s="61"/>
    </row>
    <row r="84" spans="2:30" ht="15.75">
      <c r="B84" s="29" t="s">
        <v>206</v>
      </c>
      <c r="C84" s="10" t="s">
        <v>60</v>
      </c>
      <c r="D84" s="31">
        <v>62201</v>
      </c>
      <c r="E84" s="31">
        <v>430542.15</v>
      </c>
      <c r="F84" s="31">
        <v>1277873.5</v>
      </c>
      <c r="G84" s="31">
        <v>921417.67</v>
      </c>
      <c r="H84" s="31">
        <v>315381.90000000002</v>
      </c>
      <c r="I84" s="31">
        <v>81236.06</v>
      </c>
      <c r="J84" s="31"/>
      <c r="K84" s="31">
        <v>426609.18</v>
      </c>
      <c r="L84" s="31">
        <v>430073.79</v>
      </c>
      <c r="M84" s="31">
        <v>99740.28</v>
      </c>
      <c r="N84" s="31">
        <v>2401438.2999999998</v>
      </c>
      <c r="O84" s="31"/>
      <c r="P84" s="31">
        <v>302443.94</v>
      </c>
      <c r="Q84" s="31">
        <v>119637.66</v>
      </c>
      <c r="R84" s="31">
        <v>1423204.46</v>
      </c>
      <c r="S84" s="31">
        <v>247614</v>
      </c>
      <c r="T84" s="31">
        <v>252652.93</v>
      </c>
      <c r="U84" s="31">
        <v>558320.54</v>
      </c>
      <c r="V84" s="31">
        <v>379371.22</v>
      </c>
      <c r="W84" s="31">
        <v>2280759</v>
      </c>
      <c r="X84" s="31">
        <v>80438.48</v>
      </c>
      <c r="Y84" s="31">
        <v>33130.61</v>
      </c>
      <c r="Z84" s="31">
        <f t="shared" si="20"/>
        <v>12124086.67</v>
      </c>
      <c r="AA84" s="61"/>
      <c r="AB84" s="61"/>
      <c r="AC84" s="61"/>
    </row>
    <row r="85" spans="2:30" ht="15.75">
      <c r="B85" s="29" t="s">
        <v>207</v>
      </c>
      <c r="C85" s="10" t="s">
        <v>61</v>
      </c>
      <c r="D85" s="31"/>
      <c r="E85" s="31"/>
      <c r="F85" s="31"/>
      <c r="G85" s="31"/>
      <c r="H85" s="31"/>
      <c r="I85" s="31"/>
      <c r="J85" s="31"/>
      <c r="K85" s="31"/>
      <c r="L85" s="31">
        <v>745566.41</v>
      </c>
      <c r="M85" s="31"/>
      <c r="N85" s="31">
        <v>50000</v>
      </c>
      <c r="O85" s="31"/>
      <c r="P85" s="31"/>
      <c r="Q85" s="31">
        <v>71428.570000000007</v>
      </c>
      <c r="R85" s="31"/>
      <c r="S85" s="31">
        <v>1877947.82</v>
      </c>
      <c r="T85" s="31"/>
      <c r="U85" s="31"/>
      <c r="V85" s="31"/>
      <c r="W85" s="31"/>
      <c r="X85" s="31"/>
      <c r="Y85" s="31"/>
      <c r="Z85" s="31">
        <f t="shared" si="20"/>
        <v>2744942.8</v>
      </c>
      <c r="AA85" s="61"/>
      <c r="AB85" s="61"/>
      <c r="AC85" s="61"/>
    </row>
    <row r="86" spans="2:30" s="1" customFormat="1">
      <c r="B86" s="28">
        <v>462</v>
      </c>
      <c r="C86" s="9" t="s">
        <v>62</v>
      </c>
      <c r="D86" s="32">
        <f>+D87+D88</f>
        <v>0</v>
      </c>
      <c r="E86" s="32">
        <f t="shared" ref="E86:Y86" si="25">+E87+E88</f>
        <v>1787403.55</v>
      </c>
      <c r="F86" s="32">
        <f t="shared" si="25"/>
        <v>0</v>
      </c>
      <c r="G86" s="32">
        <f t="shared" si="25"/>
        <v>0</v>
      </c>
      <c r="H86" s="32">
        <f t="shared" si="25"/>
        <v>1435635.77</v>
      </c>
      <c r="I86" s="32">
        <f t="shared" si="25"/>
        <v>0</v>
      </c>
      <c r="J86" s="32">
        <f t="shared" si="25"/>
        <v>0</v>
      </c>
      <c r="K86" s="32">
        <f t="shared" si="25"/>
        <v>0</v>
      </c>
      <c r="L86" s="32">
        <f t="shared" si="25"/>
        <v>0</v>
      </c>
      <c r="M86" s="32">
        <f t="shared" si="25"/>
        <v>0</v>
      </c>
      <c r="N86" s="32">
        <f t="shared" si="25"/>
        <v>0</v>
      </c>
      <c r="O86" s="32"/>
      <c r="P86" s="32">
        <f t="shared" si="25"/>
        <v>0</v>
      </c>
      <c r="Q86" s="32">
        <f t="shared" si="25"/>
        <v>0</v>
      </c>
      <c r="R86" s="32">
        <f t="shared" si="25"/>
        <v>0</v>
      </c>
      <c r="S86" s="32">
        <f t="shared" si="25"/>
        <v>0</v>
      </c>
      <c r="T86" s="32">
        <f t="shared" si="25"/>
        <v>0</v>
      </c>
      <c r="U86" s="32">
        <f t="shared" si="25"/>
        <v>0</v>
      </c>
      <c r="V86" s="32">
        <f t="shared" si="25"/>
        <v>0</v>
      </c>
      <c r="W86" s="32">
        <f t="shared" si="25"/>
        <v>0</v>
      </c>
      <c r="X86" s="32">
        <f t="shared" si="25"/>
        <v>0</v>
      </c>
      <c r="Y86" s="32">
        <f t="shared" si="25"/>
        <v>0</v>
      </c>
      <c r="Z86" s="32">
        <f t="shared" si="20"/>
        <v>3223039.3200000003</v>
      </c>
      <c r="AA86" s="61"/>
      <c r="AB86" s="61"/>
      <c r="AC86" s="61"/>
    </row>
    <row r="87" spans="2:30" ht="15.75">
      <c r="B87" s="29" t="s">
        <v>208</v>
      </c>
      <c r="C87" s="10" t="s">
        <v>63</v>
      </c>
      <c r="D87" s="31"/>
      <c r="E87" s="31">
        <v>1787403.55</v>
      </c>
      <c r="F87" s="31"/>
      <c r="G87" s="31"/>
      <c r="H87" s="31">
        <v>1435635.77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>
        <f t="shared" si="20"/>
        <v>3223039.3200000003</v>
      </c>
      <c r="AA87" s="61"/>
      <c r="AB87" s="61"/>
      <c r="AC87" s="61"/>
    </row>
    <row r="88" spans="2:30" ht="15.75">
      <c r="B88" s="29" t="s">
        <v>209</v>
      </c>
      <c r="C88" s="10" t="s">
        <v>64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>
        <f t="shared" si="20"/>
        <v>0</v>
      </c>
      <c r="AA88" s="61"/>
      <c r="AB88" s="61"/>
      <c r="AC88" s="61"/>
    </row>
    <row r="89" spans="2:30" s="1" customFormat="1">
      <c r="B89" s="28">
        <v>463</v>
      </c>
      <c r="C89" s="9" t="s">
        <v>65</v>
      </c>
      <c r="D89" s="32">
        <f>+D90</f>
        <v>24841.52</v>
      </c>
      <c r="E89" s="32">
        <f t="shared" ref="E89:Y89" si="26">+E90</f>
        <v>4281925.0199999996</v>
      </c>
      <c r="F89" s="32">
        <f t="shared" si="26"/>
        <v>1342828.57</v>
      </c>
      <c r="G89" s="32">
        <f t="shared" si="26"/>
        <v>2196052.7999999998</v>
      </c>
      <c r="H89" s="32">
        <f t="shared" si="26"/>
        <v>14181612.460000001</v>
      </c>
      <c r="I89" s="32">
        <f t="shared" si="26"/>
        <v>179743.43</v>
      </c>
      <c r="J89" s="32">
        <f t="shared" si="26"/>
        <v>2662197.8199999998</v>
      </c>
      <c r="K89" s="32">
        <f t="shared" si="26"/>
        <v>1082704.74</v>
      </c>
      <c r="L89" s="32">
        <f t="shared" si="26"/>
        <v>952525.7</v>
      </c>
      <c r="M89" s="32">
        <f t="shared" si="26"/>
        <v>420285.29</v>
      </c>
      <c r="N89" s="32">
        <f t="shared" si="26"/>
        <v>4401760.22</v>
      </c>
      <c r="O89" s="32"/>
      <c r="P89" s="32">
        <f t="shared" si="26"/>
        <v>371157.02</v>
      </c>
      <c r="Q89" s="32">
        <f t="shared" si="26"/>
        <v>8889.83</v>
      </c>
      <c r="R89" s="32">
        <f t="shared" si="26"/>
        <v>2322138</v>
      </c>
      <c r="S89" s="32">
        <f t="shared" si="26"/>
        <v>682381.32</v>
      </c>
      <c r="T89" s="32">
        <f t="shared" si="26"/>
        <v>279955.67</v>
      </c>
      <c r="U89" s="32">
        <f t="shared" si="26"/>
        <v>0</v>
      </c>
      <c r="V89" s="32">
        <f t="shared" si="26"/>
        <v>2768361.72</v>
      </c>
      <c r="W89" s="32">
        <f t="shared" si="26"/>
        <v>2171230</v>
      </c>
      <c r="X89" s="32">
        <f t="shared" si="26"/>
        <v>43822.75</v>
      </c>
      <c r="Y89" s="32">
        <f t="shared" si="26"/>
        <v>185248.65</v>
      </c>
      <c r="Z89" s="32">
        <f t="shared" si="20"/>
        <v>40559662.529999994</v>
      </c>
      <c r="AA89" s="61"/>
      <c r="AB89" s="61"/>
      <c r="AC89" s="61"/>
    </row>
    <row r="90" spans="2:30" s="1" customFormat="1" ht="15.75">
      <c r="B90" s="29" t="s">
        <v>231</v>
      </c>
      <c r="C90" s="10" t="s">
        <v>65</v>
      </c>
      <c r="D90" s="31">
        <v>24841.52</v>
      </c>
      <c r="E90" s="32">
        <v>4281925.0199999996</v>
      </c>
      <c r="F90" s="31">
        <v>1342828.57</v>
      </c>
      <c r="G90" s="31">
        <v>2196052.7999999998</v>
      </c>
      <c r="H90" s="31">
        <v>14181612.460000001</v>
      </c>
      <c r="I90" s="32">
        <v>179743.43</v>
      </c>
      <c r="J90" s="31">
        <v>2662197.8199999998</v>
      </c>
      <c r="K90" s="32">
        <v>1082704.74</v>
      </c>
      <c r="L90" s="31">
        <v>952525.7</v>
      </c>
      <c r="M90" s="31">
        <v>420285.29</v>
      </c>
      <c r="N90" s="31">
        <v>4401760.22</v>
      </c>
      <c r="O90" s="31"/>
      <c r="P90" s="31">
        <v>371157.02</v>
      </c>
      <c r="Q90" s="32">
        <v>8889.83</v>
      </c>
      <c r="R90" s="31">
        <v>2322138</v>
      </c>
      <c r="S90" s="31">
        <v>682381.32</v>
      </c>
      <c r="T90" s="32">
        <v>279955.67</v>
      </c>
      <c r="U90" s="32"/>
      <c r="V90" s="31">
        <v>2768361.72</v>
      </c>
      <c r="W90" s="31">
        <v>2171230</v>
      </c>
      <c r="X90" s="32">
        <v>43822.75</v>
      </c>
      <c r="Y90" s="32">
        <v>185248.65</v>
      </c>
      <c r="Z90" s="32">
        <f t="shared" si="20"/>
        <v>40559662.529999994</v>
      </c>
      <c r="AA90" s="61"/>
      <c r="AB90" s="61"/>
      <c r="AC90" s="61"/>
    </row>
    <row r="91" spans="2:30" s="1" customFormat="1">
      <c r="B91" s="28" t="s">
        <v>213</v>
      </c>
      <c r="C91" s="9" t="s">
        <v>66</v>
      </c>
      <c r="D91" s="32">
        <f>+D92+D93+D94</f>
        <v>34994.67</v>
      </c>
      <c r="E91" s="32">
        <f t="shared" ref="E91:Y91" si="27">+E92+E93+E94</f>
        <v>131958.43</v>
      </c>
      <c r="F91" s="32">
        <f t="shared" si="27"/>
        <v>186338.94</v>
      </c>
      <c r="G91" s="32">
        <f t="shared" si="27"/>
        <v>53914.85</v>
      </c>
      <c r="H91" s="32">
        <f t="shared" si="27"/>
        <v>263809.29000000004</v>
      </c>
      <c r="I91" s="32">
        <f t="shared" si="27"/>
        <v>60829.760000000002</v>
      </c>
      <c r="J91" s="32">
        <f t="shared" si="27"/>
        <v>165590.22</v>
      </c>
      <c r="K91" s="32">
        <f t="shared" si="27"/>
        <v>0</v>
      </c>
      <c r="L91" s="32">
        <f t="shared" si="27"/>
        <v>59864.82</v>
      </c>
      <c r="M91" s="32">
        <f t="shared" si="27"/>
        <v>14860.39</v>
      </c>
      <c r="N91" s="32">
        <f t="shared" si="27"/>
        <v>682755.72</v>
      </c>
      <c r="O91" s="32"/>
      <c r="P91" s="32">
        <f t="shared" si="27"/>
        <v>0</v>
      </c>
      <c r="Q91" s="32">
        <f t="shared" si="27"/>
        <v>83100.240000000005</v>
      </c>
      <c r="R91" s="32">
        <f t="shared" si="27"/>
        <v>46112.06</v>
      </c>
      <c r="S91" s="32">
        <f t="shared" si="27"/>
        <v>419595.93</v>
      </c>
      <c r="T91" s="32">
        <f t="shared" si="27"/>
        <v>78025.69</v>
      </c>
      <c r="U91" s="32">
        <f t="shared" si="27"/>
        <v>80669.34</v>
      </c>
      <c r="V91" s="32">
        <f t="shared" si="27"/>
        <v>24500</v>
      </c>
      <c r="W91" s="32">
        <f t="shared" si="27"/>
        <v>0</v>
      </c>
      <c r="X91" s="32">
        <f t="shared" si="27"/>
        <v>1000</v>
      </c>
      <c r="Y91" s="32">
        <f t="shared" si="27"/>
        <v>77000.22</v>
      </c>
      <c r="Z91" s="32">
        <f t="shared" si="20"/>
        <v>2464920.5699999998</v>
      </c>
      <c r="AA91" s="61"/>
      <c r="AB91" s="61"/>
      <c r="AC91" s="61"/>
    </row>
    <row r="92" spans="2:30" ht="15.75">
      <c r="B92" s="30">
        <v>471</v>
      </c>
      <c r="C92" s="10" t="s">
        <v>67</v>
      </c>
      <c r="D92" s="31">
        <v>34994.67</v>
      </c>
      <c r="E92" s="31">
        <v>50959.19</v>
      </c>
      <c r="F92" s="31">
        <v>178758.94</v>
      </c>
      <c r="G92" s="31">
        <v>33914.85</v>
      </c>
      <c r="H92" s="31">
        <v>213809.29</v>
      </c>
      <c r="I92" s="31">
        <v>8850</v>
      </c>
      <c r="J92" s="31">
        <v>131514.82</v>
      </c>
      <c r="K92" s="31"/>
      <c r="L92" s="31">
        <v>49864.82</v>
      </c>
      <c r="M92" s="31">
        <v>14860.39</v>
      </c>
      <c r="N92" s="31">
        <v>682755.72</v>
      </c>
      <c r="O92" s="31"/>
      <c r="P92" s="31"/>
      <c r="Q92" s="31">
        <v>68100.240000000005</v>
      </c>
      <c r="R92" s="31">
        <v>46112.06</v>
      </c>
      <c r="S92" s="31">
        <v>265362.68</v>
      </c>
      <c r="T92" s="31">
        <v>39495.699999999997</v>
      </c>
      <c r="U92" s="31">
        <v>60669.34</v>
      </c>
      <c r="V92" s="31">
        <v>24500</v>
      </c>
      <c r="W92" s="31"/>
      <c r="X92" s="31">
        <v>1000</v>
      </c>
      <c r="Y92" s="31">
        <v>77000.22</v>
      </c>
      <c r="Z92" s="32">
        <f t="shared" si="20"/>
        <v>1982522.93</v>
      </c>
      <c r="AA92" s="61"/>
      <c r="AB92" s="61"/>
      <c r="AC92" s="61"/>
    </row>
    <row r="93" spans="2:30" ht="15.75">
      <c r="B93" s="30">
        <v>472</v>
      </c>
      <c r="C93" s="10" t="s">
        <v>68</v>
      </c>
      <c r="D93" s="31"/>
      <c r="E93" s="31"/>
      <c r="F93" s="31">
        <v>7580</v>
      </c>
      <c r="G93" s="31">
        <v>20000</v>
      </c>
      <c r="H93" s="31">
        <v>50000</v>
      </c>
      <c r="I93" s="31">
        <v>1708.01</v>
      </c>
      <c r="J93" s="31">
        <v>34075.4</v>
      </c>
      <c r="K93" s="31"/>
      <c r="L93" s="31">
        <v>10000</v>
      </c>
      <c r="M93" s="31"/>
      <c r="N93" s="31"/>
      <c r="O93" s="31"/>
      <c r="P93" s="31"/>
      <c r="Q93" s="31">
        <v>15000</v>
      </c>
      <c r="R93" s="31"/>
      <c r="S93" s="31">
        <v>0</v>
      </c>
      <c r="T93" s="31">
        <v>18396.7</v>
      </c>
      <c r="U93" s="31">
        <v>20000</v>
      </c>
      <c r="V93" s="31"/>
      <c r="W93" s="31"/>
      <c r="X93" s="31"/>
      <c r="Y93" s="31"/>
      <c r="Z93" s="32">
        <f t="shared" si="20"/>
        <v>176760.11000000002</v>
      </c>
      <c r="AA93" s="61"/>
      <c r="AB93" s="61"/>
      <c r="AC93" s="61"/>
    </row>
    <row r="94" spans="2:30" ht="15.75">
      <c r="B94" s="30">
        <v>473</v>
      </c>
      <c r="C94" s="10" t="s">
        <v>69</v>
      </c>
      <c r="D94" s="31"/>
      <c r="E94" s="31">
        <v>80999.240000000005</v>
      </c>
      <c r="F94" s="31"/>
      <c r="G94" s="31"/>
      <c r="H94" s="31"/>
      <c r="I94" s="31">
        <v>50271.75</v>
      </c>
      <c r="J94" s="31"/>
      <c r="K94" s="31"/>
      <c r="L94" s="31"/>
      <c r="M94" s="31"/>
      <c r="N94" s="31"/>
      <c r="O94" s="31"/>
      <c r="P94" s="31"/>
      <c r="Q94" s="31"/>
      <c r="R94" s="31"/>
      <c r="S94" s="31">
        <v>154233.25</v>
      </c>
      <c r="T94" s="31">
        <v>20133.29</v>
      </c>
      <c r="U94" s="31"/>
      <c r="V94" s="31"/>
      <c r="W94" s="31"/>
      <c r="X94" s="31"/>
      <c r="Y94" s="31"/>
      <c r="Z94" s="32">
        <f t="shared" si="20"/>
        <v>305637.52999999997</v>
      </c>
      <c r="AA94" s="61"/>
      <c r="AB94" s="61"/>
      <c r="AC94" s="61"/>
    </row>
    <row r="95" spans="2:30" ht="15.75">
      <c r="B95" s="10"/>
      <c r="C95" s="27" t="s">
        <v>214</v>
      </c>
      <c r="D95" s="32">
        <f t="shared" ref="D95:Z95" si="28">+D5+D68+D76+D82+D91</f>
        <v>1179477.9000000001</v>
      </c>
      <c r="E95" s="32">
        <f t="shared" si="28"/>
        <v>13368957.48</v>
      </c>
      <c r="F95" s="32">
        <f t="shared" si="28"/>
        <v>5991680.9500000011</v>
      </c>
      <c r="G95" s="32">
        <f t="shared" si="28"/>
        <v>9610479.589999998</v>
      </c>
      <c r="H95" s="32">
        <f t="shared" si="28"/>
        <v>31403401.310000002</v>
      </c>
      <c r="I95" s="32">
        <f t="shared" si="28"/>
        <v>3249956.3599999994</v>
      </c>
      <c r="J95" s="32">
        <f t="shared" si="28"/>
        <v>13650777.100000001</v>
      </c>
      <c r="K95" s="32">
        <f t="shared" si="28"/>
        <v>2756363.98</v>
      </c>
      <c r="L95" s="32">
        <f t="shared" si="28"/>
        <v>13050609.65</v>
      </c>
      <c r="M95" s="32">
        <f t="shared" si="28"/>
        <v>1900726.4399999997</v>
      </c>
      <c r="N95" s="32">
        <f t="shared" si="28"/>
        <v>22616760.149999999</v>
      </c>
      <c r="O95" s="32">
        <f t="shared" si="28"/>
        <v>133281.72</v>
      </c>
      <c r="P95" s="32">
        <f t="shared" si="28"/>
        <v>2165578.8899999997</v>
      </c>
      <c r="Q95" s="32">
        <f t="shared" si="28"/>
        <v>2148352.23</v>
      </c>
      <c r="R95" s="32">
        <f t="shared" si="28"/>
        <v>9225246.4399999995</v>
      </c>
      <c r="S95" s="32">
        <f t="shared" si="28"/>
        <v>46864258.299999997</v>
      </c>
      <c r="T95" s="32">
        <f t="shared" si="28"/>
        <v>4971924.13</v>
      </c>
      <c r="U95" s="32">
        <f t="shared" si="28"/>
        <v>10571060.199999999</v>
      </c>
      <c r="V95" s="32">
        <f t="shared" si="28"/>
        <v>6329513.25</v>
      </c>
      <c r="W95" s="32">
        <f t="shared" si="28"/>
        <v>8064138</v>
      </c>
      <c r="X95" s="32">
        <f t="shared" si="28"/>
        <v>1404442.7</v>
      </c>
      <c r="Y95" s="32">
        <f t="shared" si="28"/>
        <v>1150588.82</v>
      </c>
      <c r="Z95" s="32">
        <f t="shared" si="28"/>
        <v>211807575.59</v>
      </c>
      <c r="AA95" s="61"/>
      <c r="AB95" s="61"/>
      <c r="AC95" s="61"/>
      <c r="AD95" s="61"/>
    </row>
    <row r="97" spans="4:28">
      <c r="Z97" s="7"/>
      <c r="AA97" s="7"/>
    </row>
    <row r="98" spans="4:28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4:28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4:28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2" spans="4:28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pageMargins left="0.7" right="0.7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4:H72"/>
  <sheetViews>
    <sheetView topLeftCell="A64" workbookViewId="0">
      <selection activeCell="E9" sqref="E9"/>
    </sheetView>
  </sheetViews>
  <sheetFormatPr defaultRowHeight="15"/>
  <cols>
    <col min="2" max="2" width="53.5703125" customWidth="1"/>
    <col min="3" max="3" width="15.28515625" customWidth="1"/>
    <col min="4" max="4" width="12.7109375" bestFit="1" customWidth="1"/>
    <col min="5" max="5" width="13.85546875" bestFit="1" customWidth="1"/>
    <col min="6" max="6" width="12.7109375" bestFit="1" customWidth="1"/>
    <col min="7" max="7" width="13.28515625" customWidth="1"/>
    <col min="8" max="8" width="14.140625" customWidth="1"/>
  </cols>
  <sheetData>
    <row r="4" spans="2:8" ht="15" customHeight="1" thickBot="1">
      <c r="B4" s="53" t="s">
        <v>254</v>
      </c>
      <c r="C4" s="54">
        <v>2014</v>
      </c>
    </row>
    <row r="5" spans="2:8" ht="15" customHeight="1" thickTop="1" thickBot="1">
      <c r="B5" s="56" t="s">
        <v>255</v>
      </c>
      <c r="C5" s="50">
        <f>+C6+C10+C14+C22</f>
        <v>192271082.06999999</v>
      </c>
    </row>
    <row r="6" spans="2:8" ht="15" customHeight="1" thickTop="1">
      <c r="B6" s="48" t="s">
        <v>80</v>
      </c>
      <c r="C6" s="55">
        <f>+C7+C8+C9</f>
        <v>116912935.66999999</v>
      </c>
    </row>
    <row r="7" spans="2:8" ht="15" customHeight="1">
      <c r="B7" s="34" t="s">
        <v>82</v>
      </c>
      <c r="C7" s="31">
        <f>+prihodi!Y7+15616478.9</f>
        <v>32416791.079999998</v>
      </c>
      <c r="F7" s="7"/>
      <c r="G7" s="7"/>
    </row>
    <row r="8" spans="2:8" ht="15" customHeight="1">
      <c r="B8" s="34" t="s">
        <v>84</v>
      </c>
      <c r="C8" s="31">
        <f>+prihodi!Y9+1576146.49</f>
        <v>13399589.07</v>
      </c>
      <c r="F8" s="7"/>
      <c r="G8" s="7"/>
    </row>
    <row r="9" spans="2:8" ht="15" customHeight="1">
      <c r="B9" s="34" t="s">
        <v>256</v>
      </c>
      <c r="C9" s="31">
        <f>+prihodi!Y8+prihodi!Y10+12124056.34</f>
        <v>71096555.519999996</v>
      </c>
      <c r="F9" s="7"/>
      <c r="G9" s="7"/>
    </row>
    <row r="10" spans="2:8" ht="15" customHeight="1">
      <c r="B10" s="33" t="s">
        <v>87</v>
      </c>
      <c r="C10" s="32">
        <f>+C11+C12+C13</f>
        <v>5746427.6000000006</v>
      </c>
      <c r="F10" s="7"/>
    </row>
    <row r="11" spans="2:8" ht="15" customHeight="1">
      <c r="B11" s="34" t="s">
        <v>89</v>
      </c>
      <c r="C11" s="31">
        <f>+prihodi!Y12</f>
        <v>1456658.34</v>
      </c>
      <c r="F11" s="7"/>
    </row>
    <row r="12" spans="2:8" ht="15" customHeight="1">
      <c r="B12" s="34" t="s">
        <v>91</v>
      </c>
      <c r="C12" s="31">
        <f>+prihodi!Y13</f>
        <v>3916137.5500000003</v>
      </c>
      <c r="E12" s="7"/>
      <c r="F12" s="7"/>
    </row>
    <row r="13" spans="2:8" ht="15" customHeight="1">
      <c r="B13" s="34" t="s">
        <v>92</v>
      </c>
      <c r="C13" s="31">
        <f>+prihodi!Y14</f>
        <v>373631.71</v>
      </c>
      <c r="F13" s="7"/>
    </row>
    <row r="14" spans="2:8" ht="15" customHeight="1">
      <c r="B14" s="33" t="s">
        <v>93</v>
      </c>
      <c r="C14" s="32">
        <f>+C15+C16+C17+C18+C19+C20+C21</f>
        <v>54511713.119999997</v>
      </c>
    </row>
    <row r="15" spans="2:8" ht="16.5" customHeight="1">
      <c r="B15" s="34" t="s">
        <v>257</v>
      </c>
      <c r="C15" s="31">
        <f>+prihodi!Y16</f>
        <v>1634866.54</v>
      </c>
      <c r="D15" s="7"/>
      <c r="E15" s="7"/>
      <c r="H15" s="7"/>
    </row>
    <row r="16" spans="2:8" ht="15" customHeight="1">
      <c r="B16" s="34" t="s">
        <v>102</v>
      </c>
      <c r="C16" s="31">
        <f>+prihodi!Y21</f>
        <v>8205861.5300000003</v>
      </c>
      <c r="E16" s="7"/>
      <c r="F16" s="7"/>
      <c r="H16" s="7"/>
    </row>
    <row r="17" spans="2:8" ht="15" hidden="1" customHeight="1">
      <c r="B17" s="34" t="s">
        <v>258</v>
      </c>
      <c r="C17" s="31"/>
      <c r="H17" s="7"/>
    </row>
    <row r="18" spans="2:8" ht="15" hidden="1" customHeight="1">
      <c r="B18" s="34" t="s">
        <v>259</v>
      </c>
      <c r="C18" s="31"/>
      <c r="H18" s="7"/>
    </row>
    <row r="19" spans="2:8" ht="19.5" customHeight="1">
      <c r="B19" s="34" t="s">
        <v>261</v>
      </c>
      <c r="C19" s="31">
        <f>+prihodi!Y28+prihodi!Y29</f>
        <v>38396294.159999996</v>
      </c>
      <c r="E19" s="7"/>
      <c r="H19" s="7"/>
    </row>
    <row r="20" spans="2:8" ht="15" customHeight="1">
      <c r="B20" s="34" t="s">
        <v>260</v>
      </c>
      <c r="C20" s="31">
        <f>+prihodi!Y30</f>
        <v>1738569.8299999998</v>
      </c>
      <c r="H20" s="7"/>
    </row>
    <row r="21" spans="2:8" ht="15" customHeight="1">
      <c r="B21" s="34" t="s">
        <v>17</v>
      </c>
      <c r="C21" s="31">
        <f>+prihodi!Y27+prihodi!Y31+prihodi!Y32+prihodi!Y26</f>
        <v>4536121.0600000005</v>
      </c>
      <c r="E21" s="7"/>
      <c r="F21" s="7"/>
    </row>
    <row r="22" spans="2:8" ht="15" customHeight="1">
      <c r="B22" s="33" t="s">
        <v>116</v>
      </c>
      <c r="C22" s="32">
        <f>+C23+C24+C25+C26</f>
        <v>15100005.68</v>
      </c>
    </row>
    <row r="23" spans="2:8" ht="15" customHeight="1">
      <c r="B23" s="34" t="s">
        <v>262</v>
      </c>
      <c r="C23" s="31">
        <f>+prihodi!Y34</f>
        <v>2149960.3200000003</v>
      </c>
    </row>
    <row r="24" spans="2:8" ht="15" customHeight="1">
      <c r="B24" s="34" t="s">
        <v>120</v>
      </c>
      <c r="C24" s="31">
        <f>+prihodi!Y35+prihodi!Y36</f>
        <v>923082.52999999991</v>
      </c>
    </row>
    <row r="25" spans="2:8" ht="19.5" customHeight="1">
      <c r="B25" s="34" t="s">
        <v>123</v>
      </c>
      <c r="C25" s="31">
        <f>+prihodi!Y37+prihodi!Y38</f>
        <v>3480800.8699999996</v>
      </c>
    </row>
    <row r="26" spans="2:8" ht="15" customHeight="1" thickBot="1">
      <c r="B26" s="57" t="s">
        <v>116</v>
      </c>
      <c r="C26" s="47">
        <f>+prihodi!Y39</f>
        <v>8546161.959999999</v>
      </c>
    </row>
    <row r="27" spans="2:8" ht="15" customHeight="1" thickTop="1" thickBot="1">
      <c r="B27" s="49" t="s">
        <v>263</v>
      </c>
      <c r="C27" s="50">
        <f>+C28+C55+C56+C57</f>
        <v>153155844.26999998</v>
      </c>
    </row>
    <row r="28" spans="2:8" ht="15" customHeight="1" thickTop="1">
      <c r="B28" s="48" t="s">
        <v>3</v>
      </c>
      <c r="C28" s="55">
        <f>+C29+C35+C36+C37+C38+C39+C40+C41+C42+C43+C44+C51</f>
        <v>100033851.85999998</v>
      </c>
    </row>
    <row r="29" spans="2:8" ht="15" customHeight="1">
      <c r="B29" s="35" t="s">
        <v>4</v>
      </c>
      <c r="C29" s="32">
        <f>SUM(C30:C34)</f>
        <v>36835921.669999994</v>
      </c>
    </row>
    <row r="30" spans="2:8" ht="15" customHeight="1">
      <c r="B30" s="36" t="s">
        <v>5</v>
      </c>
      <c r="C30" s="31">
        <f>+rashodi!Z8</f>
        <v>25794043.509999998</v>
      </c>
    </row>
    <row r="31" spans="2:8" ht="15" customHeight="1">
      <c r="B31" s="36" t="s">
        <v>6</v>
      </c>
      <c r="C31" s="31">
        <f>+rashodi!Z9</f>
        <v>2398661.2000000002</v>
      </c>
    </row>
    <row r="32" spans="2:8" ht="15" customHeight="1">
      <c r="B32" s="36" t="s">
        <v>7</v>
      </c>
      <c r="C32" s="31">
        <f>+rashodi!Z10</f>
        <v>5608128.75</v>
      </c>
    </row>
    <row r="33" spans="2:5" ht="15" customHeight="1">
      <c r="B33" s="36" t="s">
        <v>8</v>
      </c>
      <c r="C33" s="31">
        <f>+rashodi!Z11</f>
        <v>2672158.09</v>
      </c>
    </row>
    <row r="34" spans="2:5" ht="15" customHeight="1">
      <c r="B34" s="36" t="s">
        <v>9</v>
      </c>
      <c r="C34" s="31">
        <f>+rashodi!Z12</f>
        <v>362930.11999999994</v>
      </c>
    </row>
    <row r="35" spans="2:5" ht="15" customHeight="1">
      <c r="B35" s="37" t="s">
        <v>10</v>
      </c>
      <c r="C35" s="31">
        <f>+rashodi!Z13</f>
        <v>2308248.6</v>
      </c>
      <c r="E35" s="7"/>
    </row>
    <row r="36" spans="2:5" ht="15" customHeight="1">
      <c r="B36" s="37" t="s">
        <v>18</v>
      </c>
      <c r="C36" s="31">
        <f>+rashodi!Z21</f>
        <v>6219673.5100000007</v>
      </c>
      <c r="D36" s="7"/>
      <c r="E36" s="7"/>
    </row>
    <row r="37" spans="2:5" ht="15" customHeight="1">
      <c r="B37" s="37" t="s">
        <v>24</v>
      </c>
      <c r="C37" s="31">
        <f>+rashodi!Z27</f>
        <v>8184526.5399999991</v>
      </c>
      <c r="E37" s="7"/>
    </row>
    <row r="38" spans="2:5" ht="15" customHeight="1">
      <c r="B38" s="37" t="s">
        <v>34</v>
      </c>
      <c r="C38" s="31">
        <f>+rashodi!Z37</f>
        <v>3951278.9599999995</v>
      </c>
    </row>
    <row r="39" spans="2:5" ht="15" customHeight="1">
      <c r="B39" s="37" t="s">
        <v>38</v>
      </c>
      <c r="C39" s="31">
        <f>+rashodi!Z41</f>
        <v>3385393.0399999996</v>
      </c>
    </row>
    <row r="40" spans="2:5" ht="15" customHeight="1">
      <c r="B40" s="37" t="s">
        <v>41</v>
      </c>
      <c r="C40" s="31">
        <f>+rashodi!Z44</f>
        <v>455172.39</v>
      </c>
    </row>
    <row r="41" spans="2:5" ht="15" customHeight="1">
      <c r="B41" s="37" t="s">
        <v>45</v>
      </c>
      <c r="C41" s="31">
        <f>+rashodi!Z48</f>
        <v>417432.82999999996</v>
      </c>
    </row>
    <row r="42" spans="2:5" ht="15" customHeight="1">
      <c r="B42" s="37" t="s">
        <v>46</v>
      </c>
      <c r="C42" s="31">
        <f>+rashodi!Z49</f>
        <v>2535092.0100000002</v>
      </c>
    </row>
    <row r="43" spans="2:5" ht="15" customHeight="1">
      <c r="B43" s="35" t="s">
        <v>47</v>
      </c>
      <c r="C43" s="31">
        <f>+rashodi!Z54</f>
        <v>251481.82000000007</v>
      </c>
    </row>
    <row r="44" spans="2:5" ht="17.25" customHeight="1">
      <c r="B44" s="35" t="s">
        <v>264</v>
      </c>
      <c r="C44" s="32">
        <f>SUM(C45:C50)</f>
        <v>21432527.799999997</v>
      </c>
    </row>
    <row r="45" spans="2:5" ht="15" customHeight="1">
      <c r="B45" s="38" t="s">
        <v>70</v>
      </c>
      <c r="C45" s="31">
        <f>+rashodi!Z58</f>
        <v>8562777.9600000009</v>
      </c>
      <c r="D45" s="7"/>
      <c r="E45" s="7"/>
    </row>
    <row r="46" spans="2:5" ht="15" customHeight="1">
      <c r="B46" s="38" t="s">
        <v>71</v>
      </c>
      <c r="C46" s="31">
        <f>+rashodi!Z59</f>
        <v>343755.43000000005</v>
      </c>
      <c r="E46" s="7"/>
    </row>
    <row r="47" spans="2:5" ht="15" customHeight="1">
      <c r="B47" s="38" t="s">
        <v>273</v>
      </c>
      <c r="C47" s="31">
        <f>+rashodi!Z60</f>
        <v>1444232.04</v>
      </c>
      <c r="D47" s="7"/>
      <c r="E47" s="7"/>
    </row>
    <row r="48" spans="2:5" ht="15" customHeight="1">
      <c r="B48" s="38" t="s">
        <v>72</v>
      </c>
      <c r="C48" s="31">
        <f>+rashodi!Z61</f>
        <v>1136895.07</v>
      </c>
      <c r="D48" s="7"/>
      <c r="E48" s="7"/>
    </row>
    <row r="49" spans="2:5" ht="15" customHeight="1">
      <c r="B49" s="38" t="s">
        <v>73</v>
      </c>
      <c r="C49" s="31">
        <f>+rashodi!Z62</f>
        <v>2023585.8099999998</v>
      </c>
      <c r="E49" s="7"/>
    </row>
    <row r="50" spans="2:5" ht="15" customHeight="1">
      <c r="B50" s="38" t="s">
        <v>74</v>
      </c>
      <c r="C50" s="31">
        <f>+rashodi!Z63+rashodi!Z57</f>
        <v>7921281.4899999984</v>
      </c>
    </row>
    <row r="51" spans="2:5" ht="15" customHeight="1">
      <c r="B51" s="35" t="s">
        <v>49</v>
      </c>
      <c r="C51" s="32">
        <f>SUM(C52:C54)</f>
        <v>14057102.689999999</v>
      </c>
      <c r="E51" s="7"/>
    </row>
    <row r="52" spans="2:5" ht="15" customHeight="1">
      <c r="B52" s="38" t="s">
        <v>75</v>
      </c>
      <c r="C52" s="31">
        <f>+rashodi!Z65</f>
        <v>787536.94</v>
      </c>
      <c r="D52" s="7"/>
      <c r="E52" s="7"/>
    </row>
    <row r="53" spans="2:5" ht="15" customHeight="1">
      <c r="B53" s="38" t="s">
        <v>76</v>
      </c>
      <c r="C53" s="31">
        <f>+rashodi!Z66</f>
        <v>1295205.06</v>
      </c>
    </row>
    <row r="54" spans="2:5" ht="15" customHeight="1">
      <c r="B54" s="38" t="s">
        <v>265</v>
      </c>
      <c r="C54" s="31">
        <f>+rashodi!Z67</f>
        <v>11974360.689999999</v>
      </c>
      <c r="D54" s="7"/>
      <c r="E54" s="7"/>
    </row>
    <row r="55" spans="2:5" ht="15" customHeight="1">
      <c r="B55" s="35" t="s">
        <v>50</v>
      </c>
      <c r="C55" s="31">
        <f>+rashodi!Z68</f>
        <v>49380655.789999999</v>
      </c>
    </row>
    <row r="56" spans="2:5" ht="15" customHeight="1">
      <c r="B56" s="35" t="s">
        <v>57</v>
      </c>
      <c r="C56" s="31">
        <f>+rashodi!Z76</f>
        <v>1276416.05</v>
      </c>
    </row>
    <row r="57" spans="2:5" ht="15" customHeight="1" thickBot="1">
      <c r="B57" s="46" t="s">
        <v>66</v>
      </c>
      <c r="C57" s="47">
        <f>+rashodi!Z91</f>
        <v>2464920.5699999998</v>
      </c>
    </row>
    <row r="58" spans="2:5" ht="15" customHeight="1" thickTop="1" thickBot="1">
      <c r="B58" s="49" t="s">
        <v>266</v>
      </c>
      <c r="C58" s="50">
        <f>+C5-C27+C69</f>
        <v>41917222.99000001</v>
      </c>
    </row>
    <row r="59" spans="2:5" ht="15" customHeight="1" thickTop="1" thickBot="1">
      <c r="B59" s="49" t="s">
        <v>267</v>
      </c>
      <c r="C59" s="50">
        <f>+C60+C64+C68-C70</f>
        <v>-41917222.99000001</v>
      </c>
    </row>
    <row r="60" spans="2:5" ht="15" customHeight="1" thickTop="1">
      <c r="B60" s="48" t="s">
        <v>268</v>
      </c>
      <c r="C60" s="55">
        <f>+C61-C62-C63</f>
        <v>-50743236.589999996</v>
      </c>
    </row>
    <row r="61" spans="2:5" ht="15" customHeight="1">
      <c r="B61" s="38" t="s">
        <v>269</v>
      </c>
      <c r="C61" s="31">
        <f>+prihodi!Y58</f>
        <v>5163551.93</v>
      </c>
    </row>
    <row r="62" spans="2:5" ht="15" customHeight="1">
      <c r="B62" s="38" t="s">
        <v>58</v>
      </c>
      <c r="C62" s="31">
        <f>+rashodi!Z84+rashodi!Z87</f>
        <v>15347125.99</v>
      </c>
    </row>
    <row r="63" spans="2:5" ht="15" customHeight="1">
      <c r="B63" s="38" t="s">
        <v>65</v>
      </c>
      <c r="C63" s="31">
        <f>+rashodi!Z89</f>
        <v>40559662.529999994</v>
      </c>
    </row>
    <row r="64" spans="2:5" ht="15" customHeight="1">
      <c r="B64" s="33" t="s">
        <v>270</v>
      </c>
      <c r="C64" s="32">
        <f>+C65-C66+C67</f>
        <v>5584707.75</v>
      </c>
    </row>
    <row r="65" spans="2:5" ht="15" customHeight="1">
      <c r="B65" s="36" t="s">
        <v>271</v>
      </c>
      <c r="C65" s="31">
        <f>+prihodi!Y59</f>
        <v>4579292</v>
      </c>
    </row>
    <row r="66" spans="2:5" ht="15" customHeight="1">
      <c r="B66" s="36" t="s">
        <v>58</v>
      </c>
      <c r="C66" s="31">
        <f>+rashodi!Z85</f>
        <v>2744942.8</v>
      </c>
    </row>
    <row r="67" spans="2:5" ht="15" customHeight="1">
      <c r="B67" s="34" t="s">
        <v>274</v>
      </c>
      <c r="C67" s="31">
        <f>+prihodi!Y50</f>
        <v>3750358.55</v>
      </c>
    </row>
    <row r="68" spans="2:5" ht="15" customHeight="1">
      <c r="B68" s="33" t="s">
        <v>275</v>
      </c>
      <c r="C68" s="32">
        <f>+prihodi!Y40</f>
        <v>7853495.3499999996</v>
      </c>
    </row>
    <row r="69" spans="2:5" ht="15" customHeight="1" thickBot="1">
      <c r="B69" s="51" t="s">
        <v>148</v>
      </c>
      <c r="C69" s="59">
        <f>+prihodi!Y54</f>
        <v>2801985.19</v>
      </c>
    </row>
    <row r="70" spans="2:5" ht="15" customHeight="1" thickTop="1" thickBot="1">
      <c r="B70" s="52" t="s">
        <v>272</v>
      </c>
      <c r="C70" s="50">
        <f>+C58+C60+C64+C68</f>
        <v>4612189.500000013</v>
      </c>
      <c r="E70" s="7"/>
    </row>
    <row r="71" spans="2:5" ht="15.75" thickTop="1"/>
    <row r="72" spans="2:5">
      <c r="E72" s="7"/>
    </row>
  </sheetData>
  <printOptions horizontalCentered="1" verticalCentered="1"/>
  <pageMargins left="0.2" right="0.2" top="0.25" bottom="0.2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5:AD22"/>
  <sheetViews>
    <sheetView topLeftCell="A2" workbookViewId="0">
      <selection activeCell="H9" sqref="H9"/>
    </sheetView>
  </sheetViews>
  <sheetFormatPr defaultRowHeight="15"/>
  <cols>
    <col min="3" max="3" width="51" customWidth="1"/>
    <col min="4" max="4" width="14.85546875" customWidth="1"/>
    <col min="5" max="5" width="13.28515625" customWidth="1"/>
    <col min="6" max="6" width="12.42578125" customWidth="1"/>
    <col min="7" max="7" width="14.7109375" customWidth="1"/>
    <col min="8" max="8" width="14.85546875" customWidth="1"/>
    <col min="9" max="9" width="14.7109375" customWidth="1"/>
    <col min="10" max="10" width="12.5703125" customWidth="1"/>
    <col min="11" max="11" width="13.140625" customWidth="1"/>
    <col min="12" max="12" width="13.5703125" customWidth="1"/>
    <col min="13" max="13" width="11.140625" customWidth="1"/>
    <col min="14" max="15" width="12.5703125" customWidth="1"/>
    <col min="16" max="16" width="15.85546875" customWidth="1"/>
    <col min="17" max="17" width="13.42578125" customWidth="1"/>
    <col min="18" max="18" width="13" customWidth="1"/>
    <col min="19" max="19" width="12.140625" customWidth="1"/>
    <col min="20" max="20" width="13.42578125" customWidth="1"/>
    <col min="21" max="21" width="12.140625" customWidth="1"/>
    <col min="22" max="22" width="13.28515625" customWidth="1"/>
    <col min="23" max="23" width="13" customWidth="1"/>
    <col min="24" max="24" width="11.7109375" customWidth="1"/>
    <col min="25" max="25" width="11.42578125" customWidth="1"/>
    <col min="26" max="26" width="13.85546875" customWidth="1"/>
    <col min="28" max="28" width="14.42578125" customWidth="1"/>
    <col min="30" max="30" width="14.7109375" customWidth="1"/>
  </cols>
  <sheetData>
    <row r="5" spans="2:30" ht="15.75" thickBot="1"/>
    <row r="6" spans="2:30" ht="15" customHeight="1">
      <c r="B6" s="119" t="s">
        <v>0</v>
      </c>
      <c r="C6" s="121" t="s">
        <v>276</v>
      </c>
      <c r="D6" s="92" t="s">
        <v>277</v>
      </c>
      <c r="E6" s="92" t="s">
        <v>233</v>
      </c>
      <c r="F6" s="91" t="s">
        <v>234</v>
      </c>
      <c r="G6" s="91" t="s">
        <v>235</v>
      </c>
      <c r="H6" s="91" t="s">
        <v>278</v>
      </c>
      <c r="I6" s="91" t="s">
        <v>237</v>
      </c>
      <c r="J6" s="92" t="s">
        <v>238</v>
      </c>
      <c r="K6" s="91" t="s">
        <v>239</v>
      </c>
      <c r="L6" s="91" t="s">
        <v>240</v>
      </c>
      <c r="M6" s="91" t="s">
        <v>279</v>
      </c>
      <c r="N6" s="91" t="s">
        <v>242</v>
      </c>
      <c r="O6" s="91" t="s">
        <v>306</v>
      </c>
      <c r="P6" s="91" t="s">
        <v>243</v>
      </c>
      <c r="Q6" s="91" t="s">
        <v>244</v>
      </c>
      <c r="R6" s="91" t="s">
        <v>245</v>
      </c>
      <c r="S6" s="91" t="s">
        <v>246</v>
      </c>
      <c r="T6" s="91" t="s">
        <v>247</v>
      </c>
      <c r="U6" s="91" t="s">
        <v>248</v>
      </c>
      <c r="V6" s="91" t="s">
        <v>280</v>
      </c>
      <c r="W6" s="91" t="s">
        <v>250</v>
      </c>
      <c r="X6" s="91" t="s">
        <v>251</v>
      </c>
      <c r="Y6" s="91" t="s">
        <v>252</v>
      </c>
      <c r="Z6" s="117" t="s">
        <v>301</v>
      </c>
    </row>
    <row r="7" spans="2:30" s="39" customFormat="1" ht="84" customHeight="1">
      <c r="B7" s="120"/>
      <c r="C7" s="122"/>
      <c r="D7" s="62" t="s">
        <v>301</v>
      </c>
      <c r="E7" s="62" t="s">
        <v>301</v>
      </c>
      <c r="F7" s="62" t="s">
        <v>301</v>
      </c>
      <c r="G7" s="62" t="s">
        <v>301</v>
      </c>
      <c r="H7" s="62" t="s">
        <v>301</v>
      </c>
      <c r="I7" s="62" t="s">
        <v>301</v>
      </c>
      <c r="J7" s="62" t="s">
        <v>301</v>
      </c>
      <c r="K7" s="62" t="s">
        <v>301</v>
      </c>
      <c r="L7" s="62" t="s">
        <v>301</v>
      </c>
      <c r="M7" s="62" t="s">
        <v>301</v>
      </c>
      <c r="N7" s="62" t="s">
        <v>301</v>
      </c>
      <c r="O7" s="62" t="s">
        <v>301</v>
      </c>
      <c r="P7" s="62" t="s">
        <v>301</v>
      </c>
      <c r="Q7" s="62" t="s">
        <v>301</v>
      </c>
      <c r="R7" s="62" t="s">
        <v>301</v>
      </c>
      <c r="S7" s="62" t="s">
        <v>301</v>
      </c>
      <c r="T7" s="62" t="s">
        <v>301</v>
      </c>
      <c r="U7" s="62" t="s">
        <v>301</v>
      </c>
      <c r="V7" s="62" t="s">
        <v>301</v>
      </c>
      <c r="W7" s="62" t="s">
        <v>301</v>
      </c>
      <c r="X7" s="62" t="s">
        <v>301</v>
      </c>
      <c r="Y7" s="62" t="s">
        <v>301</v>
      </c>
      <c r="Z7" s="118"/>
    </row>
    <row r="8" spans="2:30" s="39" customFormat="1" ht="13.5">
      <c r="B8" s="40" t="s">
        <v>2</v>
      </c>
      <c r="C8" s="41" t="s">
        <v>281</v>
      </c>
      <c r="D8" s="63">
        <f t="shared" ref="D8:Y8" si="0">+D9+D10+D11</f>
        <v>19341.990000000002</v>
      </c>
      <c r="E8" s="63">
        <f t="shared" si="0"/>
        <v>3623656</v>
      </c>
      <c r="F8" s="63">
        <f t="shared" si="0"/>
        <v>8807851.4299999997</v>
      </c>
      <c r="G8" s="63">
        <f>+G9+G10+G11</f>
        <v>7729399.6299999999</v>
      </c>
      <c r="H8" s="63">
        <f t="shared" si="0"/>
        <v>11993854.620000001</v>
      </c>
      <c r="I8" s="63">
        <f t="shared" si="0"/>
        <v>2814375.8</v>
      </c>
      <c r="J8" s="63">
        <f t="shared" si="0"/>
        <v>1518838.04</v>
      </c>
      <c r="K8" s="63">
        <f t="shared" si="0"/>
        <v>2752719.29</v>
      </c>
      <c r="L8" s="63">
        <f t="shared" si="0"/>
        <v>327288</v>
      </c>
      <c r="M8" s="63">
        <f t="shared" si="0"/>
        <v>403214.81</v>
      </c>
      <c r="N8" s="63">
        <f t="shared" si="0"/>
        <v>3847628.88</v>
      </c>
      <c r="O8" s="63">
        <f t="shared" si="0"/>
        <v>36127</v>
      </c>
      <c r="P8" s="63">
        <f t="shared" si="0"/>
        <v>1523207.38</v>
      </c>
      <c r="Q8" s="63">
        <f t="shared" si="0"/>
        <v>19934.55</v>
      </c>
      <c r="R8" s="67">
        <f t="shared" si="0"/>
        <v>4972280.29</v>
      </c>
      <c r="S8" s="63">
        <f t="shared" si="0"/>
        <v>0</v>
      </c>
      <c r="T8" s="63">
        <f t="shared" si="0"/>
        <v>0</v>
      </c>
      <c r="U8" s="63">
        <f t="shared" si="0"/>
        <v>4741.74</v>
      </c>
      <c r="V8" s="63">
        <f>+V9+V10+V11</f>
        <v>4576484.74</v>
      </c>
      <c r="W8" s="63">
        <f t="shared" si="0"/>
        <v>8387590</v>
      </c>
      <c r="X8" s="63">
        <f t="shared" si="0"/>
        <v>153613.15</v>
      </c>
      <c r="Y8" s="63">
        <f t="shared" si="0"/>
        <v>413336.57</v>
      </c>
      <c r="Z8" s="63">
        <f>+Z9+Z10+Z11</f>
        <v>63925483.910000004</v>
      </c>
      <c r="AB8" s="71"/>
      <c r="AC8" s="71"/>
      <c r="AD8" s="71"/>
    </row>
    <row r="9" spans="2:30" ht="15.75">
      <c r="B9" s="42"/>
      <c r="C9" s="43" t="s">
        <v>282</v>
      </c>
      <c r="D9" s="64"/>
      <c r="E9" s="64">
        <v>2940978</v>
      </c>
      <c r="F9" s="64">
        <v>7697961.2800000003</v>
      </c>
      <c r="G9" s="64">
        <v>6719203.5199999996</v>
      </c>
      <c r="H9" s="64">
        <v>4364899.1100000003</v>
      </c>
      <c r="I9" s="64">
        <v>2520525.5299999998</v>
      </c>
      <c r="J9" s="63">
        <v>292474.99</v>
      </c>
      <c r="K9" s="64">
        <v>1454093.67</v>
      </c>
      <c r="L9" s="64">
        <v>281097</v>
      </c>
      <c r="M9" s="64">
        <v>88214.21</v>
      </c>
      <c r="N9" s="64">
        <v>2496672.7999999998</v>
      </c>
      <c r="O9" s="64">
        <v>32226.85</v>
      </c>
      <c r="P9" s="64">
        <v>1267130.43</v>
      </c>
      <c r="Q9" s="64"/>
      <c r="R9" s="64">
        <v>3016027.06</v>
      </c>
      <c r="S9" s="64"/>
      <c r="T9" s="64"/>
      <c r="U9" s="64"/>
      <c r="V9" s="64">
        <v>3417910.85</v>
      </c>
      <c r="W9" s="64">
        <v>6609639</v>
      </c>
      <c r="X9" s="64">
        <v>143577.76</v>
      </c>
      <c r="Y9" s="64">
        <v>358994.4</v>
      </c>
      <c r="Z9" s="64">
        <f>SUM(D9:Y9)</f>
        <v>43701626.460000001</v>
      </c>
      <c r="AB9" s="71"/>
      <c r="AC9" s="71"/>
      <c r="AD9" s="71"/>
    </row>
    <row r="10" spans="2:30" ht="15.75">
      <c r="B10" s="42"/>
      <c r="C10" s="43" t="s">
        <v>283</v>
      </c>
      <c r="D10" s="64"/>
      <c r="E10" s="64"/>
      <c r="F10" s="64"/>
      <c r="G10" s="64">
        <v>10560</v>
      </c>
      <c r="H10" s="64">
        <v>344027.96</v>
      </c>
      <c r="I10" s="64"/>
      <c r="J10" s="64">
        <v>5840.9</v>
      </c>
      <c r="K10" s="64">
        <v>140280</v>
      </c>
      <c r="L10" s="64">
        <v>14811</v>
      </c>
      <c r="M10" s="64">
        <v>45646</v>
      </c>
      <c r="N10" s="64">
        <v>57711.08</v>
      </c>
      <c r="O10" s="64"/>
      <c r="P10" s="64">
        <v>62891.06</v>
      </c>
      <c r="Q10" s="64"/>
      <c r="R10" s="64">
        <v>72576.740000000005</v>
      </c>
      <c r="S10" s="64"/>
      <c r="T10" s="64"/>
      <c r="U10" s="64"/>
      <c r="V10" s="64">
        <v>116425</v>
      </c>
      <c r="W10" s="64">
        <v>87576</v>
      </c>
      <c r="X10" s="64">
        <v>661.4</v>
      </c>
      <c r="Y10" s="64">
        <v>21350</v>
      </c>
      <c r="Z10" s="64">
        <f t="shared" ref="Z10:Z11" si="1">SUM(D10:Y10)</f>
        <v>980357.14</v>
      </c>
      <c r="AB10" s="71"/>
      <c r="AC10" s="71"/>
      <c r="AD10" s="71"/>
    </row>
    <row r="11" spans="2:30" ht="15.75">
      <c r="B11" s="42"/>
      <c r="C11" s="43" t="s">
        <v>284</v>
      </c>
      <c r="D11" s="65">
        <v>19341.990000000002</v>
      </c>
      <c r="E11" s="65">
        <v>682678</v>
      </c>
      <c r="F11" s="64">
        <v>1109890.1499999999</v>
      </c>
      <c r="G11" s="64">
        <v>999636.11</v>
      </c>
      <c r="H11" s="64">
        <v>7284927.5499999998</v>
      </c>
      <c r="I11" s="64">
        <v>293850.27</v>
      </c>
      <c r="J11" s="64">
        <v>1220522.1499999999</v>
      </c>
      <c r="K11" s="64">
        <v>1158345.6200000001</v>
      </c>
      <c r="L11" s="64">
        <v>31380</v>
      </c>
      <c r="M11" s="64">
        <v>269354.59999999998</v>
      </c>
      <c r="N11" s="64">
        <v>1293245</v>
      </c>
      <c r="O11" s="64">
        <v>3900.15</v>
      </c>
      <c r="P11" s="64">
        <v>193185.89</v>
      </c>
      <c r="Q11" s="64">
        <v>19934.55</v>
      </c>
      <c r="R11" s="64">
        <v>1883676.49</v>
      </c>
      <c r="S11" s="64"/>
      <c r="T11" s="64"/>
      <c r="U11" s="64">
        <v>4741.74</v>
      </c>
      <c r="V11" s="64">
        <v>1042148.89</v>
      </c>
      <c r="W11" s="64">
        <v>1690375</v>
      </c>
      <c r="X11" s="64">
        <v>9373.99</v>
      </c>
      <c r="Y11" s="64">
        <v>32992.17</v>
      </c>
      <c r="Z11" s="64">
        <f t="shared" si="1"/>
        <v>19243500.310000002</v>
      </c>
      <c r="AB11" s="71"/>
      <c r="AC11" s="71"/>
      <c r="AD11" s="71"/>
    </row>
    <row r="12" spans="2:30" s="39" customFormat="1" ht="13.5">
      <c r="B12" s="40" t="s">
        <v>210</v>
      </c>
      <c r="C12" s="41" t="s">
        <v>285</v>
      </c>
      <c r="D12" s="63"/>
      <c r="E12" s="63"/>
      <c r="F12" s="63"/>
      <c r="G12" s="63">
        <v>7659.96</v>
      </c>
      <c r="H12" s="63">
        <v>9035.7800000000007</v>
      </c>
      <c r="I12" s="63"/>
      <c r="J12" s="63"/>
      <c r="K12" s="63"/>
      <c r="L12" s="63">
        <v>0</v>
      </c>
      <c r="M12" s="63"/>
      <c r="N12" s="63">
        <v>5404</v>
      </c>
      <c r="O12" s="63"/>
      <c r="P12" s="63">
        <v>0</v>
      </c>
      <c r="Q12" s="63"/>
      <c r="R12" s="63">
        <v>4573.8</v>
      </c>
      <c r="S12" s="63"/>
      <c r="T12" s="63"/>
      <c r="U12" s="63"/>
      <c r="V12" s="63">
        <v>75941.48</v>
      </c>
      <c r="W12" s="63"/>
      <c r="X12" s="63"/>
      <c r="Y12" s="63"/>
      <c r="Z12" s="63">
        <f t="shared" ref="Z12:Z18" si="2">+D12+E12+F12+G12+H12+I12+J12+K12+L12+M12+N12+P12+Q12+R12+S12+T12+U12+V12+W12+X12+Y12</f>
        <v>102615.01999999999</v>
      </c>
      <c r="AB12" s="71"/>
      <c r="AC12" s="71"/>
      <c r="AD12" s="71"/>
    </row>
    <row r="13" spans="2:30" s="39" customFormat="1" ht="16.5" customHeight="1">
      <c r="B13" s="40" t="s">
        <v>211</v>
      </c>
      <c r="C13" s="44" t="s">
        <v>286</v>
      </c>
      <c r="D13" s="63"/>
      <c r="E13" s="63">
        <v>2274792</v>
      </c>
      <c r="F13" s="63"/>
      <c r="G13" s="63">
        <v>575337.18000000005</v>
      </c>
      <c r="H13" s="63">
        <v>2336978.13</v>
      </c>
      <c r="I13" s="63"/>
      <c r="J13" s="63">
        <v>87454.06</v>
      </c>
      <c r="K13" s="63">
        <v>109556.68</v>
      </c>
      <c r="L13" s="63">
        <v>141597</v>
      </c>
      <c r="M13" s="63"/>
      <c r="N13" s="63">
        <v>1027289.4</v>
      </c>
      <c r="O13" s="63"/>
      <c r="P13" s="63">
        <v>10727.24</v>
      </c>
      <c r="Q13" s="63"/>
      <c r="R13" s="63">
        <v>598063.09</v>
      </c>
      <c r="S13" s="63"/>
      <c r="T13" s="63"/>
      <c r="U13" s="63">
        <v>3900</v>
      </c>
      <c r="V13" s="63">
        <v>9120</v>
      </c>
      <c r="W13" s="63">
        <v>394775</v>
      </c>
      <c r="X13" s="63"/>
      <c r="Y13" s="63">
        <v>14457.38</v>
      </c>
      <c r="Z13" s="63">
        <f t="shared" si="2"/>
        <v>7584047.1600000001</v>
      </c>
      <c r="AB13" s="71"/>
      <c r="AC13" s="71"/>
      <c r="AD13" s="71"/>
    </row>
    <row r="14" spans="2:30" s="39" customFormat="1" ht="13.5">
      <c r="B14" s="40" t="s">
        <v>212</v>
      </c>
      <c r="C14" s="41" t="s">
        <v>287</v>
      </c>
      <c r="D14" s="63"/>
      <c r="E14" s="63">
        <v>1456503</v>
      </c>
      <c r="F14" s="63">
        <v>835371.49</v>
      </c>
      <c r="G14" s="63">
        <v>1747096.73</v>
      </c>
      <c r="H14" s="63">
        <v>17420251.010000002</v>
      </c>
      <c r="I14" s="63"/>
      <c r="J14" s="84">
        <v>47015.43</v>
      </c>
      <c r="K14" s="63">
        <v>288838.86</v>
      </c>
      <c r="L14" s="63"/>
      <c r="M14" s="63">
        <v>48100</v>
      </c>
      <c r="N14" s="63">
        <v>1046342.82</v>
      </c>
      <c r="O14" s="63"/>
      <c r="P14" s="63">
        <v>78774.539999999994</v>
      </c>
      <c r="Q14" s="63"/>
      <c r="R14" s="63">
        <v>1101736.8700000001</v>
      </c>
      <c r="S14" s="63"/>
      <c r="T14" s="63"/>
      <c r="U14" s="63">
        <v>24987.15</v>
      </c>
      <c r="V14" s="63">
        <v>51047.71</v>
      </c>
      <c r="W14" s="63">
        <v>410795</v>
      </c>
      <c r="X14" s="63">
        <v>49497.82</v>
      </c>
      <c r="Y14" s="63">
        <v>975.61</v>
      </c>
      <c r="Z14" s="63">
        <f t="shared" si="2"/>
        <v>24607334.039999999</v>
      </c>
      <c r="AB14" s="71"/>
      <c r="AC14" s="71"/>
      <c r="AD14" s="71"/>
    </row>
    <row r="15" spans="2:30" s="39" customFormat="1" ht="13.5">
      <c r="B15" s="40" t="s">
        <v>213</v>
      </c>
      <c r="C15" s="41" t="s">
        <v>288</v>
      </c>
      <c r="D15" s="63"/>
      <c r="E15" s="63">
        <v>3332929</v>
      </c>
      <c r="F15" s="63">
        <v>127642.69</v>
      </c>
      <c r="G15" s="63">
        <v>855374.21</v>
      </c>
      <c r="H15" s="63">
        <f>+H16+H17</f>
        <v>1326452.04</v>
      </c>
      <c r="I15" s="63"/>
      <c r="J15" s="63"/>
      <c r="K15" s="63">
        <f>+K16+K17</f>
        <v>1193897.83</v>
      </c>
      <c r="L15" s="63"/>
      <c r="M15" s="63">
        <v>0</v>
      </c>
      <c r="N15" s="63">
        <f>+N16</f>
        <v>9253350.3200000003</v>
      </c>
      <c r="O15" s="63"/>
      <c r="P15" s="63">
        <f>+P16</f>
        <v>1186442.01</v>
      </c>
      <c r="Q15" s="63"/>
      <c r="R15" s="63">
        <v>73947.62</v>
      </c>
      <c r="S15" s="63"/>
      <c r="T15" s="63"/>
      <c r="U15" s="63"/>
      <c r="V15" s="63">
        <v>4472287.5299999993</v>
      </c>
      <c r="W15" s="63">
        <v>992799</v>
      </c>
      <c r="X15" s="63"/>
      <c r="Y15" s="63"/>
      <c r="Z15" s="63">
        <f t="shared" si="2"/>
        <v>22815122.25</v>
      </c>
      <c r="AB15" s="71"/>
      <c r="AC15" s="71"/>
      <c r="AD15" s="71"/>
    </row>
    <row r="16" spans="2:30" s="39" customFormat="1" ht="13.5">
      <c r="B16" s="40" t="s">
        <v>289</v>
      </c>
      <c r="C16" s="41" t="s">
        <v>290</v>
      </c>
      <c r="D16" s="63"/>
      <c r="E16" s="63"/>
      <c r="F16" s="63">
        <v>89578.78</v>
      </c>
      <c r="G16" s="63">
        <v>632140.34</v>
      </c>
      <c r="H16" s="63">
        <v>1171369.3</v>
      </c>
      <c r="I16" s="63"/>
      <c r="J16" s="63"/>
      <c r="K16" s="63">
        <v>913863.76</v>
      </c>
      <c r="L16" s="63"/>
      <c r="M16" s="63"/>
      <c r="N16" s="63">
        <v>9253350.3200000003</v>
      </c>
      <c r="O16" s="63"/>
      <c r="P16" s="63">
        <v>1186442.01</v>
      </c>
      <c r="Q16" s="63"/>
      <c r="R16" s="63">
        <v>59657.86</v>
      </c>
      <c r="S16" s="63"/>
      <c r="T16" s="63"/>
      <c r="U16" s="63"/>
      <c r="V16" s="63">
        <v>3464751.51</v>
      </c>
      <c r="W16" s="63">
        <v>990749</v>
      </c>
      <c r="X16" s="63"/>
      <c r="Y16" s="63"/>
      <c r="Z16" s="63">
        <f t="shared" si="2"/>
        <v>17761902.879999999</v>
      </c>
      <c r="AB16" s="71"/>
      <c r="AC16" s="71"/>
      <c r="AD16" s="71"/>
    </row>
    <row r="17" spans="2:30" s="39" customFormat="1" ht="13.5">
      <c r="B17" s="40" t="s">
        <v>291</v>
      </c>
      <c r="C17" s="41" t="s">
        <v>292</v>
      </c>
      <c r="D17" s="63"/>
      <c r="E17" s="63"/>
      <c r="F17" s="63">
        <v>38063.910000000003</v>
      </c>
      <c r="G17" s="63">
        <v>223233.87</v>
      </c>
      <c r="H17" s="63">
        <v>155082.74</v>
      </c>
      <c r="I17" s="63"/>
      <c r="J17" s="63"/>
      <c r="K17" s="63">
        <v>280034.07</v>
      </c>
      <c r="L17" s="63"/>
      <c r="M17" s="63"/>
      <c r="N17" s="63"/>
      <c r="O17" s="63"/>
      <c r="P17" s="63"/>
      <c r="Q17" s="63"/>
      <c r="R17" s="63">
        <v>14289.76</v>
      </c>
      <c r="S17" s="63"/>
      <c r="T17" s="63"/>
      <c r="U17" s="63"/>
      <c r="V17" s="63">
        <v>1007536.02</v>
      </c>
      <c r="W17" s="63">
        <v>2050</v>
      </c>
      <c r="X17" s="63"/>
      <c r="Y17" s="63"/>
      <c r="Z17" s="63">
        <f t="shared" si="2"/>
        <v>1720290.37</v>
      </c>
      <c r="AB17" s="71"/>
      <c r="AC17" s="71"/>
      <c r="AD17" s="71"/>
    </row>
    <row r="18" spans="2:30" s="39" customFormat="1" ht="13.5">
      <c r="B18" s="40" t="s">
        <v>293</v>
      </c>
      <c r="C18" s="41" t="s">
        <v>294</v>
      </c>
      <c r="D18" s="63"/>
      <c r="E18" s="63"/>
      <c r="F18" s="63"/>
      <c r="G18" s="63">
        <v>8350</v>
      </c>
      <c r="H18" s="63">
        <v>51860.28</v>
      </c>
      <c r="I18" s="63"/>
      <c r="J18" s="63"/>
      <c r="K18" s="63"/>
      <c r="L18" s="63"/>
      <c r="M18" s="63">
        <v>15000</v>
      </c>
      <c r="N18" s="63">
        <v>82607.56</v>
      </c>
      <c r="O18" s="63"/>
      <c r="P18" s="63">
        <v>26074.19</v>
      </c>
      <c r="Q18" s="63"/>
      <c r="R18" s="63">
        <v>1832</v>
      </c>
      <c r="S18" s="63"/>
      <c r="T18" s="63"/>
      <c r="U18" s="63"/>
      <c r="V18" s="63"/>
      <c r="W18" s="63"/>
      <c r="X18" s="63"/>
      <c r="Y18" s="63">
        <v>1835</v>
      </c>
      <c r="Z18" s="63">
        <f t="shared" si="2"/>
        <v>187559.03</v>
      </c>
      <c r="AB18" s="71"/>
      <c r="AC18" s="71"/>
      <c r="AD18" s="71"/>
    </row>
    <row r="19" spans="2:30" s="39" customFormat="1" ht="14.25" thickBot="1">
      <c r="B19" s="116" t="s">
        <v>295</v>
      </c>
      <c r="C19" s="116"/>
      <c r="D19" s="66">
        <f>+D8+D12+D13+D14+D15++D18</f>
        <v>19341.990000000002</v>
      </c>
      <c r="E19" s="66">
        <f>+E8+E12+E13+E14+E15+E18</f>
        <v>10687880</v>
      </c>
      <c r="F19" s="66">
        <f>+F8+F12+F13+F14+F15+F18</f>
        <v>9770865.6099999994</v>
      </c>
      <c r="G19" s="66">
        <f t="shared" ref="G19:J19" si="3">+G8+G12+G13+G14+G15+G18</f>
        <v>10923217.710000001</v>
      </c>
      <c r="H19" s="66">
        <f t="shared" si="3"/>
        <v>33138431.860000003</v>
      </c>
      <c r="I19" s="66">
        <f t="shared" si="3"/>
        <v>2814375.8</v>
      </c>
      <c r="J19" s="85">
        <f t="shared" si="3"/>
        <v>1653307.53</v>
      </c>
      <c r="K19" s="66">
        <f>+K8+K12+K13+K14+K15</f>
        <v>4345012.66</v>
      </c>
      <c r="L19" s="66">
        <f t="shared" ref="L19:Y19" si="4">+L8+L12+L13+L14+L15+L18</f>
        <v>468885</v>
      </c>
      <c r="M19" s="66">
        <f t="shared" si="4"/>
        <v>466314.81</v>
      </c>
      <c r="N19" s="66">
        <f t="shared" si="4"/>
        <v>15262622.980000002</v>
      </c>
      <c r="O19" s="66">
        <f t="shared" si="4"/>
        <v>36127</v>
      </c>
      <c r="P19" s="66">
        <f t="shared" si="4"/>
        <v>2825225.36</v>
      </c>
      <c r="Q19" s="66">
        <f t="shared" si="4"/>
        <v>19934.55</v>
      </c>
      <c r="R19" s="66">
        <f t="shared" si="4"/>
        <v>6752433.6699999999</v>
      </c>
      <c r="S19" s="66">
        <f t="shared" si="4"/>
        <v>0</v>
      </c>
      <c r="T19" s="66">
        <f t="shared" si="4"/>
        <v>0</v>
      </c>
      <c r="U19" s="66">
        <f t="shared" si="4"/>
        <v>33628.89</v>
      </c>
      <c r="V19" s="63">
        <f t="shared" si="4"/>
        <v>9184881.4600000009</v>
      </c>
      <c r="W19" s="66">
        <f t="shared" si="4"/>
        <v>10185959</v>
      </c>
      <c r="X19" s="66">
        <f t="shared" si="4"/>
        <v>203110.97</v>
      </c>
      <c r="Y19" s="66">
        <f t="shared" si="4"/>
        <v>430604.56</v>
      </c>
      <c r="Z19" s="66">
        <f t="shared" ref="Z19" si="5">+Z8+Z12+Z13+Z14+Z15+Z18</f>
        <v>119222161.41</v>
      </c>
      <c r="AB19" s="71"/>
      <c r="AC19" s="71"/>
      <c r="AD19" s="71"/>
    </row>
    <row r="21" spans="2:30" ht="15.75">
      <c r="B21" s="45"/>
    </row>
    <row r="22" spans="2:30">
      <c r="Z22" s="7"/>
    </row>
  </sheetData>
  <mergeCells count="4">
    <mergeCell ref="B19:C19"/>
    <mergeCell ref="Z6:Z7"/>
    <mergeCell ref="B6:B7"/>
    <mergeCell ref="C6:C7"/>
  </mergeCells>
  <pageMargins left="0" right="0" top="0.75" bottom="0.75" header="0.3" footer="0.3"/>
  <pageSetup scale="3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D26"/>
  <sheetViews>
    <sheetView topLeftCell="A16" workbookViewId="0">
      <selection activeCell="D15" sqref="D15"/>
    </sheetView>
  </sheetViews>
  <sheetFormatPr defaultRowHeight="15"/>
  <cols>
    <col min="3" max="3" width="16.42578125" customWidth="1"/>
    <col min="4" max="4" width="30.140625" customWidth="1"/>
  </cols>
  <sheetData>
    <row r="3" spans="3:4" ht="54.75" customHeight="1">
      <c r="C3" s="102" t="s">
        <v>302</v>
      </c>
      <c r="D3" s="101" t="s">
        <v>308</v>
      </c>
    </row>
    <row r="4" spans="3:4" ht="18">
      <c r="C4" s="93" t="s">
        <v>277</v>
      </c>
      <c r="D4" s="94">
        <v>19341.990000000002</v>
      </c>
    </row>
    <row r="5" spans="3:4" ht="18">
      <c r="C5" s="93" t="s">
        <v>233</v>
      </c>
      <c r="D5" s="94">
        <v>10687880</v>
      </c>
    </row>
    <row r="6" spans="3:4" ht="18">
      <c r="C6" s="93" t="s">
        <v>234</v>
      </c>
      <c r="D6" s="94">
        <v>9770865.6099999994</v>
      </c>
    </row>
    <row r="7" spans="3:4" ht="18">
      <c r="C7" s="93" t="s">
        <v>235</v>
      </c>
      <c r="D7" s="94">
        <v>10923217.710000001</v>
      </c>
    </row>
    <row r="8" spans="3:4" ht="18">
      <c r="C8" s="93" t="s">
        <v>278</v>
      </c>
      <c r="D8" s="94">
        <v>33138431.860000003</v>
      </c>
    </row>
    <row r="9" spans="3:4" ht="18">
      <c r="C9" s="93" t="s">
        <v>237</v>
      </c>
      <c r="D9" s="94">
        <v>2814375.8</v>
      </c>
    </row>
    <row r="10" spans="3:4" ht="18">
      <c r="C10" s="93" t="s">
        <v>238</v>
      </c>
      <c r="D10" s="94">
        <v>1653307.53</v>
      </c>
    </row>
    <row r="11" spans="3:4" ht="18">
      <c r="C11" s="93" t="s">
        <v>239</v>
      </c>
      <c r="D11" s="94">
        <v>4345012.66</v>
      </c>
    </row>
    <row r="12" spans="3:4" ht="18">
      <c r="C12" s="93" t="s">
        <v>240</v>
      </c>
      <c r="D12" s="94">
        <v>468885</v>
      </c>
    </row>
    <row r="13" spans="3:4" ht="18">
      <c r="C13" s="93" t="s">
        <v>279</v>
      </c>
      <c r="D13" s="94">
        <v>466314.81</v>
      </c>
    </row>
    <row r="14" spans="3:4" ht="18">
      <c r="C14" s="93" t="s">
        <v>242</v>
      </c>
      <c r="D14" s="94">
        <v>15262622.980000002</v>
      </c>
    </row>
    <row r="15" spans="3:4" ht="18">
      <c r="C15" s="93" t="s">
        <v>306</v>
      </c>
      <c r="D15" s="94">
        <v>36127</v>
      </c>
    </row>
    <row r="16" spans="3:4" ht="18">
      <c r="C16" s="93" t="s">
        <v>243</v>
      </c>
      <c r="D16" s="94">
        <v>2825225.36</v>
      </c>
    </row>
    <row r="17" spans="3:4" ht="18">
      <c r="C17" s="93" t="s">
        <v>244</v>
      </c>
      <c r="D17" s="94">
        <v>19934.55</v>
      </c>
    </row>
    <row r="18" spans="3:4" ht="18">
      <c r="C18" s="93" t="s">
        <v>245</v>
      </c>
      <c r="D18" s="94">
        <v>6752433.6699999999</v>
      </c>
    </row>
    <row r="19" spans="3:4" ht="18">
      <c r="C19" s="93" t="s">
        <v>246</v>
      </c>
      <c r="D19" s="94">
        <v>0</v>
      </c>
    </row>
    <row r="20" spans="3:4" ht="18">
      <c r="C20" s="93" t="s">
        <v>247</v>
      </c>
      <c r="D20" s="94">
        <v>0</v>
      </c>
    </row>
    <row r="21" spans="3:4" ht="18">
      <c r="C21" s="93" t="s">
        <v>248</v>
      </c>
      <c r="D21" s="94">
        <v>33628.89</v>
      </c>
    </row>
    <row r="22" spans="3:4" ht="18">
      <c r="C22" s="93" t="s">
        <v>280</v>
      </c>
      <c r="D22" s="94">
        <v>9184881.4600000009</v>
      </c>
    </row>
    <row r="23" spans="3:4" ht="18">
      <c r="C23" s="93" t="s">
        <v>250</v>
      </c>
      <c r="D23" s="94">
        <v>10185959</v>
      </c>
    </row>
    <row r="24" spans="3:4" ht="18">
      <c r="C24" s="93" t="s">
        <v>251</v>
      </c>
      <c r="D24" s="94">
        <v>203110.97</v>
      </c>
    </row>
    <row r="25" spans="3:4" ht="18">
      <c r="C25" s="93" t="s">
        <v>252</v>
      </c>
      <c r="D25" s="94">
        <v>430604.56</v>
      </c>
    </row>
    <row r="26" spans="3:4" ht="18">
      <c r="C26" s="103" t="s">
        <v>253</v>
      </c>
      <c r="D26" s="104">
        <f>SUM(D4:D25)</f>
        <v>119222161.41</v>
      </c>
    </row>
  </sheetData>
  <printOptions horizontalCentered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36"/>
  <sheetViews>
    <sheetView topLeftCell="A22" workbookViewId="0">
      <selection activeCell="C36" sqref="C36"/>
    </sheetView>
  </sheetViews>
  <sheetFormatPr defaultRowHeight="15"/>
  <cols>
    <col min="1" max="1" width="32.7109375" bestFit="1" customWidth="1"/>
    <col min="2" max="2" width="21.5703125" customWidth="1"/>
    <col min="3" max="3" width="19.5703125" customWidth="1"/>
    <col min="4" max="4" width="21.5703125" customWidth="1"/>
    <col min="5" max="5" width="12.7109375" bestFit="1" customWidth="1"/>
  </cols>
  <sheetData>
    <row r="2" spans="1:4" ht="18">
      <c r="A2" s="123" t="s">
        <v>309</v>
      </c>
      <c r="B2" s="123"/>
      <c r="C2" s="123"/>
      <c r="D2" s="123"/>
    </row>
    <row r="3" spans="1:4" ht="18">
      <c r="A3" s="95"/>
      <c r="B3" s="95"/>
      <c r="C3" s="95"/>
      <c r="D3" s="95"/>
    </row>
    <row r="4" spans="1:4" ht="18">
      <c r="A4" s="96" t="s">
        <v>302</v>
      </c>
      <c r="B4" s="97" t="s">
        <v>253</v>
      </c>
      <c r="C4" s="97" t="s">
        <v>303</v>
      </c>
      <c r="D4" s="97" t="s">
        <v>304</v>
      </c>
    </row>
    <row r="5" spans="1:4" ht="18">
      <c r="A5" s="98" t="s">
        <v>232</v>
      </c>
      <c r="B5" s="105">
        <v>49999.86</v>
      </c>
      <c r="C5" s="105">
        <v>49999.86</v>
      </c>
      <c r="D5" s="106"/>
    </row>
    <row r="6" spans="1:4" ht="18">
      <c r="A6" s="98" t="s">
        <v>233</v>
      </c>
      <c r="B6" s="105">
        <v>4118946.24</v>
      </c>
      <c r="C6" s="110">
        <v>85714</v>
      </c>
      <c r="D6" s="105">
        <v>4033232.24</v>
      </c>
    </row>
    <row r="7" spans="1:4" ht="18">
      <c r="A7" s="98" t="s">
        <v>234</v>
      </c>
      <c r="B7" s="105">
        <v>3532507.68</v>
      </c>
      <c r="C7" s="110">
        <v>2772673.05</v>
      </c>
      <c r="D7" s="105">
        <v>759834.63</v>
      </c>
    </row>
    <row r="8" spans="1:4" ht="18">
      <c r="A8" s="98" t="s">
        <v>235</v>
      </c>
      <c r="B8" s="105">
        <v>7614738.5</v>
      </c>
      <c r="C8" s="110">
        <v>6857702.3099999996</v>
      </c>
      <c r="D8" s="105">
        <v>757036.19</v>
      </c>
    </row>
    <row r="9" spans="1:4" ht="18">
      <c r="A9" s="98" t="s">
        <v>278</v>
      </c>
      <c r="B9" s="105">
        <v>65929533.18</v>
      </c>
      <c r="C9" s="110">
        <v>7498292.4500000002</v>
      </c>
      <c r="D9" s="105">
        <v>58431240.729999997</v>
      </c>
    </row>
    <row r="10" spans="1:4" ht="18">
      <c r="A10" s="98" t="s">
        <v>250</v>
      </c>
      <c r="B10" s="105">
        <v>3972219</v>
      </c>
      <c r="C10" s="110">
        <v>3972219</v>
      </c>
      <c r="D10" s="106"/>
    </row>
    <row r="11" spans="1:4" ht="18">
      <c r="A11" s="98" t="s">
        <v>237</v>
      </c>
      <c r="B11" s="105">
        <v>1422695.09</v>
      </c>
      <c r="C11" s="110">
        <v>744577.95</v>
      </c>
      <c r="D11" s="105">
        <v>678117.14</v>
      </c>
    </row>
    <row r="12" spans="1:4" ht="18">
      <c r="A12" s="98" t="s">
        <v>305</v>
      </c>
      <c r="B12" s="105"/>
      <c r="C12" s="110"/>
      <c r="D12" s="106"/>
    </row>
    <row r="13" spans="1:4" ht="18">
      <c r="A13" s="98" t="s">
        <v>238</v>
      </c>
      <c r="B13" s="105">
        <v>8605306.9199999999</v>
      </c>
      <c r="C13" s="110">
        <v>770112.47</v>
      </c>
      <c r="D13" s="105">
        <v>7835194.4500000002</v>
      </c>
    </row>
    <row r="14" spans="1:4" ht="18">
      <c r="A14" s="98" t="s">
        <v>239</v>
      </c>
      <c r="B14" s="105">
        <v>3778347.73</v>
      </c>
      <c r="C14" s="110">
        <v>3356999.73</v>
      </c>
      <c r="D14" s="107">
        <v>421348</v>
      </c>
    </row>
    <row r="15" spans="1:4" ht="18">
      <c r="A15" s="98" t="s">
        <v>240</v>
      </c>
      <c r="B15" s="105">
        <v>3929654.62</v>
      </c>
      <c r="C15" s="110">
        <v>412262</v>
      </c>
      <c r="D15" s="105">
        <v>3517392.62</v>
      </c>
    </row>
    <row r="16" spans="1:4" ht="18">
      <c r="A16" s="98" t="s">
        <v>279</v>
      </c>
      <c r="B16" s="105">
        <v>285775.71999999997</v>
      </c>
      <c r="C16" s="110">
        <v>285775.71999999997</v>
      </c>
      <c r="D16" s="106"/>
    </row>
    <row r="17" spans="1:5" ht="18">
      <c r="A17" s="98" t="s">
        <v>242</v>
      </c>
      <c r="B17" s="105">
        <v>18469655.43</v>
      </c>
      <c r="C17" s="110">
        <v>5876013.1600000001</v>
      </c>
      <c r="D17" s="105">
        <v>12593642.27</v>
      </c>
    </row>
    <row r="18" spans="1:5" ht="18">
      <c r="A18" s="98" t="s">
        <v>306</v>
      </c>
      <c r="B18" s="105"/>
      <c r="C18" s="110"/>
      <c r="D18" s="106"/>
    </row>
    <row r="19" spans="1:5" ht="18">
      <c r="A19" s="98" t="s">
        <v>243</v>
      </c>
      <c r="B19" s="105">
        <v>893411.24</v>
      </c>
      <c r="C19" s="110">
        <v>893411.24</v>
      </c>
      <c r="D19" s="106"/>
    </row>
    <row r="20" spans="1:5" ht="18">
      <c r="A20" s="98" t="s">
        <v>244</v>
      </c>
      <c r="B20" s="105">
        <v>480785.97</v>
      </c>
      <c r="C20" s="110">
        <v>480785.97</v>
      </c>
      <c r="D20" s="106"/>
    </row>
    <row r="21" spans="1:5" ht="18">
      <c r="A21" s="98" t="s">
        <v>245</v>
      </c>
      <c r="B21" s="105">
        <v>7312176.4000000004</v>
      </c>
      <c r="C21" s="110">
        <v>5810588.1299999999</v>
      </c>
      <c r="D21" s="105">
        <v>1501588.27</v>
      </c>
    </row>
    <row r="22" spans="1:5" ht="18">
      <c r="A22" s="98" t="s">
        <v>246</v>
      </c>
      <c r="B22" s="105">
        <v>26125902.379999999</v>
      </c>
      <c r="C22" s="110">
        <v>594059</v>
      </c>
      <c r="D22" s="105">
        <v>25531843.379999999</v>
      </c>
    </row>
    <row r="23" spans="1:5" ht="18">
      <c r="A23" s="98" t="s">
        <v>247</v>
      </c>
      <c r="B23" s="105">
        <v>1598455.01</v>
      </c>
      <c r="C23" s="110">
        <v>541162.02</v>
      </c>
      <c r="D23" s="105">
        <v>1057292.99</v>
      </c>
    </row>
    <row r="24" spans="1:5" ht="18">
      <c r="A24" s="98" t="s">
        <v>252</v>
      </c>
      <c r="B24" s="105">
        <v>236288.72</v>
      </c>
      <c r="C24" s="110">
        <v>236288.72</v>
      </c>
      <c r="D24" s="106"/>
    </row>
    <row r="25" spans="1:5" ht="18">
      <c r="A25" s="98" t="s">
        <v>248</v>
      </c>
      <c r="B25" s="105">
        <v>4156032</v>
      </c>
      <c r="C25" s="111"/>
      <c r="D25" s="105">
        <v>4156032</v>
      </c>
    </row>
    <row r="26" spans="1:5" ht="18">
      <c r="A26" s="98" t="s">
        <v>249</v>
      </c>
      <c r="B26" s="105">
        <v>4245613.47</v>
      </c>
      <c r="C26" s="110">
        <v>3551081.39</v>
      </c>
      <c r="D26" s="105">
        <v>694532.08</v>
      </c>
    </row>
    <row r="27" spans="1:5" ht="18">
      <c r="A27" s="98" t="s">
        <v>251</v>
      </c>
      <c r="B27" s="105">
        <v>186154.64</v>
      </c>
      <c r="C27" s="110">
        <v>186154.64</v>
      </c>
      <c r="D27" s="106"/>
    </row>
    <row r="28" spans="1:5" ht="18" hidden="1">
      <c r="A28" s="99"/>
      <c r="B28" s="108"/>
      <c r="C28" s="112"/>
      <c r="D28" s="108"/>
    </row>
    <row r="29" spans="1:5" ht="18">
      <c r="A29" s="100" t="s">
        <v>307</v>
      </c>
      <c r="B29" s="109">
        <f>SUM(B5:B27)</f>
        <v>166944199.80000001</v>
      </c>
      <c r="C29" s="113">
        <f>SUM(C5:C27)</f>
        <v>44975872.810000002</v>
      </c>
      <c r="D29" s="109">
        <f>SUM(D5:D27)</f>
        <v>121968326.98999998</v>
      </c>
    </row>
    <row r="30" spans="1:5" ht="18">
      <c r="A30" s="95"/>
      <c r="B30" s="95"/>
      <c r="C30" s="114"/>
      <c r="D30" s="95"/>
    </row>
    <row r="32" spans="1:5">
      <c r="B32" s="7"/>
      <c r="C32" s="7"/>
      <c r="D32" s="7"/>
      <c r="E32" s="7"/>
    </row>
    <row r="34" spans="3:3">
      <c r="C34" s="7"/>
    </row>
    <row r="36" spans="3:3">
      <c r="C36" s="7"/>
    </row>
  </sheetData>
  <mergeCells count="1">
    <mergeCell ref="A2:D2"/>
  </mergeCells>
  <pageMargins left="0.7" right="0.7" top="0.75" bottom="0.75" header="0.3" footer="0.3"/>
  <pageSetup scale="4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prihodi</vt:lpstr>
      <vt:lpstr>rashodi</vt:lpstr>
      <vt:lpstr>konsolidacija</vt:lpstr>
      <vt:lpstr>neizmirene obaveze</vt:lpstr>
      <vt:lpstr>neo po opštinama</vt:lpstr>
      <vt:lpstr>dug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2015-07-20T13:17:33Z</dcterms:modified>
</cp:coreProperties>
</file>