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Marko/Downloads/"/>
    </mc:Choice>
  </mc:AlternateContent>
  <bookViews>
    <workbookView xWindow="0" yWindow="460" windowWidth="28800" windowHeight="16140" tabRatio="500"/>
  </bookViews>
  <sheets>
    <sheet name="Uporedni pregled za 2014. godin" sheetId="1" r:id="rId1"/>
    <sheet name="Ulcinj" sheetId="2" r:id="rId2"/>
    <sheet name="Tivat" sheetId="3" r:id="rId3"/>
    <sheet name="Šavnik" sheetId="4" r:id="rId4"/>
    <sheet name="Rožaje" sheetId="5" r:id="rId5"/>
    <sheet name="Pljevlja" sheetId="6" r:id="rId6"/>
    <sheet name="Plav" sheetId="7" r:id="rId7"/>
    <sheet name="Nikšić" sheetId="8" r:id="rId8"/>
    <sheet name="Kotor" sheetId="9" r:id="rId9"/>
    <sheet name="Kolašin" sheetId="10" r:id="rId10"/>
    <sheet name="Danilovgrad" sheetId="11" r:id="rId11"/>
    <sheet name="Cetinje" sheetId="12" r:id="rId12"/>
    <sheet name="Budva" sheetId="13" r:id="rId13"/>
    <sheet name="Bijelo Polje" sheetId="14" r:id="rId14"/>
    <sheet name="Berane" sheetId="15" r:id="rId15"/>
    <sheet name="Mojkovac" sheetId="16" r:id="rId16"/>
    <sheet name="Andrijevica" sheetId="17" r:id="rId17"/>
    <sheet name="Podgorica" sheetId="18" r:id="rId18"/>
    <sheet name="Plužine" sheetId="19" r:id="rId19"/>
    <sheet name="Herceg Novi" sheetId="20" r:id="rId20"/>
    <sheet name="Žabljak" sheetId="21" r:id="rId21"/>
    <sheet name="Bar" sheetId="22" r:id="rId2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6" i="22" l="1"/>
  <c r="C43" i="22"/>
  <c r="C44" i="22"/>
  <c r="C40" i="22"/>
  <c r="D53" i="22"/>
  <c r="C5" i="22"/>
  <c r="C36" i="22"/>
  <c r="D38" i="22"/>
  <c r="C27" i="22"/>
  <c r="C17" i="22"/>
  <c r="D16" i="22"/>
  <c r="D9" i="22"/>
  <c r="C62" i="21"/>
  <c r="C75" i="21"/>
  <c r="C44" i="21"/>
  <c r="C40" i="21"/>
  <c r="D53" i="21"/>
  <c r="C51" i="21"/>
  <c r="C5" i="21"/>
  <c r="D38" i="21"/>
  <c r="C27" i="21"/>
  <c r="C26" i="21"/>
  <c r="C20" i="21"/>
  <c r="C17" i="21"/>
  <c r="D16" i="21"/>
  <c r="D9" i="21"/>
  <c r="C55" i="20"/>
  <c r="C37" i="20"/>
  <c r="C33" i="20"/>
  <c r="C5" i="20"/>
  <c r="D31" i="20"/>
  <c r="C25" i="20"/>
  <c r="C17" i="20"/>
  <c r="C62" i="19"/>
  <c r="C72" i="19"/>
  <c r="C43" i="19"/>
  <c r="C44" i="19"/>
  <c r="C40" i="19"/>
  <c r="D53" i="19"/>
  <c r="C5" i="19"/>
  <c r="D38" i="19"/>
  <c r="C27" i="19"/>
  <c r="C17" i="19"/>
  <c r="D16" i="19"/>
  <c r="D9" i="19"/>
  <c r="C90" i="18"/>
  <c r="C43" i="18"/>
  <c r="C44" i="18"/>
  <c r="C40" i="18"/>
  <c r="D53" i="18"/>
  <c r="C5" i="18"/>
  <c r="D38" i="18"/>
  <c r="C27" i="18"/>
  <c r="C17" i="18"/>
  <c r="D16" i="18"/>
  <c r="D9" i="18"/>
  <c r="C44" i="17"/>
  <c r="C43" i="17"/>
  <c r="C40" i="17"/>
  <c r="C48" i="17"/>
  <c r="D53" i="17"/>
  <c r="C51" i="17"/>
  <c r="C5" i="17"/>
  <c r="C35" i="17"/>
  <c r="C37" i="17"/>
  <c r="D38" i="17"/>
  <c r="C27" i="17"/>
  <c r="C26" i="17"/>
  <c r="C20" i="17"/>
  <c r="C17" i="17"/>
  <c r="D16" i="17"/>
  <c r="D9" i="17"/>
  <c r="C85" i="16"/>
  <c r="C43" i="16"/>
  <c r="C44" i="16"/>
  <c r="C40" i="16"/>
  <c r="D53" i="16"/>
  <c r="C51" i="16"/>
  <c r="C16" i="16"/>
  <c r="D9" i="16"/>
  <c r="C5" i="16"/>
  <c r="C62" i="15"/>
  <c r="C85" i="15"/>
  <c r="C43" i="15"/>
  <c r="C44" i="15"/>
  <c r="C40" i="15"/>
  <c r="C48" i="15"/>
  <c r="D53" i="15"/>
  <c r="C5" i="15"/>
  <c r="C36" i="15"/>
  <c r="D38" i="15"/>
  <c r="C27" i="15"/>
  <c r="C17" i="15"/>
  <c r="D16" i="15"/>
  <c r="D9" i="15"/>
  <c r="C82" i="14"/>
  <c r="C44" i="14"/>
  <c r="C40" i="14"/>
  <c r="D53" i="14"/>
  <c r="C51" i="14"/>
  <c r="C5" i="14"/>
  <c r="D38" i="14"/>
  <c r="C27" i="14"/>
  <c r="C17" i="14"/>
  <c r="D16" i="14"/>
  <c r="D8" i="14"/>
  <c r="D89" i="13"/>
  <c r="C43" i="13"/>
  <c r="C44" i="13"/>
  <c r="C40" i="13"/>
  <c r="D53" i="13"/>
  <c r="C5" i="13"/>
  <c r="C15" i="13"/>
  <c r="C36" i="13"/>
  <c r="C38" i="13"/>
  <c r="C27" i="13"/>
  <c r="C17" i="13"/>
  <c r="D16" i="13"/>
  <c r="D9" i="13"/>
  <c r="C85" i="12"/>
  <c r="C44" i="12"/>
  <c r="C40" i="12"/>
  <c r="D53" i="12"/>
  <c r="C5" i="12"/>
  <c r="C36" i="12"/>
  <c r="C37" i="12"/>
  <c r="D38" i="12"/>
  <c r="C33" i="12"/>
  <c r="C27" i="12"/>
  <c r="C26" i="12"/>
  <c r="C21" i="12"/>
  <c r="C17" i="12"/>
  <c r="D16" i="12"/>
  <c r="D9" i="12"/>
  <c r="C43" i="11"/>
  <c r="C44" i="11"/>
  <c r="C40" i="11"/>
  <c r="D53" i="11"/>
  <c r="C51" i="11"/>
  <c r="C5" i="11"/>
  <c r="D38" i="11"/>
  <c r="C33" i="11"/>
  <c r="C27" i="11"/>
  <c r="C17" i="11"/>
  <c r="D16" i="11"/>
  <c r="D9" i="11"/>
  <c r="C62" i="10"/>
  <c r="C76" i="10"/>
  <c r="C44" i="10"/>
  <c r="C43" i="10"/>
  <c r="C40" i="10"/>
  <c r="D53" i="10"/>
  <c r="C51" i="10"/>
  <c r="C27" i="10"/>
  <c r="C17" i="10"/>
  <c r="D16" i="10"/>
  <c r="D9" i="10"/>
  <c r="C5" i="10"/>
  <c r="C43" i="9"/>
  <c r="C44" i="9"/>
  <c r="C40" i="9"/>
  <c r="C47" i="9"/>
  <c r="D53" i="9"/>
  <c r="C5" i="9"/>
  <c r="C36" i="9"/>
  <c r="D38" i="9"/>
  <c r="C33" i="9"/>
  <c r="C32" i="9"/>
  <c r="C27" i="9"/>
  <c r="C26" i="9"/>
  <c r="C25" i="9"/>
  <c r="C22" i="9"/>
  <c r="C20" i="9"/>
  <c r="C17" i="9"/>
  <c r="D16" i="9"/>
  <c r="D9" i="9"/>
  <c r="C62" i="8"/>
  <c r="C91" i="8"/>
  <c r="C43" i="8"/>
  <c r="C44" i="8"/>
  <c r="C40" i="8"/>
  <c r="D53" i="8"/>
  <c r="C51" i="8"/>
  <c r="C5" i="8"/>
  <c r="D38" i="8"/>
  <c r="C27" i="8"/>
  <c r="C17" i="8"/>
  <c r="D16" i="8"/>
  <c r="D9" i="8"/>
  <c r="C74" i="7"/>
  <c r="C43" i="7"/>
  <c r="C44" i="7"/>
  <c r="C40" i="7"/>
  <c r="C48" i="7"/>
  <c r="D53" i="7"/>
  <c r="C51" i="7"/>
  <c r="C5" i="7"/>
  <c r="D38" i="7"/>
  <c r="C27" i="7"/>
  <c r="C22" i="7"/>
  <c r="C17" i="7"/>
  <c r="D16" i="7"/>
  <c r="D9" i="7"/>
  <c r="C62" i="6"/>
  <c r="C87" i="6"/>
  <c r="C43" i="6"/>
  <c r="C44" i="6"/>
  <c r="C40" i="6"/>
  <c r="D53" i="6"/>
  <c r="C51" i="6"/>
  <c r="C5" i="6"/>
  <c r="D38" i="6"/>
  <c r="C27" i="6"/>
  <c r="C17" i="6"/>
  <c r="D16" i="6"/>
  <c r="D9" i="6"/>
  <c r="C62" i="5"/>
  <c r="C79" i="5"/>
  <c r="C44" i="5"/>
  <c r="C40" i="5"/>
  <c r="D53" i="5"/>
  <c r="C5" i="5"/>
  <c r="C15" i="5"/>
  <c r="C36" i="5"/>
  <c r="C37" i="5"/>
  <c r="D38" i="5"/>
  <c r="C27" i="5"/>
  <c r="C17" i="5"/>
  <c r="D16" i="5"/>
  <c r="D9" i="5"/>
  <c r="C72" i="4"/>
  <c r="C43" i="4"/>
  <c r="C44" i="4"/>
  <c r="C40" i="4"/>
  <c r="D53" i="4"/>
  <c r="C51" i="4"/>
  <c r="C5" i="4"/>
  <c r="D38" i="4"/>
  <c r="C27" i="4"/>
  <c r="C17" i="4"/>
  <c r="D16" i="4"/>
  <c r="D9" i="4"/>
  <c r="C79" i="3"/>
  <c r="C43" i="3"/>
  <c r="C44" i="3"/>
  <c r="C40" i="3"/>
  <c r="C47" i="3"/>
  <c r="D53" i="3"/>
  <c r="C5" i="3"/>
  <c r="C37" i="3"/>
  <c r="D38" i="3"/>
  <c r="C33" i="3"/>
  <c r="C27" i="3"/>
  <c r="C26" i="3"/>
  <c r="C22" i="3"/>
  <c r="C17" i="3"/>
  <c r="D16" i="3"/>
  <c r="D9" i="3"/>
  <c r="C80" i="2"/>
  <c r="C43" i="2"/>
  <c r="C44" i="2"/>
  <c r="C40" i="2"/>
  <c r="D53" i="2"/>
  <c r="C51" i="2"/>
  <c r="C5" i="2"/>
  <c r="D38" i="2"/>
  <c r="C27" i="2"/>
  <c r="C17" i="2"/>
  <c r="D16" i="2"/>
  <c r="D8" i="2"/>
  <c r="P20" i="1"/>
</calcChain>
</file>

<file path=xl/comments1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B25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36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7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44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42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3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49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sharedStrings.xml><?xml version="1.0" encoding="utf-8"?>
<sst xmlns="http://schemas.openxmlformats.org/spreadsheetml/2006/main" count="1938" uniqueCount="327">
  <si>
    <t>Tekući izdaci</t>
  </si>
  <si>
    <t>Bruto zarade i doprinosi na teret zaposlenih</t>
  </si>
  <si>
    <t>Izdaci za materijal i usluge</t>
  </si>
  <si>
    <t>Tekuće održavanje</t>
  </si>
  <si>
    <t>Kamate</t>
  </si>
  <si>
    <t>Renta</t>
  </si>
  <si>
    <t>Subvencije</t>
  </si>
  <si>
    <t>Transferi za socijalnu zaštitu</t>
  </si>
  <si>
    <t>Transferi institucijama, pojedincima, nevladinom i javnom sektoru</t>
  </si>
  <si>
    <t>Ostali transferi</t>
  </si>
  <si>
    <t>Kapitalni izdaci</t>
  </si>
  <si>
    <t>Pozjamice i krediti</t>
  </si>
  <si>
    <t>Otplata dugova</t>
  </si>
  <si>
    <t>Rezerve</t>
  </si>
  <si>
    <t>Ukupni izdaci</t>
  </si>
  <si>
    <t>Tekući prihodi</t>
  </si>
  <si>
    <t>Porezi</t>
  </si>
  <si>
    <t>Takse</t>
  </si>
  <si>
    <t>Koncesione naknade</t>
  </si>
  <si>
    <t>Primici od prodaje imovine</t>
  </si>
  <si>
    <t>Donacije i transferi</t>
  </si>
  <si>
    <t>Transferi od budžeta države</t>
  </si>
  <si>
    <t>Transferi od Egalizacionog fonda</t>
  </si>
  <si>
    <t>Ukupni prihodi</t>
  </si>
  <si>
    <t>Andrijevica</t>
  </si>
  <si>
    <t>Bar</t>
  </si>
  <si>
    <t>Berane</t>
  </si>
  <si>
    <t>Bijelo Polje</t>
  </si>
  <si>
    <t>Budva</t>
  </si>
  <si>
    <t>Cetinje</t>
  </si>
  <si>
    <t>Danilovgrad</t>
  </si>
  <si>
    <t>Herceg Novi</t>
  </si>
  <si>
    <t>Kolašin</t>
  </si>
  <si>
    <t>Kotor</t>
  </si>
  <si>
    <t>Mojkovac</t>
  </si>
  <si>
    <t>Niksic</t>
  </si>
  <si>
    <t>Plav</t>
  </si>
  <si>
    <t>Pljevlja</t>
  </si>
  <si>
    <t>Plužine</t>
  </si>
  <si>
    <t>Podgorica</t>
  </si>
  <si>
    <t>Rožaje</t>
  </si>
  <si>
    <t>Šavnik</t>
  </si>
  <si>
    <t>Tivat</t>
  </si>
  <si>
    <t>Ulcinj</t>
  </si>
  <si>
    <t>Žabljak</t>
  </si>
  <si>
    <t>Lokalna samouprava: Ulcinj</t>
  </si>
  <si>
    <t>Lokalna samouprava: Tivat</t>
  </si>
  <si>
    <t>Lokalna samouprava: Šavnik</t>
  </si>
  <si>
    <t>Lokalna samouprava: Rožaje</t>
  </si>
  <si>
    <t>Izdaci</t>
  </si>
  <si>
    <t>Lokalna samouprava: Pljevlja</t>
  </si>
  <si>
    <t>Bruto zarade i doprinosi na teret poslodavaca</t>
  </si>
  <si>
    <t>Lokalna samouprava: Plav</t>
  </si>
  <si>
    <t>Ostala lična primanja zaposlenih</t>
  </si>
  <si>
    <t>Rashodi za materijal</t>
  </si>
  <si>
    <t>Rashodi za usluge</t>
  </si>
  <si>
    <t>Ostali izdaci</t>
  </si>
  <si>
    <t>Lokalna samouprava: Kotor</t>
  </si>
  <si>
    <t>Lokalna samouprava: Nikšić</t>
  </si>
  <si>
    <t>Lokalna samouprava: Kolašin</t>
  </si>
  <si>
    <t>Lokalna samouprava: Danilovgrad</t>
  </si>
  <si>
    <t>Rashodi za materijal za materijal</t>
  </si>
  <si>
    <t>Lokalna samouprava: Cetinje</t>
  </si>
  <si>
    <t>431-1</t>
  </si>
  <si>
    <t>Transferi za zdravstvenu zaštitu</t>
  </si>
  <si>
    <t>431-2</t>
  </si>
  <si>
    <t>Transferi obrazovanju</t>
  </si>
  <si>
    <t>Lokalna samouprava: Budva</t>
  </si>
  <si>
    <t>431-3</t>
  </si>
  <si>
    <t>Transferi institucijama kulture i sporta</t>
  </si>
  <si>
    <t>431-4</t>
  </si>
  <si>
    <t>Transferi nevladinim organizacijama</t>
  </si>
  <si>
    <t>431-5</t>
  </si>
  <si>
    <t>Transferi političkim partijama, strankama i udruženjima</t>
  </si>
  <si>
    <t>431-6</t>
  </si>
  <si>
    <t>Transferi za jednokratne socijalne pomoći</t>
  </si>
  <si>
    <t>431-7</t>
  </si>
  <si>
    <t>Transferi za lična primanja pripravnika</t>
  </si>
  <si>
    <t>431-8</t>
  </si>
  <si>
    <t>Ostali transferi pojedincima</t>
  </si>
  <si>
    <t>431-9</t>
  </si>
  <si>
    <t>Ostali transferi institucijama</t>
  </si>
  <si>
    <t>432-1</t>
  </si>
  <si>
    <t>Transferi Fondu PIO</t>
  </si>
  <si>
    <t>432-2</t>
  </si>
  <si>
    <t>Transferi Fondu za zdravstveno osiguranje</t>
  </si>
  <si>
    <t>432-3</t>
  </si>
  <si>
    <t>Transferi Zavodu za zapošljavanje</t>
  </si>
  <si>
    <t>432-4</t>
  </si>
  <si>
    <t>Transferi opštinama</t>
  </si>
  <si>
    <t>432-5</t>
  </si>
  <si>
    <t>Transferi budžetu države</t>
  </si>
  <si>
    <t>432-6</t>
  </si>
  <si>
    <t>Transferi javnim preduzećima</t>
  </si>
  <si>
    <t>Pozajmice i krediti</t>
  </si>
  <si>
    <t>Prihodi</t>
  </si>
  <si>
    <t>Lokalna samouprava: Bijelo Polje</t>
  </si>
  <si>
    <t>Lokalna samouprava: Berane</t>
  </si>
  <si>
    <t>Lokalna samouprava: Mojkovac</t>
  </si>
  <si>
    <t>Lokalna samouprava: Andrijevica</t>
  </si>
  <si>
    <t>Lokalna samouprava: Podgorica</t>
  </si>
  <si>
    <t>Lokalna samouprava: Plužine</t>
  </si>
  <si>
    <t>Lokalna samouprava: Herceg Novi</t>
  </si>
  <si>
    <t>Ostale naknade</t>
  </si>
  <si>
    <t>Ostali prihodi</t>
  </si>
  <si>
    <t>Lokalna samouprava: Bar</t>
  </si>
  <si>
    <t>Primici od otplate kredita i sredstva prenesena iz prethodne godine</t>
  </si>
  <si>
    <t>Ostali transferi i donacije</t>
  </si>
  <si>
    <t>Ukupni primici</t>
  </si>
  <si>
    <t>Ostalo</t>
  </si>
  <si>
    <t>Dug (Neizmirene obaveze)</t>
  </si>
  <si>
    <t>Broj stanovnika</t>
  </si>
  <si>
    <t>Broj lokalnih službenika i namještenika</t>
  </si>
  <si>
    <t>Rata nezaposlenosti / Broj nezaposlenih</t>
  </si>
  <si>
    <t>Lokalna samouprava: Žabljak</t>
  </si>
  <si>
    <t>UKUPNI PRIMICI</t>
  </si>
  <si>
    <t>Posebni podaci za svaki grad</t>
  </si>
  <si>
    <t>Služba predsjednika opštine</t>
  </si>
  <si>
    <t>Operativni izdaci</t>
  </si>
  <si>
    <t>Skupština opštine Kotor</t>
  </si>
  <si>
    <t>Stručna služba predsjednika opštine</t>
  </si>
  <si>
    <t>Stručna služba glavnog administratora</t>
  </si>
  <si>
    <t>Sekretarijat za opštu upravu</t>
  </si>
  <si>
    <t>Sekretarijat za urbanizam, građevinarstvo i komunalno-stambene poslove</t>
  </si>
  <si>
    <t>Sekretarijat za lokalne prihode, budžet i finansije</t>
  </si>
  <si>
    <t>Sekretarijat za zaštitu prirodne i kulturne baštine</t>
  </si>
  <si>
    <t>Sekretarijat za imovinsko pravne poslove</t>
  </si>
  <si>
    <t>Sekretarijat za kulturu i društvene djelatnosti</t>
  </si>
  <si>
    <t>Služba za zajedničke poslove</t>
  </si>
  <si>
    <t>Stručna služba skupštine opštine</t>
  </si>
  <si>
    <t>Komunalna policija</t>
  </si>
  <si>
    <t>Služba zaštite</t>
  </si>
  <si>
    <t>Informacioni centar</t>
  </si>
  <si>
    <t>Sekretarijat za razvoj preduzetništva, komunalne poslove i saobraćaj</t>
  </si>
  <si>
    <t>OU Direkcija za uređenje i izgradnju - Kotor</t>
  </si>
  <si>
    <t>Ukupno</t>
  </si>
  <si>
    <t>Služba za skupštinske poslove</t>
  </si>
  <si>
    <t>Služba gradonačelnika</t>
  </si>
  <si>
    <t>Služba glavnog administratora</t>
  </si>
  <si>
    <t>Služba menadžera</t>
  </si>
  <si>
    <t>Služba skupštine</t>
  </si>
  <si>
    <t>Sekretarijat za finansije</t>
  </si>
  <si>
    <t>Uprava lokalnih javnih prihoda</t>
  </si>
  <si>
    <t>Sekretarijat za razvoj preduzetništva</t>
  </si>
  <si>
    <t>Sekretarijat za socijalno staranje</t>
  </si>
  <si>
    <t>JU za brigu o djeci "Dječji savez"</t>
  </si>
  <si>
    <t>Služba predsjednika Opštine</t>
  </si>
  <si>
    <t>JU za smještaj, rehabilitaciju i resocijalizaciju korisnika psihoaktivnih supstanci</t>
  </si>
  <si>
    <t>Sekretarijat za kulturu i sport</t>
  </si>
  <si>
    <t>JU "Muzeji i galerije"</t>
  </si>
  <si>
    <t>JU NB "Radosav Ljumović"</t>
  </si>
  <si>
    <t>JU "Gradsko pozorište"</t>
  </si>
  <si>
    <t>Sekretarijat za lokalnu samoupravu</t>
  </si>
  <si>
    <t>JU KIC "Budo Tomović"</t>
  </si>
  <si>
    <t>JU KIC "Zeta"</t>
  </si>
  <si>
    <t>Sekretarijat za finansije, razvoj i preduzetništvo</t>
  </si>
  <si>
    <t>JU KIC "Malesija"</t>
  </si>
  <si>
    <t>Sekretarijat za planiranje i uređenje prostora i zaštitu životne sredine</t>
  </si>
  <si>
    <t>Sekretarijat za komunalne poslove i saobraćaj</t>
  </si>
  <si>
    <t>Direkcija za imovinu</t>
  </si>
  <si>
    <t>Centar za informacioni sistem</t>
  </si>
  <si>
    <t>Služba za unutrašnju reviziju</t>
  </si>
  <si>
    <t>Predsjednik i služba predsjednika</t>
  </si>
  <si>
    <t>Sekretarijat za privredu, razvoj i finansije</t>
  </si>
  <si>
    <t>Sekretarijat za uređenje prostora</t>
  </si>
  <si>
    <t>Sekretarijat za inspekcijske poslove</t>
  </si>
  <si>
    <t>Direkcija za uređenje prostora i investicije</t>
  </si>
  <si>
    <t>Služba zaštite i spasavanja</t>
  </si>
  <si>
    <t>Služba Glavnog administratora</t>
  </si>
  <si>
    <t>Služba Skupštine</t>
  </si>
  <si>
    <t>Sekretarijat za privredu i finansije</t>
  </si>
  <si>
    <t>Sekretarijat za uređenje prostora, komunalno stambene poslove i zaštitu životne sredine</t>
  </si>
  <si>
    <t>742-1</t>
  </si>
  <si>
    <t>Transferi od budžeta države (uslovne dotacije)</t>
  </si>
  <si>
    <t>742-2</t>
  </si>
  <si>
    <t>Služba predsjednika Opštine i za zajedničke poslove</t>
  </si>
  <si>
    <t>Sekretarijat za finansije, ekonomski razvoj, opštu upravu i društvene djelatnosti</t>
  </si>
  <si>
    <t>Sekretarijat za uređenje prostora, stambenih komunalne poslove, održivi razvoj saobraćaj i imovinu</t>
  </si>
  <si>
    <t>Služba za poljoprivredu i ruralni razvoj</t>
  </si>
  <si>
    <t>Služba komunalne policije</t>
  </si>
  <si>
    <t>Služba zaštite i spašavanja</t>
  </si>
  <si>
    <t>Predsjednik i kabinet</t>
  </si>
  <si>
    <t>Služba za javne nabavke</t>
  </si>
  <si>
    <t>Služba Predsjednika opštine</t>
  </si>
  <si>
    <t>Kancelarija za borbu protiv korupcije</t>
  </si>
  <si>
    <t>Dnevni centar za djecu i omladinu sa smetnjama u razvoju</t>
  </si>
  <si>
    <t>Sekretarijat za zaštitu imovine</t>
  </si>
  <si>
    <t>Sekretarijat za društvene djelatnosti</t>
  </si>
  <si>
    <t>Fond za obeštećenje</t>
  </si>
  <si>
    <t>JP Mediteranski sportski centar</t>
  </si>
  <si>
    <t>JP Sportsko rekreativni centar "Budva"</t>
  </si>
  <si>
    <t>JP Grad teatar</t>
  </si>
  <si>
    <t>JU Biblioteka grada Budve</t>
  </si>
  <si>
    <t>JU Muzeji i galerije Budve</t>
  </si>
  <si>
    <t>RTV BUDVA</t>
  </si>
  <si>
    <t>Sekretarijat za gradsku infrastrukturu i ambijent</t>
  </si>
  <si>
    <t>Služba naplate naknade za komunalno opremanje građevinskog zemljišta</t>
  </si>
  <si>
    <t>Sekretarijat za prostorno planiranje i održivi razvoj</t>
  </si>
  <si>
    <t>Rashodi za materijal i usluge</t>
  </si>
  <si>
    <t>Sekretarijat za ekonomiju i finansije</t>
  </si>
  <si>
    <t>Sekretarijat za opštu upravu i društvene djelatnosti</t>
  </si>
  <si>
    <t>Sekretarijat za uređenje prostora, komunalno-stambene poslove i zaštitu životne sredine</t>
  </si>
  <si>
    <t>Agencija za investicije i imovinu - izdaci iz tekućeg budžeta</t>
  </si>
  <si>
    <t>UKUPNO TEKUĆI BUDŽET</t>
  </si>
  <si>
    <t>UKUPNO KAPITALNI BUDŽET</t>
  </si>
  <si>
    <t>Kabinet Predsjednika</t>
  </si>
  <si>
    <t>Služba skupštine Opštine</t>
  </si>
  <si>
    <t>Sekretar za upravu, propise, kadrove i društvene djelatnosti</t>
  </si>
  <si>
    <t>Sekretarijat za finansije i budžet</t>
  </si>
  <si>
    <t>Sekretarijat za komunalne djelatnosti i zaštitu životne sredine</t>
  </si>
  <si>
    <t>Sekretarijat za privredu i ekonomski razvoj</t>
  </si>
  <si>
    <t>Sekretarijat za stambene djelatnosti</t>
  </si>
  <si>
    <t>JU Centar za kulturu</t>
  </si>
  <si>
    <t>Služba Glanog administratora</t>
  </si>
  <si>
    <t>JU Nikšićko pozorište</t>
  </si>
  <si>
    <t>CIS</t>
  </si>
  <si>
    <t>JU Zahumlje</t>
  </si>
  <si>
    <t>JU Stari grad Anderva</t>
  </si>
  <si>
    <t>JU Dnevni centar za djecu sa smetnjama u razvoju</t>
  </si>
  <si>
    <t>JP Sportski centar</t>
  </si>
  <si>
    <t>Turistička organizacija</t>
  </si>
  <si>
    <t>Sekretarijat za uređenje prostora i zaštitu životne sredine</t>
  </si>
  <si>
    <t>Sekretarijat za kulturu, sport, mlade i socijalno staranje</t>
  </si>
  <si>
    <t>Služba interne revizije</t>
  </si>
  <si>
    <t>Agencija za projektovanje i planiranje</t>
  </si>
  <si>
    <t>Investicioni izdaci</t>
  </si>
  <si>
    <t>Služba predsjednika</t>
  </si>
  <si>
    <t>Menadžer</t>
  </si>
  <si>
    <t>Sekretarijat za urbanizam, komunalno stambene poslove i zaštitu životne sredine</t>
  </si>
  <si>
    <t>Sekretarijat za imovinu i investicije</t>
  </si>
  <si>
    <t>Služba za upravljanje projektima</t>
  </si>
  <si>
    <t>Služba za zajedničke poslove i informacione tehnologije</t>
  </si>
  <si>
    <t xml:space="preserve">Služba zaštite </t>
  </si>
  <si>
    <t>JU Umjetnička kolonija</t>
  </si>
  <si>
    <t>Opštinska organizacija Crvenog krsta</t>
  </si>
  <si>
    <t>Lokalni javni emiter "Radio Danilovgrad"</t>
  </si>
  <si>
    <t>Turistička organizacija Opštine Danilovgrad</t>
  </si>
  <si>
    <t>Javno preduzeće za uzgoj, zaštitu i lov divljači i riba</t>
  </si>
  <si>
    <t>Direkcija za saobraćaj, održavannje i izgradnju puteva</t>
  </si>
  <si>
    <t>Kapitalni budžet</t>
  </si>
  <si>
    <t>Predsjednik</t>
  </si>
  <si>
    <t>Glavni administrator</t>
  </si>
  <si>
    <t>Služba skupštine opštine</t>
  </si>
  <si>
    <t>Sekretarijat za finansije i ekonomski razvoj</t>
  </si>
  <si>
    <t>Sekretarijat za upravu i društvene djelatnosti</t>
  </si>
  <si>
    <t>Sekretarijat za stambeno komunalne poslove i saobraćaj</t>
  </si>
  <si>
    <t>Direkcija za investicije</t>
  </si>
  <si>
    <t>JU Sportska dvorana</t>
  </si>
  <si>
    <t>Sekretarijat za informacione sisteme i zajedničke poslove</t>
  </si>
  <si>
    <t>Sekretarijat lokalne uprave</t>
  </si>
  <si>
    <t>Kabinet Predsjednika, Predsjednik opštine</t>
  </si>
  <si>
    <t>Potpredsjednik</t>
  </si>
  <si>
    <t>Služba predsjednika opštine i glavnog administratora</t>
  </si>
  <si>
    <t>Menadžer i služba menadžera</t>
  </si>
  <si>
    <t>Skupština opštine, Predsjednik Skupštine</t>
  </si>
  <si>
    <t>Skupština opštine, Sekretar Skupštine</t>
  </si>
  <si>
    <t>Sekretarijat za finansije, ekonomiju i lokalne javne prihode</t>
  </si>
  <si>
    <t>Odjeljenje za lokalne prihode</t>
  </si>
  <si>
    <t>Sekretarijat za uređenje prostora i održivi razvoj</t>
  </si>
  <si>
    <t>Direkcija za imovinu i zaštitu interesa opštine</t>
  </si>
  <si>
    <t>Sport</t>
  </si>
  <si>
    <t>Javna preduzeća, ustanove i institucije čiji je osnivač SO-e</t>
  </si>
  <si>
    <t>Mjesne zajednice</t>
  </si>
  <si>
    <t>Otplata dugova i sredstva rezervi</t>
  </si>
  <si>
    <t>Služba Protokolarnih poslova</t>
  </si>
  <si>
    <t>Služba Menadžera</t>
  </si>
  <si>
    <t>Sekretarijat za uređenje prostora i održivi razvoj</t>
  </si>
  <si>
    <t>Sekretarijat za opšte upravne poslove i društvene djelatnosti</t>
  </si>
  <si>
    <t>Sekretarijat za preduzetništvo i ekonomski razvoj</t>
  </si>
  <si>
    <t>Direkcija za izgradnju i investicije</t>
  </si>
  <si>
    <t>Direkcija za imovinu i zaštitu prava Opštine</t>
  </si>
  <si>
    <t>Uprava javnih prihoda</t>
  </si>
  <si>
    <t>Predsjednik Skupštine i služba Skupštine</t>
  </si>
  <si>
    <t>Sekretarijat za uređenje prostora, zaštitu životne sredine i komunalno stambene poslove</t>
  </si>
  <si>
    <t>Agro biznis info centar</t>
  </si>
  <si>
    <t>Uprava lokalnih prihoda</t>
  </si>
  <si>
    <t>Predsjednik opštine</t>
  </si>
  <si>
    <t>Skupština opštine</t>
  </si>
  <si>
    <t>JU Polimski muzej</t>
  </si>
  <si>
    <t>Sekretarijat uređenje prostora, zaštitu životne sredine, stambeno-komunalne poslove i saobraćaj</t>
  </si>
  <si>
    <t>Agencija za investicije i razvoj</t>
  </si>
  <si>
    <t>Kapitalni izdaci</t>
  </si>
  <si>
    <t>Skupština Opštine</t>
  </si>
  <si>
    <t>Predsjednik Opštine</t>
  </si>
  <si>
    <t>Služba za evropske integracije i razvoj</t>
  </si>
  <si>
    <t>Sekretarijat za privredu</t>
  </si>
  <si>
    <t>Sekretarijat za stambeno-komunalne poslove, saobraćaj i vode</t>
  </si>
  <si>
    <t>izdaci za materijal i usluge</t>
  </si>
  <si>
    <t>Građanski biro</t>
  </si>
  <si>
    <t>JU Dnevni centar</t>
  </si>
  <si>
    <t>Institucije iz oblasti kulture</t>
  </si>
  <si>
    <t>Centar za sport i rekreaciju</t>
  </si>
  <si>
    <t>Služba predsjednika skupštine</t>
  </si>
  <si>
    <t>Glavni administrator i menadžer</t>
  </si>
  <si>
    <t>Služba za finansije i lokalne prihode</t>
  </si>
  <si>
    <t>Služba za opštu upravu i društvene djelatnosti</t>
  </si>
  <si>
    <t>Sindikalna organizacija SO-e</t>
  </si>
  <si>
    <t>JU Centar za kulturu i sport</t>
  </si>
  <si>
    <t>Izdavačka kuća "Komovi" Andrijevica</t>
  </si>
  <si>
    <t>Sportski klubovi i društva</t>
  </si>
  <si>
    <t>Studentske stipendije</t>
  </si>
  <si>
    <t>Turistička organizacija Andrijevica</t>
  </si>
  <si>
    <t>Srpska pravoslavna crkva</t>
  </si>
  <si>
    <t>Opštinska organizacija crveni krst Andrijevica</t>
  </si>
  <si>
    <t>Javni servis Radio Andrijevica</t>
  </si>
  <si>
    <t>NVO i humanitarne organizacije</t>
  </si>
  <si>
    <t>Političke partije u lokalnoj skupštini</t>
  </si>
  <si>
    <t>Budžetski rashodi - tekuća i stalna rezerva</t>
  </si>
  <si>
    <t>Služba Gradonačelnika</t>
  </si>
  <si>
    <t>Skupština Prijestonice</t>
  </si>
  <si>
    <t>Sekretarijat za finansije i razvoj preduzetništva</t>
  </si>
  <si>
    <t>Sekretarijat za socijalnu politiku i mlade</t>
  </si>
  <si>
    <t>Sekretarijat za kulturu i medije</t>
  </si>
  <si>
    <t>Uprava za sport</t>
  </si>
  <si>
    <t>Direkcija za investicije i razvoj</t>
  </si>
  <si>
    <t>Kancelarija biznis centra</t>
  </si>
  <si>
    <t>Kabinet predsjednika opštine</t>
  </si>
  <si>
    <t>Sekretarijat za komunalno-stambene poslove i zaštitu životne sredine</t>
  </si>
  <si>
    <t>Sekretarijat za prostorno planiranje i izgradnju</t>
  </si>
  <si>
    <t>Sekretarijat za finansije, turizam i ekonomski razvoj</t>
  </si>
  <si>
    <t>Služba za zastupanje</t>
  </si>
  <si>
    <t>Agencija za izgradnju i razvoj Herceg Novog</t>
  </si>
  <si>
    <t>JU "Gradski muzej Mirko Komnenović  i umjetnička galerija Josip-Bepo Benković" Herceg Novi</t>
  </si>
  <si>
    <t>JU Gradska biblioteka i čitaonica Herceg Novi</t>
  </si>
  <si>
    <t>JUK "Herceg-fest"</t>
  </si>
  <si>
    <t>Javni servis Radio Herceg Novi informativni centar</t>
  </si>
  <si>
    <t>Agencija za zaštitu i razvoj Orjena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</si>
</sst>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20124D"/>
      <name val="Arial"/>
    </font>
    <font>
      <sz val="10"/>
      <name val="Arial"/>
    </font>
    <font>
      <b/>
      <sz val="10"/>
      <color rgb="FF002060"/>
      <name val="Arial"/>
    </font>
    <font>
      <sz val="10"/>
      <color rgb="FFB7B7B7"/>
      <name val="Arial"/>
    </font>
    <font>
      <b/>
      <sz val="10"/>
      <color rgb="FFB7B7B7"/>
      <name val="Arial"/>
    </font>
    <font>
      <b/>
      <sz val="10"/>
      <color rgb="FF0070C0"/>
      <name val="Arial"/>
    </font>
    <font>
      <i/>
      <sz val="10"/>
      <color rgb="FF000000"/>
      <name val="Arial"/>
    </font>
    <font>
      <sz val="10"/>
      <color rgb="FFCCCCCC"/>
      <name val="Arial"/>
    </font>
    <font>
      <b/>
      <sz val="10"/>
      <color rgb="FFCCCCCC"/>
      <name val="Arial"/>
    </font>
    <font>
      <b/>
      <sz val="10"/>
      <color rgb="FF17375E"/>
      <name val="Arial"/>
    </font>
    <font>
      <sz val="10"/>
      <color rgb="FFCCCCCC"/>
      <name val="Arial"/>
    </font>
    <font>
      <sz val="10"/>
      <color rgb="FFB7B7B7"/>
      <name val="Arial"/>
    </font>
    <font>
      <b/>
      <sz val="10"/>
      <color rgb="FF558ED5"/>
      <name val="Arial"/>
    </font>
    <font>
      <b/>
      <sz val="10"/>
      <color rgb="FFCCCCCC"/>
      <name val="Arial"/>
    </font>
    <font>
      <sz val="10"/>
      <color rgb="FFCCCCCC"/>
      <name val="Arial"/>
    </font>
    <font>
      <b/>
      <sz val="10"/>
      <color rgb="FF376092"/>
      <name val="Arial"/>
    </font>
    <font>
      <b/>
      <sz val="10"/>
      <color rgb="FF000000"/>
      <name val="Verdana"/>
    </font>
    <font>
      <i/>
      <sz val="10"/>
      <color rgb="FFCCCCCC"/>
      <name val="Arial"/>
    </font>
    <font>
      <sz val="11"/>
      <color rgb="FF000000"/>
      <name val="Arial"/>
    </font>
    <font>
      <sz val="10"/>
      <color rgb="FFCCCCCC"/>
      <name val="Verdana"/>
    </font>
    <font>
      <sz val="10"/>
      <color rgb="FFFF0000"/>
      <name val="Arial"/>
    </font>
    <font>
      <sz val="10"/>
      <color rgb="FFB7B7B7"/>
      <name val="Verdana"/>
    </font>
    <font>
      <sz val="10"/>
      <color rgb="FF000000"/>
      <name val="Verdana"/>
    </font>
    <font>
      <b/>
      <sz val="10"/>
      <color rgb="FFB7B7B7"/>
      <name val="Verdana"/>
    </font>
    <font>
      <b/>
      <sz val="10"/>
      <name val="Verdana"/>
    </font>
    <font>
      <b/>
      <sz val="10"/>
      <color rgb="FF1F497D"/>
      <name val="Verdana"/>
    </font>
    <font>
      <sz val="10"/>
      <color rgb="FF1F497D"/>
      <name val="Arial"/>
    </font>
    <font>
      <b/>
      <sz val="10"/>
      <color rgb="FF20124D"/>
      <name val="Verdana"/>
    </font>
    <font>
      <sz val="11"/>
      <color rgb="FF1F497D"/>
      <name val="Arial"/>
    </font>
    <font>
      <sz val="9"/>
      <color rgb="FF000000"/>
      <name val="Arial"/>
    </font>
    <font>
      <b/>
      <sz val="10"/>
      <color rgb="FF4F81BD"/>
      <name val="Verdana"/>
    </font>
    <font>
      <b/>
      <sz val="10"/>
      <color rgb="FF4F81BD"/>
      <name val="Arial"/>
    </font>
    <font>
      <b/>
      <sz val="10"/>
      <color rgb="FF351C75"/>
      <name val="Verdana"/>
    </font>
    <font>
      <b/>
      <sz val="10"/>
      <color rgb="FF073763"/>
      <name val="Verdana"/>
    </font>
    <font>
      <b/>
      <sz val="11"/>
      <color rgb="FF000000"/>
      <name val="Arial"/>
    </font>
    <font>
      <b/>
      <sz val="10"/>
      <color rgb="FF0B5394"/>
      <name val="Verdana"/>
    </font>
    <font>
      <b/>
      <sz val="10"/>
      <color rgb="FFCCCCCC"/>
      <name val="Verdana"/>
    </font>
    <font>
      <b/>
      <sz val="10"/>
      <color rgb="FF0070C0"/>
      <name val="Verdana"/>
    </font>
    <font>
      <b/>
      <sz val="10"/>
      <name val="Arial"/>
    </font>
    <font>
      <sz val="10"/>
      <color rgb="FF604A7B"/>
      <name val="Arial"/>
    </font>
  </fonts>
  <fills count="2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0C0C0"/>
        <bgColor rgb="FFC0C0C0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AFFBD"/>
        <bgColor rgb="FFFAFFBD"/>
      </patternFill>
    </fill>
    <fill>
      <patternFill patternType="solid">
        <fgColor rgb="FFA4C2F4"/>
        <bgColor rgb="FFA4C2F4"/>
      </patternFill>
    </fill>
    <fill>
      <patternFill patternType="solid">
        <fgColor rgb="FFB3B3B3"/>
        <bgColor rgb="FFB3B3B3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6FA8DC"/>
        <bgColor rgb="FF6FA8DC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50">
    <xf numFmtId="0" fontId="0" fillId="0" borderId="0" xfId="0" applyFont="1" applyAlignment="1">
      <alignment wrapText="1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0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0" fillId="4" borderId="5" xfId="0" applyFont="1" applyFill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4" borderId="5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vertical="center" wrapText="1"/>
    </xf>
    <xf numFmtId="1" fontId="9" fillId="5" borderId="1" xfId="0" applyNumberFormat="1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1" fillId="6" borderId="1" xfId="0" applyFont="1" applyFill="1" applyBorder="1" applyAlignment="1">
      <alignment horizontal="center" vertical="top" wrapText="1"/>
    </xf>
    <xf numFmtId="4" fontId="0" fillId="6" borderId="7" xfId="0" applyNumberFormat="1" applyFont="1" applyFill="1" applyBorder="1" applyAlignment="1">
      <alignment horizontal="right" vertical="center"/>
    </xf>
    <xf numFmtId="4" fontId="0" fillId="7" borderId="1" xfId="0" applyNumberFormat="1" applyFont="1" applyFill="1" applyBorder="1" applyAlignment="1">
      <alignment horizontal="right" vertical="center"/>
    </xf>
    <xf numFmtId="0" fontId="8" fillId="7" borderId="1" xfId="0" applyFont="1" applyFill="1" applyBorder="1" applyAlignment="1">
      <alignment vertical="top"/>
    </xf>
    <xf numFmtId="0" fontId="0" fillId="7" borderId="1" xfId="0" applyFont="1" applyFill="1" applyBorder="1" applyAlignment="1">
      <alignment vertical="top"/>
    </xf>
    <xf numFmtId="1" fontId="1" fillId="6" borderId="1" xfId="0" applyNumberFormat="1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vertical="top"/>
    </xf>
    <xf numFmtId="4" fontId="1" fillId="4" borderId="1" xfId="0" applyNumberFormat="1" applyFont="1" applyFill="1" applyBorder="1" applyAlignment="1">
      <alignment horizontal="right" vertical="center"/>
    </xf>
    <xf numFmtId="4" fontId="9" fillId="4" borderId="1" xfId="0" applyNumberFormat="1" applyFont="1" applyFill="1" applyBorder="1" applyAlignment="1">
      <alignment vertical="top"/>
    </xf>
    <xf numFmtId="0" fontId="0" fillId="4" borderId="0" xfId="0" applyFont="1" applyFill="1" applyBorder="1" applyAlignment="1">
      <alignment wrapText="1"/>
    </xf>
    <xf numFmtId="4" fontId="1" fillId="4" borderId="1" xfId="0" applyNumberFormat="1" applyFont="1" applyFill="1" applyBorder="1" applyAlignment="1">
      <alignment vertical="top"/>
    </xf>
    <xf numFmtId="0" fontId="1" fillId="8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/>
    </xf>
    <xf numFmtId="0" fontId="9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4" fontId="1" fillId="8" borderId="1" xfId="0" applyNumberFormat="1" applyFont="1" applyFill="1" applyBorder="1" applyAlignment="1">
      <alignment horizontal="center" vertical="center" wrapText="1"/>
    </xf>
    <xf numFmtId="4" fontId="0" fillId="6" borderId="7" xfId="0" applyNumberFormat="1" applyFont="1" applyFill="1" applyBorder="1" applyAlignment="1">
      <alignment horizontal="right" vertical="top"/>
    </xf>
    <xf numFmtId="0" fontId="8" fillId="6" borderId="8" xfId="0" applyFont="1" applyFill="1" applyBorder="1" applyAlignment="1">
      <alignment vertical="top"/>
    </xf>
    <xf numFmtId="0" fontId="0" fillId="6" borderId="9" xfId="0" applyFont="1" applyFill="1" applyBorder="1" applyAlignment="1">
      <alignment vertical="top"/>
    </xf>
    <xf numFmtId="0" fontId="9" fillId="3" borderId="1" xfId="0" applyFont="1" applyFill="1" applyBorder="1" applyAlignment="1">
      <alignment horizontal="center" vertical="center" wrapText="1"/>
    </xf>
    <xf numFmtId="4" fontId="8" fillId="6" borderId="8" xfId="0" applyNumberFormat="1" applyFont="1" applyFill="1" applyBorder="1" applyAlignment="1">
      <alignment vertical="top"/>
    </xf>
    <xf numFmtId="4" fontId="0" fillId="7" borderId="9" xfId="0" applyNumberFormat="1" applyFont="1" applyFill="1" applyBorder="1" applyAlignment="1">
      <alignment vertical="top"/>
    </xf>
    <xf numFmtId="4" fontId="1" fillId="4" borderId="1" xfId="0" applyNumberFormat="1" applyFont="1" applyFill="1" applyBorder="1" applyAlignment="1">
      <alignment horizontal="right" vertical="top"/>
    </xf>
    <xf numFmtId="4" fontId="1" fillId="9" borderId="1" xfId="0" applyNumberFormat="1" applyFont="1" applyFill="1" applyBorder="1" applyAlignment="1">
      <alignment horizontal="right" vertical="top"/>
    </xf>
    <xf numFmtId="4" fontId="1" fillId="10" borderId="1" xfId="0" applyNumberFormat="1" applyFont="1" applyFill="1" applyBorder="1" applyAlignment="1">
      <alignment horizontal="right" vertical="top"/>
    </xf>
    <xf numFmtId="4" fontId="9" fillId="4" borderId="1" xfId="0" applyNumberFormat="1" applyFont="1" applyFill="1" applyBorder="1" applyAlignment="1">
      <alignment vertical="top"/>
    </xf>
    <xf numFmtId="4" fontId="10" fillId="4" borderId="1" xfId="0" applyNumberFormat="1" applyFont="1" applyFill="1" applyBorder="1" applyAlignment="1">
      <alignment vertical="top"/>
    </xf>
    <xf numFmtId="0" fontId="0" fillId="0" borderId="6" xfId="0" applyFont="1" applyBorder="1" applyAlignment="1">
      <alignment horizontal="center" vertical="top"/>
    </xf>
    <xf numFmtId="0" fontId="0" fillId="4" borderId="5" xfId="0" applyFont="1" applyFill="1" applyBorder="1" applyAlignment="1">
      <alignment horizontal="right" wrapText="1"/>
    </xf>
    <xf numFmtId="0" fontId="0" fillId="4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 wrapText="1"/>
    </xf>
    <xf numFmtId="4" fontId="0" fillId="0" borderId="1" xfId="0" applyNumberFormat="1" applyFont="1" applyBorder="1" applyAlignment="1">
      <alignment vertical="top"/>
    </xf>
    <xf numFmtId="4" fontId="0" fillId="12" borderId="1" xfId="0" applyNumberFormat="1" applyFont="1" applyFill="1" applyBorder="1" applyAlignment="1">
      <alignment horizontal="right" vertical="top"/>
    </xf>
    <xf numFmtId="4" fontId="11" fillId="4" borderId="1" xfId="0" applyNumberFormat="1" applyFont="1" applyFill="1" applyBorder="1" applyAlignment="1">
      <alignment vertical="top"/>
    </xf>
    <xf numFmtId="0" fontId="8" fillId="6" borderId="7" xfId="0" applyFont="1" applyFill="1" applyBorder="1" applyAlignment="1">
      <alignment vertical="top"/>
    </xf>
    <xf numFmtId="0" fontId="0" fillId="4" borderId="1" xfId="0" applyFont="1" applyFill="1" applyBorder="1" applyAlignment="1">
      <alignment horizontal="left" vertical="top"/>
    </xf>
    <xf numFmtId="4" fontId="0" fillId="4" borderId="1" xfId="0" applyNumberFormat="1" applyFont="1" applyFill="1" applyBorder="1" applyAlignment="1">
      <alignment horizontal="right" vertical="top"/>
    </xf>
    <xf numFmtId="0" fontId="11" fillId="4" borderId="1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wrapText="1"/>
    </xf>
    <xf numFmtId="4" fontId="0" fillId="7" borderId="7" xfId="0" applyNumberFormat="1" applyFont="1" applyFill="1" applyBorder="1" applyAlignment="1">
      <alignment horizontal="right" vertical="top"/>
    </xf>
    <xf numFmtId="4" fontId="1" fillId="9" borderId="1" xfId="0" applyNumberFormat="1" applyFont="1" applyFill="1" applyBorder="1" applyAlignment="1">
      <alignment horizontal="right" vertical="center"/>
    </xf>
    <xf numFmtId="4" fontId="0" fillId="4" borderId="1" xfId="0" applyNumberFormat="1" applyFont="1" applyFill="1" applyBorder="1" applyAlignment="1">
      <alignment horizontal="right" vertical="center"/>
    </xf>
    <xf numFmtId="4" fontId="8" fillId="4" borderId="1" xfId="0" applyNumberFormat="1" applyFont="1" applyFill="1" applyBorder="1" applyAlignment="1">
      <alignment vertical="top"/>
    </xf>
    <xf numFmtId="4" fontId="0" fillId="4" borderId="1" xfId="0" applyNumberFormat="1" applyFont="1" applyFill="1" applyBorder="1" applyAlignment="1">
      <alignment vertical="top"/>
    </xf>
    <xf numFmtId="4" fontId="8" fillId="7" borderId="8" xfId="0" applyNumberFormat="1" applyFont="1" applyFill="1" applyBorder="1" applyAlignment="1">
      <alignment vertical="top"/>
    </xf>
    <xf numFmtId="4" fontId="1" fillId="10" borderId="1" xfId="0" applyNumberFormat="1" applyFont="1" applyFill="1" applyBorder="1" applyAlignment="1">
      <alignment horizontal="right" vertical="center"/>
    </xf>
    <xf numFmtId="0" fontId="11" fillId="4" borderId="1" xfId="0" applyFont="1" applyFill="1" applyBorder="1" applyAlignment="1">
      <alignment horizontal="left" vertical="center"/>
    </xf>
    <xf numFmtId="4" fontId="0" fillId="13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4" fontId="4" fillId="0" borderId="0" xfId="0" applyNumberFormat="1" applyFont="1" applyAlignment="1">
      <alignment wrapText="1"/>
    </xf>
    <xf numFmtId="4" fontId="0" fillId="4" borderId="1" xfId="0" applyNumberFormat="1" applyFont="1" applyFill="1" applyBorder="1" applyAlignment="1">
      <alignment horizontal="right" vertical="top"/>
    </xf>
    <xf numFmtId="0" fontId="1" fillId="4" borderId="1" xfId="0" applyFont="1" applyFill="1" applyBorder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top"/>
    </xf>
    <xf numFmtId="4" fontId="1" fillId="0" borderId="1" xfId="0" applyNumberFormat="1" applyFont="1" applyBorder="1" applyAlignment="1">
      <alignment horizontal="right" vertical="top"/>
    </xf>
    <xf numFmtId="0" fontId="12" fillId="0" borderId="5" xfId="0" applyFont="1" applyBorder="1" applyAlignment="1">
      <alignment wrapText="1"/>
    </xf>
    <xf numFmtId="1" fontId="13" fillId="3" borderId="1" xfId="0" applyNumberFormat="1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vertical="top"/>
    </xf>
    <xf numFmtId="1" fontId="1" fillId="7" borderId="1" xfId="0" applyNumberFormat="1" applyFont="1" applyFill="1" applyBorder="1" applyAlignment="1">
      <alignment horizontal="center" vertical="top" wrapText="1"/>
    </xf>
    <xf numFmtId="4" fontId="13" fillId="4" borderId="1" xfId="0" applyNumberFormat="1" applyFont="1" applyFill="1" applyBorder="1" applyAlignment="1">
      <alignment vertical="top"/>
    </xf>
    <xf numFmtId="1" fontId="13" fillId="8" borderId="1" xfId="0" applyNumberFormat="1" applyFont="1" applyFill="1" applyBorder="1" applyAlignment="1">
      <alignment horizontal="center" vertical="center" wrapText="1"/>
    </xf>
    <xf numFmtId="4" fontId="1" fillId="14" borderId="1" xfId="0" applyNumberFormat="1" applyFont="1" applyFill="1" applyBorder="1" applyAlignment="1">
      <alignment horizontal="right" vertical="top"/>
    </xf>
    <xf numFmtId="0" fontId="0" fillId="4" borderId="1" xfId="0" applyFont="1" applyFill="1" applyBorder="1" applyAlignment="1">
      <alignment horizontal="center" vertical="center"/>
    </xf>
    <xf numFmtId="4" fontId="4" fillId="0" borderId="1" xfId="0" applyNumberFormat="1" applyFont="1" applyBorder="1" applyAlignment="1">
      <alignment wrapText="1"/>
    </xf>
    <xf numFmtId="4" fontId="0" fillId="7" borderId="7" xfId="0" applyNumberFormat="1" applyFont="1" applyFill="1" applyBorder="1" applyAlignment="1">
      <alignment horizontal="right" vertical="top"/>
    </xf>
    <xf numFmtId="0" fontId="12" fillId="7" borderId="1" xfId="0" applyFont="1" applyFill="1" applyBorder="1" applyAlignment="1">
      <alignment vertical="top"/>
    </xf>
    <xf numFmtId="4" fontId="1" fillId="9" borderId="1" xfId="0" applyNumberFormat="1" applyFont="1" applyFill="1" applyBorder="1" applyAlignment="1">
      <alignment horizontal="right" vertical="top"/>
    </xf>
    <xf numFmtId="4" fontId="13" fillId="4" borderId="1" xfId="0" applyNumberFormat="1" applyFont="1" applyFill="1" applyBorder="1" applyAlignment="1">
      <alignment vertical="top"/>
    </xf>
    <xf numFmtId="4" fontId="8" fillId="0" borderId="1" xfId="0" applyNumberFormat="1" applyFont="1" applyBorder="1" applyAlignment="1">
      <alignment vertical="top"/>
    </xf>
    <xf numFmtId="0" fontId="1" fillId="0" borderId="6" xfId="0" applyFont="1" applyBorder="1" applyAlignment="1">
      <alignment horizontal="center" vertical="center"/>
    </xf>
    <xf numFmtId="4" fontId="11" fillId="0" borderId="1" xfId="0" applyNumberFormat="1" applyFont="1" applyBorder="1" applyAlignment="1">
      <alignment vertical="top"/>
    </xf>
    <xf numFmtId="0" fontId="1" fillId="4" borderId="1" xfId="0" applyFont="1" applyFill="1" applyBorder="1" applyAlignment="1">
      <alignment horizontal="left" vertical="center" wrapText="1"/>
    </xf>
    <xf numFmtId="4" fontId="1" fillId="2" borderId="1" xfId="0" applyNumberFormat="1" applyFont="1" applyFill="1" applyBorder="1" applyAlignment="1">
      <alignment horizontal="right" vertical="center"/>
    </xf>
    <xf numFmtId="4" fontId="1" fillId="2" borderId="1" xfId="0" applyNumberFormat="1" applyFont="1" applyFill="1" applyBorder="1" applyAlignment="1">
      <alignment horizontal="right"/>
    </xf>
    <xf numFmtId="4" fontId="13" fillId="8" borderId="1" xfId="0" applyNumberFormat="1" applyFont="1" applyFill="1" applyBorder="1" applyAlignment="1">
      <alignment vertical="center"/>
    </xf>
    <xf numFmtId="4" fontId="9" fillId="8" borderId="1" xfId="0" applyNumberFormat="1" applyFont="1" applyFill="1" applyBorder="1"/>
    <xf numFmtId="4" fontId="1" fillId="4" borderId="1" xfId="0" applyNumberFormat="1" applyFont="1" applyFill="1" applyBorder="1" applyAlignment="1">
      <alignment horizontal="right"/>
    </xf>
    <xf numFmtId="0" fontId="2" fillId="0" borderId="6" xfId="0" applyFont="1" applyBorder="1" applyAlignment="1">
      <alignment horizontal="center" vertical="top"/>
    </xf>
    <xf numFmtId="0" fontId="2" fillId="3" borderId="9" xfId="0" applyFont="1" applyFill="1" applyBorder="1" applyAlignment="1">
      <alignment horizontal="left" wrapText="1"/>
    </xf>
    <xf numFmtId="4" fontId="5" fillId="11" borderId="1" xfId="0" applyNumberFormat="1" applyFont="1" applyFill="1" applyBorder="1" applyAlignment="1">
      <alignment horizontal="right" vertical="center"/>
    </xf>
    <xf numFmtId="4" fontId="4" fillId="15" borderId="0" xfId="0" applyNumberFormat="1" applyFont="1" applyFill="1" applyAlignment="1">
      <alignment wrapText="1"/>
    </xf>
    <xf numFmtId="4" fontId="8" fillId="8" borderId="1" xfId="0" applyNumberFormat="1" applyFont="1" applyFill="1" applyBorder="1" applyAlignment="1"/>
    <xf numFmtId="4" fontId="0" fillId="4" borderId="1" xfId="0" applyNumberFormat="1" applyFont="1" applyFill="1" applyBorder="1" applyAlignment="1">
      <alignment horizontal="right"/>
    </xf>
    <xf numFmtId="4" fontId="0" fillId="4" borderId="1" xfId="0" applyNumberFormat="1" applyFont="1" applyFill="1" applyBorder="1" applyAlignment="1">
      <alignment vertical="top"/>
    </xf>
    <xf numFmtId="0" fontId="2" fillId="0" borderId="6" xfId="0" applyFont="1" applyBorder="1" applyAlignment="1">
      <alignment horizontal="center" vertical="center"/>
    </xf>
    <xf numFmtId="4" fontId="0" fillId="4" borderId="1" xfId="0" applyNumberFormat="1" applyFont="1" applyFill="1" applyBorder="1" applyAlignment="1">
      <alignment horizontal="right" vertical="center"/>
    </xf>
    <xf numFmtId="0" fontId="2" fillId="16" borderId="10" xfId="0" applyFont="1" applyFill="1" applyBorder="1" applyAlignment="1">
      <alignment horizontal="left" vertical="center" wrapText="1"/>
    </xf>
    <xf numFmtId="4" fontId="0" fillId="0" borderId="1" xfId="0" applyNumberFormat="1" applyFont="1" applyBorder="1" applyAlignment="1">
      <alignment horizontal="right" vertical="center"/>
    </xf>
    <xf numFmtId="4" fontId="8" fillId="0" borderId="1" xfId="0" applyNumberFormat="1" applyFont="1" applyBorder="1" applyAlignment="1">
      <alignment vertical="top"/>
    </xf>
    <xf numFmtId="4" fontId="1" fillId="2" borderId="1" xfId="0" applyNumberFormat="1" applyFont="1" applyFill="1" applyBorder="1" applyAlignment="1"/>
    <xf numFmtId="4" fontId="9" fillId="0" borderId="1" xfId="0" applyNumberFormat="1" applyFont="1" applyBorder="1" applyAlignment="1">
      <alignment vertical="top"/>
    </xf>
    <xf numFmtId="4" fontId="9" fillId="8" borderId="1" xfId="0" applyNumberFormat="1" applyFont="1" applyFill="1" applyBorder="1" applyAlignment="1"/>
    <xf numFmtId="4" fontId="1" fillId="0" borderId="1" xfId="0" applyNumberFormat="1" applyFont="1" applyBorder="1" applyAlignment="1">
      <alignment vertical="top"/>
    </xf>
    <xf numFmtId="4" fontId="0" fillId="15" borderId="1" xfId="0" applyNumberFormat="1" applyFont="1" applyFill="1" applyBorder="1" applyAlignment="1">
      <alignment horizontal="right" vertical="center"/>
    </xf>
    <xf numFmtId="4" fontId="0" fillId="15" borderId="1" xfId="0" applyNumberFormat="1" applyFont="1" applyFill="1" applyBorder="1" applyAlignment="1">
      <alignment horizontal="right"/>
    </xf>
    <xf numFmtId="4" fontId="0" fillId="0" borderId="1" xfId="0" applyNumberFormat="1" applyFont="1" applyBorder="1" applyAlignment="1">
      <alignment horizontal="right" vertical="center"/>
    </xf>
    <xf numFmtId="4" fontId="8" fillId="4" borderId="1" xfId="0" applyNumberFormat="1" applyFont="1" applyFill="1" applyBorder="1"/>
    <xf numFmtId="0" fontId="2" fillId="16" borderId="10" xfId="0" applyFont="1" applyFill="1" applyBorder="1" applyAlignment="1">
      <alignment horizontal="left" wrapText="1"/>
    </xf>
    <xf numFmtId="4" fontId="0" fillId="4" borderId="1" xfId="0" applyNumberFormat="1" applyFont="1" applyFill="1" applyBorder="1" applyAlignment="1">
      <alignment horizontal="right"/>
    </xf>
    <xf numFmtId="4" fontId="0" fillId="0" borderId="1" xfId="0" applyNumberFormat="1" applyFont="1" applyBorder="1" applyAlignment="1">
      <alignment vertical="center"/>
    </xf>
    <xf numFmtId="4" fontId="8" fillId="4" borderId="1" xfId="0" applyNumberFormat="1" applyFont="1" applyFill="1" applyBorder="1" applyAlignment="1">
      <alignment horizontal="right"/>
    </xf>
    <xf numFmtId="0" fontId="0" fillId="0" borderId="11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4" fontId="12" fillId="4" borderId="1" xfId="0" applyNumberFormat="1" applyFont="1" applyFill="1" applyBorder="1" applyAlignment="1">
      <alignment vertical="top"/>
    </xf>
    <xf numFmtId="4" fontId="2" fillId="16" borderId="10" xfId="0" applyNumberFormat="1" applyFont="1" applyFill="1" applyBorder="1" applyAlignment="1">
      <alignment horizontal="left"/>
    </xf>
    <xf numFmtId="4" fontId="2" fillId="3" borderId="10" xfId="0" applyNumberFormat="1" applyFont="1" applyFill="1" applyBorder="1" applyAlignment="1">
      <alignment horizontal="left"/>
    </xf>
    <xf numFmtId="4" fontId="8" fillId="8" borderId="1" xfId="0" applyNumberFormat="1" applyFont="1" applyFill="1" applyBorder="1" applyAlignment="1">
      <alignment horizontal="right"/>
    </xf>
    <xf numFmtId="0" fontId="2" fillId="16" borderId="10" xfId="0" applyFont="1" applyFill="1" applyBorder="1" applyAlignment="1">
      <alignment horizontal="left"/>
    </xf>
    <xf numFmtId="0" fontId="2" fillId="16" borderId="10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center" vertical="center"/>
    </xf>
    <xf numFmtId="4" fontId="2" fillId="16" borderId="10" xfId="0" applyNumberFormat="1" applyFont="1" applyFill="1" applyBorder="1" applyAlignment="1">
      <alignment horizontal="left"/>
    </xf>
    <xf numFmtId="0" fontId="0" fillId="4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4" fontId="0" fillId="4" borderId="3" xfId="0" applyNumberFormat="1" applyFont="1" applyFill="1" applyBorder="1" applyAlignment="1">
      <alignment horizontal="center" vertical="center"/>
    </xf>
    <xf numFmtId="4" fontId="1" fillId="17" borderId="1" xfId="0" applyNumberFormat="1" applyFont="1" applyFill="1" applyBorder="1" applyAlignment="1">
      <alignment horizontal="right" vertical="top"/>
    </xf>
    <xf numFmtId="4" fontId="0" fillId="4" borderId="0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top"/>
    </xf>
    <xf numFmtId="4" fontId="0" fillId="7" borderId="1" xfId="0" applyNumberFormat="1" applyFont="1" applyFill="1" applyBorder="1" applyAlignment="1">
      <alignment horizontal="right" vertical="top"/>
    </xf>
    <xf numFmtId="4" fontId="0" fillId="0" borderId="1" xfId="0" applyNumberFormat="1" applyFont="1" applyBorder="1"/>
    <xf numFmtId="4" fontId="0" fillId="0" borderId="1" xfId="0" applyNumberFormat="1" applyFont="1" applyBorder="1" applyAlignment="1"/>
    <xf numFmtId="4" fontId="9" fillId="5" borderId="1" xfId="0" applyNumberFormat="1" applyFont="1" applyFill="1" applyBorder="1"/>
    <xf numFmtId="4" fontId="0" fillId="15" borderId="1" xfId="0" applyNumberFormat="1" applyFont="1" applyFill="1" applyBorder="1"/>
    <xf numFmtId="4" fontId="0" fillId="15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8" fillId="5" borderId="1" xfId="0" applyNumberFormat="1" applyFont="1" applyFill="1" applyBorder="1" applyAlignment="1"/>
    <xf numFmtId="4" fontId="0" fillId="18" borderId="1" xfId="0" applyNumberFormat="1" applyFont="1" applyFill="1" applyBorder="1" applyAlignment="1">
      <alignment horizontal="right" vertical="top"/>
    </xf>
    <xf numFmtId="4" fontId="0" fillId="15" borderId="1" xfId="0" applyNumberFormat="1" applyFont="1" applyFill="1" applyBorder="1" applyAlignment="1">
      <alignment horizontal="right" vertical="top"/>
    </xf>
    <xf numFmtId="4" fontId="8" fillId="5" borderId="1" xfId="0" applyNumberFormat="1" applyFont="1" applyFill="1" applyBorder="1" applyAlignment="1">
      <alignment horizontal="right"/>
    </xf>
    <xf numFmtId="4" fontId="0" fillId="15" borderId="1" xfId="0" applyNumberFormat="1" applyFont="1" applyFill="1" applyBorder="1" applyAlignment="1">
      <alignment vertical="top"/>
    </xf>
    <xf numFmtId="4" fontId="14" fillId="4" borderId="1" xfId="0" applyNumberFormat="1" applyFont="1" applyFill="1" applyBorder="1" applyAlignment="1">
      <alignment vertical="top"/>
    </xf>
    <xf numFmtId="0" fontId="0" fillId="6" borderId="8" xfId="0" applyFont="1" applyFill="1" applyBorder="1" applyAlignment="1">
      <alignment vertical="top"/>
    </xf>
    <xf numFmtId="4" fontId="1" fillId="4" borderId="1" xfId="0" applyNumberFormat="1" applyFont="1" applyFill="1" applyBorder="1" applyAlignment="1">
      <alignment horizontal="right" vertical="center"/>
    </xf>
    <xf numFmtId="4" fontId="13" fillId="8" borderId="1" xfId="0" applyNumberFormat="1" applyFont="1" applyFill="1" applyBorder="1" applyAlignment="1"/>
    <xf numFmtId="4" fontId="0" fillId="15" borderId="1" xfId="0" applyNumberFormat="1" applyFont="1" applyFill="1" applyBorder="1" applyAlignment="1">
      <alignment horizontal="right" vertical="center"/>
    </xf>
    <xf numFmtId="4" fontId="8" fillId="8" borderId="1" xfId="0" applyNumberFormat="1" applyFont="1" applyFill="1" applyBorder="1" applyAlignment="1">
      <alignment vertical="top"/>
    </xf>
    <xf numFmtId="4" fontId="15" fillId="8" borderId="0" xfId="0" applyNumberFormat="1" applyFont="1" applyFill="1" applyAlignment="1">
      <alignment wrapText="1"/>
    </xf>
    <xf numFmtId="4" fontId="12" fillId="4" borderId="1" xfId="0" applyNumberFormat="1" applyFont="1" applyFill="1" applyBorder="1"/>
    <xf numFmtId="0" fontId="0" fillId="6" borderId="9" xfId="0" applyFont="1" applyFill="1" applyBorder="1" applyAlignment="1">
      <alignment vertical="top"/>
    </xf>
    <xf numFmtId="4" fontId="1" fillId="17" borderId="1" xfId="0" applyNumberFormat="1" applyFont="1" applyFill="1" applyBorder="1" applyAlignment="1">
      <alignment horizontal="right" vertical="center"/>
    </xf>
    <xf numFmtId="4" fontId="13" fillId="0" borderId="1" xfId="0" applyNumberFormat="1" applyFont="1" applyBorder="1" applyAlignment="1">
      <alignment vertical="top"/>
    </xf>
    <xf numFmtId="4" fontId="0" fillId="18" borderId="1" xfId="0" applyNumberFormat="1" applyFont="1" applyFill="1" applyBorder="1" applyAlignment="1">
      <alignment horizontal="right" vertical="center"/>
    </xf>
    <xf numFmtId="4" fontId="8" fillId="18" borderId="1" xfId="0" applyNumberFormat="1" applyFont="1" applyFill="1" applyBorder="1" applyAlignment="1">
      <alignment vertical="top"/>
    </xf>
    <xf numFmtId="4" fontId="7" fillId="17" borderId="1" xfId="0" applyNumberFormat="1" applyFont="1" applyFill="1" applyBorder="1" applyAlignment="1">
      <alignment horizontal="right" vertical="top"/>
    </xf>
    <xf numFmtId="4" fontId="13" fillId="0" borderId="1" xfId="0" applyNumberFormat="1" applyFont="1" applyBorder="1" applyAlignment="1">
      <alignment vertical="top"/>
    </xf>
    <xf numFmtId="4" fontId="7" fillId="4" borderId="1" xfId="0" applyNumberFormat="1" applyFont="1" applyFill="1" applyBorder="1" applyAlignment="1">
      <alignment vertical="top"/>
    </xf>
    <xf numFmtId="4" fontId="12" fillId="0" borderId="1" xfId="0" applyNumberFormat="1" applyFont="1" applyBorder="1" applyAlignment="1">
      <alignment vertical="top"/>
    </xf>
    <xf numFmtId="4" fontId="4" fillId="0" borderId="1" xfId="0" applyNumberFormat="1" applyFont="1" applyBorder="1" applyAlignment="1">
      <alignment wrapText="1"/>
    </xf>
    <xf numFmtId="0" fontId="0" fillId="4" borderId="11" xfId="0" applyFont="1" applyFill="1" applyBorder="1" applyAlignment="1">
      <alignment wrapText="1"/>
    </xf>
    <xf numFmtId="4" fontId="9" fillId="5" borderId="1" xfId="0" applyNumberFormat="1" applyFont="1" applyFill="1" applyBorder="1" applyAlignment="1"/>
    <xf numFmtId="4" fontId="0" fillId="0" borderId="1" xfId="0" applyNumberFormat="1" applyFont="1" applyBorder="1" applyAlignment="1">
      <alignment horizontal="right" vertical="top"/>
    </xf>
    <xf numFmtId="4" fontId="16" fillId="5" borderId="0" xfId="0" applyNumberFormat="1" applyFont="1" applyFill="1" applyAlignment="1">
      <alignment wrapText="1"/>
    </xf>
    <xf numFmtId="4" fontId="0" fillId="18" borderId="1" xfId="0" applyNumberFormat="1" applyFont="1" applyFill="1" applyBorder="1" applyAlignment="1">
      <alignment vertical="top"/>
    </xf>
    <xf numFmtId="4" fontId="13" fillId="8" borderId="1" xfId="0" applyNumberFormat="1" applyFont="1" applyFill="1" applyBorder="1" applyAlignment="1">
      <alignment vertical="center"/>
    </xf>
    <xf numFmtId="4" fontId="1" fillId="9" borderId="1" xfId="0" applyNumberFormat="1" applyFont="1" applyFill="1" applyBorder="1" applyAlignment="1">
      <alignment vertical="center"/>
    </xf>
    <xf numFmtId="4" fontId="12" fillId="8" borderId="1" xfId="0" applyNumberFormat="1" applyFont="1" applyFill="1" applyBorder="1" applyAlignment="1"/>
    <xf numFmtId="4" fontId="0" fillId="4" borderId="1" xfId="0" applyNumberFormat="1" applyFont="1" applyFill="1" applyBorder="1" applyAlignment="1">
      <alignment vertical="center"/>
    </xf>
    <xf numFmtId="4" fontId="12" fillId="0" borderId="1" xfId="0" applyNumberFormat="1" applyFont="1" applyBorder="1"/>
    <xf numFmtId="4" fontId="12" fillId="0" borderId="1" xfId="0" applyNumberFormat="1" applyFont="1" applyBorder="1" applyAlignment="1">
      <alignment horizontal="right"/>
    </xf>
    <xf numFmtId="4" fontId="12" fillId="4" borderId="1" xfId="0" applyNumberFormat="1" applyFont="1" applyFill="1" applyBorder="1" applyAlignment="1">
      <alignment horizontal="right"/>
    </xf>
    <xf numFmtId="4" fontId="0" fillId="4" borderId="1" xfId="0" applyNumberFormat="1" applyFont="1" applyFill="1" applyBorder="1"/>
    <xf numFmtId="4" fontId="1" fillId="15" borderId="1" xfId="0" applyNumberFormat="1" applyFont="1" applyFill="1" applyBorder="1" applyAlignment="1">
      <alignment vertical="top"/>
    </xf>
    <xf numFmtId="4" fontId="1" fillId="17" borderId="1" xfId="0" applyNumberFormat="1" applyFont="1" applyFill="1" applyBorder="1" applyAlignment="1">
      <alignment horizontal="right" vertical="top"/>
    </xf>
    <xf numFmtId="4" fontId="1" fillId="4" borderId="1" xfId="0" applyNumberFormat="1" applyFont="1" applyFill="1" applyBorder="1"/>
    <xf numFmtId="4" fontId="13" fillId="19" borderId="1" xfId="0" applyNumberFormat="1" applyFont="1" applyFill="1" applyBorder="1" applyAlignment="1">
      <alignment vertical="top"/>
    </xf>
    <xf numFmtId="4" fontId="0" fillId="7" borderId="1" xfId="0" applyNumberFormat="1" applyFont="1" applyFill="1" applyBorder="1" applyAlignment="1">
      <alignment vertical="top"/>
    </xf>
    <xf numFmtId="4" fontId="1" fillId="0" borderId="1" xfId="0" applyNumberFormat="1" applyFont="1" applyBorder="1" applyAlignment="1">
      <alignment horizontal="right" vertical="top"/>
    </xf>
    <xf numFmtId="0" fontId="1" fillId="6" borderId="7" xfId="0" applyFont="1" applyFill="1" applyBorder="1" applyAlignment="1">
      <alignment horizontal="center" vertical="top" wrapText="1"/>
    </xf>
    <xf numFmtId="4" fontId="12" fillId="8" borderId="1" xfId="0" applyNumberFormat="1" applyFont="1" applyFill="1" applyBorder="1" applyAlignment="1">
      <alignment vertical="top"/>
    </xf>
    <xf numFmtId="4" fontId="12" fillId="4" borderId="1" xfId="0" applyNumberFormat="1" applyFont="1" applyFill="1" applyBorder="1" applyAlignment="1">
      <alignment vertical="center"/>
    </xf>
    <xf numFmtId="4" fontId="1" fillId="4" borderId="1" xfId="0" applyNumberFormat="1" applyFont="1" applyFill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4" fontId="7" fillId="9" borderId="1" xfId="0" applyNumberFormat="1" applyFont="1" applyFill="1" applyBorder="1" applyAlignment="1">
      <alignment vertical="top"/>
    </xf>
    <xf numFmtId="4" fontId="8" fillId="15" borderId="1" xfId="0" applyNumberFormat="1" applyFont="1" applyFill="1" applyBorder="1" applyAlignment="1">
      <alignment vertical="top"/>
    </xf>
    <xf numFmtId="4" fontId="0" fillId="6" borderId="1" xfId="0" applyNumberFormat="1" applyFont="1" applyFill="1" applyBorder="1" applyAlignment="1">
      <alignment horizontal="right" vertical="top"/>
    </xf>
    <xf numFmtId="0" fontId="0" fillId="0" borderId="6" xfId="0" applyFont="1" applyBorder="1" applyAlignment="1">
      <alignment horizontal="center" vertical="top"/>
    </xf>
    <xf numFmtId="0" fontId="12" fillId="6" borderId="8" xfId="0" applyFont="1" applyFill="1" applyBorder="1" applyAlignment="1">
      <alignment vertical="top"/>
    </xf>
    <xf numFmtId="0" fontId="1" fillId="4" borderId="1" xfId="0" applyFont="1" applyFill="1" applyBorder="1" applyAlignment="1">
      <alignment vertical="center"/>
    </xf>
    <xf numFmtId="4" fontId="1" fillId="11" borderId="1" xfId="0" applyNumberFormat="1" applyFont="1" applyFill="1" applyBorder="1" applyAlignment="1">
      <alignment horizontal="right" vertical="top"/>
    </xf>
    <xf numFmtId="0" fontId="1" fillId="0" borderId="6" xfId="0" applyFont="1" applyBorder="1" applyAlignment="1">
      <alignment horizontal="center" vertical="center" wrapText="1"/>
    </xf>
    <xf numFmtId="4" fontId="17" fillId="4" borderId="1" xfId="0" applyNumberFormat="1" applyFont="1" applyFill="1" applyBorder="1" applyAlignment="1">
      <alignment vertical="top"/>
    </xf>
    <xf numFmtId="4" fontId="1" fillId="4" borderId="1" xfId="0" applyNumberFormat="1" applyFont="1" applyFill="1" applyBorder="1" applyAlignment="1">
      <alignment horizontal="right" vertical="center" wrapText="1"/>
    </xf>
    <xf numFmtId="4" fontId="8" fillId="4" borderId="1" xfId="0" applyNumberFormat="1" applyFont="1" applyFill="1" applyBorder="1" applyAlignment="1">
      <alignment horizontal="left" vertical="center" wrapText="1"/>
    </xf>
    <xf numFmtId="4" fontId="9" fillId="8" borderId="1" xfId="0" applyNumberFormat="1" applyFont="1" applyFill="1" applyBorder="1" applyAlignment="1">
      <alignment horizontal="right"/>
    </xf>
    <xf numFmtId="4" fontId="16" fillId="8" borderId="0" xfId="0" applyNumberFormat="1" applyFont="1" applyFill="1" applyAlignment="1">
      <alignment wrapText="1"/>
    </xf>
    <xf numFmtId="0" fontId="0" fillId="0" borderId="1" xfId="0" applyFont="1" applyBorder="1" applyAlignment="1">
      <alignment vertical="top"/>
    </xf>
    <xf numFmtId="4" fontId="0" fillId="15" borderId="1" xfId="0" applyNumberFormat="1" applyFont="1" applyFill="1" applyBorder="1" applyAlignment="1">
      <alignment vertical="center"/>
    </xf>
    <xf numFmtId="4" fontId="0" fillId="0" borderId="0" xfId="0" applyNumberFormat="1" applyFont="1" applyAlignment="1">
      <alignment vertical="top"/>
    </xf>
    <xf numFmtId="4" fontId="1" fillId="9" borderId="1" xfId="0" applyNumberFormat="1" applyFont="1" applyFill="1" applyBorder="1" applyAlignment="1">
      <alignment horizontal="right" vertical="center"/>
    </xf>
    <xf numFmtId="0" fontId="0" fillId="0" borderId="3" xfId="0" applyFont="1" applyBorder="1" applyAlignment="1">
      <alignment vertical="top"/>
    </xf>
    <xf numFmtId="4" fontId="0" fillId="4" borderId="0" xfId="0" applyNumberFormat="1" applyFont="1" applyFill="1" applyBorder="1" applyAlignment="1">
      <alignment vertical="top"/>
    </xf>
    <xf numFmtId="4" fontId="0" fillId="0" borderId="1" xfId="0" applyNumberFormat="1" applyFont="1" applyBorder="1" applyAlignment="1">
      <alignment wrapText="1"/>
    </xf>
    <xf numFmtId="4" fontId="0" fillId="4" borderId="1" xfId="0" applyNumberFormat="1" applyFont="1" applyFill="1" applyBorder="1" applyAlignment="1">
      <alignment vertical="center"/>
    </xf>
    <xf numFmtId="4" fontId="12" fillId="0" borderId="1" xfId="0" applyNumberFormat="1" applyFont="1" applyBorder="1" applyAlignment="1">
      <alignment vertical="center"/>
    </xf>
    <xf numFmtId="4" fontId="18" fillId="8" borderId="1" xfId="0" applyNumberFormat="1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4" fontId="19" fillId="8" borderId="0" xfId="0" applyNumberFormat="1" applyFont="1" applyFill="1" applyAlignment="1">
      <alignment wrapText="1"/>
    </xf>
    <xf numFmtId="0" fontId="0" fillId="0" borderId="1" xfId="0" applyFont="1" applyBorder="1" applyAlignment="1">
      <alignment wrapText="1"/>
    </xf>
    <xf numFmtId="4" fontId="0" fillId="4" borderId="1" xfId="0" applyNumberFormat="1" applyFont="1" applyFill="1" applyBorder="1" applyAlignment="1">
      <alignment horizontal="left" vertical="center" wrapText="1"/>
    </xf>
    <xf numFmtId="4" fontId="12" fillId="8" borderId="1" xfId="0" applyNumberFormat="1" applyFont="1" applyFill="1" applyBorder="1" applyAlignment="1">
      <alignment horizontal="right"/>
    </xf>
    <xf numFmtId="4" fontId="9" fillId="4" borderId="1" xfId="0" applyNumberFormat="1" applyFont="1" applyFill="1" applyBorder="1" applyAlignment="1"/>
    <xf numFmtId="1" fontId="1" fillId="8" borderId="1" xfId="0" applyNumberFormat="1" applyFont="1" applyFill="1" applyBorder="1" applyAlignment="1">
      <alignment horizontal="center" vertical="center" wrapText="1"/>
    </xf>
    <xf numFmtId="4" fontId="5" fillId="11" borderId="1" xfId="0" applyNumberFormat="1" applyFont="1" applyFill="1" applyBorder="1" applyAlignment="1">
      <alignment horizontal="right" vertical="top"/>
    </xf>
    <xf numFmtId="4" fontId="1" fillId="4" borderId="1" xfId="0" applyNumberFormat="1" applyFont="1" applyFill="1" applyBorder="1" applyAlignment="1">
      <alignment vertical="top"/>
    </xf>
    <xf numFmtId="4" fontId="20" fillId="4" borderId="1" xfId="0" applyNumberFormat="1" applyFont="1" applyFill="1" applyBorder="1" applyAlignment="1">
      <alignment vertical="top"/>
    </xf>
    <xf numFmtId="4" fontId="12" fillId="18" borderId="1" xfId="0" applyNumberFormat="1" applyFont="1" applyFill="1" applyBorder="1" applyAlignment="1">
      <alignment vertical="top"/>
    </xf>
    <xf numFmtId="0" fontId="0" fillId="0" borderId="0" xfId="0" applyFont="1" applyAlignment="1">
      <alignment vertical="top"/>
    </xf>
    <xf numFmtId="4" fontId="1" fillId="8" borderId="1" xfId="0" applyNumberFormat="1" applyFont="1" applyFill="1" applyBorder="1" applyAlignment="1"/>
    <xf numFmtId="4" fontId="1" fillId="4" borderId="1" xfId="0" applyNumberFormat="1" applyFont="1" applyFill="1" applyBorder="1" applyAlignment="1">
      <alignment vertical="center" wrapText="1"/>
    </xf>
    <xf numFmtId="4" fontId="9" fillId="4" borderId="1" xfId="0" applyNumberFormat="1" applyFont="1" applyFill="1" applyBorder="1" applyAlignment="1">
      <alignment wrapText="1"/>
    </xf>
    <xf numFmtId="4" fontId="2" fillId="8" borderId="0" xfId="0" applyNumberFormat="1" applyFont="1" applyFill="1" applyAlignment="1">
      <alignment wrapText="1"/>
    </xf>
    <xf numFmtId="4" fontId="1" fillId="4" borderId="1" xfId="0" applyNumberFormat="1" applyFont="1" applyFill="1" applyBorder="1" applyAlignment="1">
      <alignment wrapText="1"/>
    </xf>
    <xf numFmtId="4" fontId="9" fillId="4" borderId="1" xfId="0" applyNumberFormat="1" applyFont="1" applyFill="1" applyBorder="1"/>
    <xf numFmtId="0" fontId="0" fillId="0" borderId="12" xfId="0" applyFont="1" applyBorder="1" applyAlignment="1">
      <alignment vertical="top"/>
    </xf>
    <xf numFmtId="4" fontId="1" fillId="10" borderId="1" xfId="0" applyNumberFormat="1" applyFont="1" applyFill="1" applyBorder="1" applyAlignment="1">
      <alignment horizontal="right" vertical="top"/>
    </xf>
    <xf numFmtId="0" fontId="0" fillId="0" borderId="2" xfId="0" applyFont="1" applyBorder="1" applyAlignment="1">
      <alignment vertical="top"/>
    </xf>
    <xf numFmtId="4" fontId="1" fillId="14" borderId="1" xfId="0" applyNumberFormat="1" applyFont="1" applyFill="1" applyBorder="1" applyAlignment="1">
      <alignment vertical="top"/>
    </xf>
    <xf numFmtId="0" fontId="0" fillId="0" borderId="5" xfId="0" applyFont="1" applyBorder="1" applyAlignment="1">
      <alignment horizontal="right" wrapText="1"/>
    </xf>
    <xf numFmtId="0" fontId="1" fillId="4" borderId="1" xfId="0" applyFont="1" applyFill="1" applyBorder="1" applyAlignment="1">
      <alignment wrapText="1"/>
    </xf>
    <xf numFmtId="4" fontId="13" fillId="4" borderId="1" xfId="0" applyNumberFormat="1" applyFont="1" applyFill="1" applyBorder="1" applyAlignment="1">
      <alignment horizontal="right" vertical="top"/>
    </xf>
    <xf numFmtId="4" fontId="1" fillId="9" borderId="1" xfId="0" applyNumberFormat="1" applyFont="1" applyFill="1" applyBorder="1" applyAlignment="1">
      <alignment vertical="top"/>
    </xf>
    <xf numFmtId="4" fontId="1" fillId="0" borderId="1" xfId="0" applyNumberFormat="1" applyFont="1" applyBorder="1" applyAlignment="1">
      <alignment wrapText="1"/>
    </xf>
    <xf numFmtId="4" fontId="1" fillId="17" borderId="1" xfId="0" applyNumberFormat="1" applyFont="1" applyFill="1" applyBorder="1" applyAlignment="1">
      <alignment horizontal="right"/>
    </xf>
    <xf numFmtId="4" fontId="0" fillId="9" borderId="1" xfId="0" applyNumberFormat="1" applyFont="1" applyFill="1" applyBorder="1" applyAlignment="1">
      <alignment vertical="top"/>
    </xf>
    <xf numFmtId="0" fontId="0" fillId="18" borderId="1" xfId="0" applyFont="1" applyFill="1" applyBorder="1" applyAlignment="1">
      <alignment vertical="top"/>
    </xf>
    <xf numFmtId="4" fontId="10" fillId="4" borderId="1" xfId="0" applyNumberFormat="1" applyFont="1" applyFill="1" applyBorder="1" applyAlignment="1">
      <alignment horizontal="right" vertical="top"/>
    </xf>
    <xf numFmtId="0" fontId="0" fillId="0" borderId="13" xfId="0" applyFont="1" applyBorder="1" applyAlignment="1">
      <alignment wrapText="1"/>
    </xf>
    <xf numFmtId="4" fontId="7" fillId="20" borderId="1" xfId="0" applyNumberFormat="1" applyFont="1" applyFill="1" applyBorder="1" applyAlignment="1">
      <alignment vertical="top"/>
    </xf>
    <xf numFmtId="0" fontId="0" fillId="4" borderId="13" xfId="0" applyFont="1" applyFill="1" applyBorder="1" applyAlignment="1">
      <alignment wrapText="1"/>
    </xf>
    <xf numFmtId="4" fontId="0" fillId="4" borderId="13" xfId="0" applyNumberFormat="1" applyFont="1" applyFill="1" applyBorder="1" applyAlignment="1">
      <alignment vertical="top"/>
    </xf>
    <xf numFmtId="0" fontId="0" fillId="0" borderId="5" xfId="0" applyFont="1" applyBorder="1" applyAlignment="1">
      <alignment vertical="top"/>
    </xf>
    <xf numFmtId="4" fontId="0" fillId="4" borderId="5" xfId="0" applyNumberFormat="1" applyFont="1" applyFill="1" applyBorder="1" applyAlignment="1">
      <alignment vertical="top"/>
    </xf>
    <xf numFmtId="0" fontId="1" fillId="6" borderId="8" xfId="0" applyFont="1" applyFill="1" applyBorder="1" applyAlignment="1">
      <alignment horizontal="center" vertical="top" wrapText="1"/>
    </xf>
    <xf numFmtId="4" fontId="0" fillId="6" borderId="8" xfId="0" applyNumberFormat="1" applyFont="1" applyFill="1" applyBorder="1" applyAlignment="1">
      <alignment horizontal="right" vertical="top"/>
    </xf>
    <xf numFmtId="4" fontId="12" fillId="0" borderId="1" xfId="0" applyNumberFormat="1" applyFont="1" applyBorder="1" applyAlignment="1">
      <alignment wrapText="1"/>
    </xf>
    <xf numFmtId="4" fontId="12" fillId="15" borderId="1" xfId="0" applyNumberFormat="1" applyFont="1" applyFill="1" applyBorder="1" applyAlignment="1">
      <alignment wrapText="1"/>
    </xf>
    <xf numFmtId="4" fontId="1" fillId="10" borderId="1" xfId="0" applyNumberFormat="1" applyFont="1" applyFill="1" applyBorder="1" applyAlignment="1">
      <alignment vertical="top"/>
    </xf>
    <xf numFmtId="4" fontId="0" fillId="0" borderId="1" xfId="0" applyNumberFormat="1" applyFont="1" applyBorder="1" applyAlignment="1">
      <alignment vertical="top"/>
    </xf>
    <xf numFmtId="4" fontId="13" fillId="4" borderId="1" xfId="0" applyNumberFormat="1" applyFont="1" applyFill="1" applyBorder="1"/>
    <xf numFmtId="4" fontId="13" fillId="8" borderId="1" xfId="0" applyNumberFormat="1" applyFont="1" applyFill="1" applyBorder="1"/>
    <xf numFmtId="4" fontId="0" fillId="0" borderId="1" xfId="0" applyNumberFormat="1" applyFont="1" applyBorder="1" applyAlignment="1">
      <alignment horizontal="right"/>
    </xf>
    <xf numFmtId="4" fontId="12" fillId="8" borderId="1" xfId="0" applyNumberFormat="1" applyFont="1" applyFill="1" applyBorder="1" applyAlignment="1">
      <alignment horizontal="right"/>
    </xf>
    <xf numFmtId="4" fontId="12" fillId="0" borderId="13" xfId="0" applyNumberFormat="1" applyFont="1" applyBorder="1" applyAlignment="1">
      <alignment vertical="top"/>
    </xf>
    <xf numFmtId="4" fontId="12" fillId="4" borderId="1" xfId="0" applyNumberFormat="1" applyFont="1" applyFill="1" applyBorder="1" applyAlignment="1">
      <alignment vertical="top"/>
    </xf>
    <xf numFmtId="4" fontId="12" fillId="0" borderId="5" xfId="0" applyNumberFormat="1" applyFont="1" applyBorder="1" applyAlignment="1">
      <alignment vertical="top"/>
    </xf>
    <xf numFmtId="4" fontId="13" fillId="0" borderId="7" xfId="0" applyNumberFormat="1" applyFont="1" applyBorder="1" applyAlignment="1">
      <alignment vertical="top"/>
    </xf>
    <xf numFmtId="4" fontId="13" fillId="4" borderId="1" xfId="0" applyNumberFormat="1" applyFont="1" applyFill="1" applyBorder="1" applyAlignment="1">
      <alignment wrapText="1"/>
    </xf>
    <xf numFmtId="4" fontId="1" fillId="0" borderId="9" xfId="0" applyNumberFormat="1" applyFont="1" applyBorder="1" applyAlignment="1">
      <alignment vertical="top"/>
    </xf>
    <xf numFmtId="4" fontId="0" fillId="15" borderId="1" xfId="0" applyNumberFormat="1" applyFont="1" applyFill="1" applyBorder="1" applyAlignment="1"/>
    <xf numFmtId="0" fontId="21" fillId="0" borderId="1" xfId="0" applyFont="1" applyBorder="1" applyAlignment="1">
      <alignment vertical="top"/>
    </xf>
    <xf numFmtId="4" fontId="13" fillId="0" borderId="1" xfId="0" applyNumberFormat="1" applyFont="1" applyBorder="1" applyAlignment="1">
      <alignment horizontal="right"/>
    </xf>
    <xf numFmtId="4" fontId="13" fillId="8" borderId="1" xfId="0" applyNumberFormat="1" applyFont="1" applyFill="1" applyBorder="1" applyAlignment="1">
      <alignment horizontal="right"/>
    </xf>
    <xf numFmtId="4" fontId="8" fillId="21" borderId="1" xfId="0" applyNumberFormat="1" applyFont="1" applyFill="1" applyBorder="1" applyAlignment="1">
      <alignment vertical="top"/>
    </xf>
    <xf numFmtId="4" fontId="12" fillId="7" borderId="1" xfId="0" applyNumberFormat="1" applyFont="1" applyFill="1" applyBorder="1" applyAlignment="1">
      <alignment vertical="top"/>
    </xf>
    <xf numFmtId="4" fontId="7" fillId="17" borderId="1" xfId="0" applyNumberFormat="1" applyFont="1" applyFill="1" applyBorder="1" applyAlignment="1">
      <alignment vertical="top"/>
    </xf>
    <xf numFmtId="4" fontId="9" fillId="4" borderId="1" xfId="0" applyNumberFormat="1" applyFont="1" applyFill="1" applyBorder="1" applyAlignment="1">
      <alignment horizontal="right"/>
    </xf>
    <xf numFmtId="4" fontId="12" fillId="15" borderId="1" xfId="0" applyNumberFormat="1" applyFont="1" applyFill="1" applyBorder="1" applyAlignment="1">
      <alignment vertical="top"/>
    </xf>
    <xf numFmtId="1" fontId="1" fillId="3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3" fillId="3" borderId="1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vertical="top"/>
    </xf>
    <xf numFmtId="1" fontId="13" fillId="6" borderId="1" xfId="0" applyNumberFormat="1" applyFont="1" applyFill="1" applyBorder="1" applyAlignment="1">
      <alignment horizontal="center" vertical="top" wrapText="1"/>
    </xf>
    <xf numFmtId="4" fontId="8" fillId="7" borderId="1" xfId="0" applyNumberFormat="1" applyFont="1" applyFill="1" applyBorder="1" applyAlignment="1">
      <alignment vertical="top"/>
    </xf>
    <xf numFmtId="4" fontId="0" fillId="4" borderId="1" xfId="0" applyNumberFormat="1" applyFont="1" applyFill="1" applyBorder="1" applyAlignment="1">
      <alignment vertical="center" wrapText="1"/>
    </xf>
    <xf numFmtId="0" fontId="0" fillId="4" borderId="4" xfId="0" applyFont="1" applyFill="1" applyBorder="1" applyAlignment="1">
      <alignment wrapText="1"/>
    </xf>
    <xf numFmtId="4" fontId="1" fillId="4" borderId="1" xfId="0" applyNumberFormat="1" applyFont="1" applyFill="1" applyBorder="1" applyAlignment="1">
      <alignment vertical="center" wrapText="1"/>
    </xf>
    <xf numFmtId="0" fontId="0" fillId="4" borderId="4" xfId="0" applyFont="1" applyFill="1" applyBorder="1" applyAlignment="1">
      <alignment wrapText="1"/>
    </xf>
    <xf numFmtId="4" fontId="9" fillId="4" borderId="1" xfId="0" applyNumberFormat="1" applyFont="1" applyFill="1" applyBorder="1" applyAlignment="1">
      <alignment horizontal="right" vertical="center" wrapText="1"/>
    </xf>
    <xf numFmtId="0" fontId="0" fillId="4" borderId="0" xfId="0" applyFont="1" applyFill="1" applyBorder="1" applyAlignment="1">
      <alignment wrapText="1"/>
    </xf>
    <xf numFmtId="4" fontId="1" fillId="4" borderId="1" xfId="0" applyNumberFormat="1" applyFont="1" applyFill="1" applyBorder="1" applyAlignment="1">
      <alignment horizontal="right" vertical="center" wrapText="1"/>
    </xf>
    <xf numFmtId="4" fontId="22" fillId="4" borderId="1" xfId="0" applyNumberFormat="1" applyFont="1" applyFill="1" applyBorder="1" applyAlignment="1">
      <alignment vertical="top"/>
    </xf>
    <xf numFmtId="4" fontId="13" fillId="0" borderId="1" xfId="0" applyNumberFormat="1" applyFont="1" applyBorder="1" applyAlignment="1">
      <alignment wrapText="1"/>
    </xf>
    <xf numFmtId="4" fontId="0" fillId="15" borderId="3" xfId="0" applyNumberFormat="1" applyFont="1" applyFill="1" applyBorder="1" applyAlignment="1">
      <alignment wrapText="1"/>
    </xf>
    <xf numFmtId="4" fontId="1" fillId="0" borderId="1" xfId="0" applyNumberFormat="1" applyFont="1" applyBorder="1" applyAlignment="1">
      <alignment horizontal="right"/>
    </xf>
    <xf numFmtId="4" fontId="13" fillId="0" borderId="1" xfId="0" applyNumberFormat="1" applyFont="1" applyBorder="1"/>
    <xf numFmtId="4" fontId="1" fillId="2" borderId="1" xfId="0" applyNumberFormat="1" applyFont="1" applyFill="1" applyBorder="1" applyAlignment="1">
      <alignment vertical="top"/>
    </xf>
    <xf numFmtId="0" fontId="0" fillId="0" borderId="13" xfId="0" applyFont="1" applyBorder="1" applyAlignment="1">
      <alignment vertical="center" wrapText="1"/>
    </xf>
    <xf numFmtId="4" fontId="8" fillId="0" borderId="13" xfId="0" applyNumberFormat="1" applyFont="1" applyBorder="1" applyAlignment="1">
      <alignment vertical="top"/>
    </xf>
    <xf numFmtId="0" fontId="0" fillId="4" borderId="1" xfId="0" applyFont="1" applyFill="1" applyBorder="1" applyAlignment="1">
      <alignment horizontal="left" vertical="center"/>
    </xf>
    <xf numFmtId="4" fontId="1" fillId="0" borderId="1" xfId="0" applyNumberFormat="1" applyFont="1" applyBorder="1" applyAlignment="1">
      <alignment horizontal="center" vertical="center"/>
    </xf>
    <xf numFmtId="4" fontId="13" fillId="8" borderId="1" xfId="0" applyNumberFormat="1" applyFont="1" applyFill="1" applyBorder="1" applyAlignment="1">
      <alignment horizontal="right"/>
    </xf>
    <xf numFmtId="4" fontId="12" fillId="0" borderId="1" xfId="0" applyNumberFormat="1" applyFont="1" applyBorder="1" applyAlignment="1">
      <alignment horizontal="center" vertical="center"/>
    </xf>
    <xf numFmtId="4" fontId="15" fillId="8" borderId="0" xfId="0" applyNumberFormat="1" applyFont="1" applyFill="1" applyAlignment="1">
      <alignment horizontal="right" vertical="center" wrapText="1"/>
    </xf>
    <xf numFmtId="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 wrapText="1"/>
    </xf>
    <xf numFmtId="4" fontId="13" fillId="4" borderId="1" xfId="0" applyNumberFormat="1" applyFont="1" applyFill="1" applyBorder="1" applyAlignment="1">
      <alignment horizontal="right"/>
    </xf>
    <xf numFmtId="0" fontId="23" fillId="0" borderId="1" xfId="0" applyFont="1" applyBorder="1" applyAlignment="1">
      <alignment horizontal="left" vertical="center"/>
    </xf>
    <xf numFmtId="4" fontId="7" fillId="11" borderId="1" xfId="0" applyNumberFormat="1" applyFont="1" applyFill="1" applyBorder="1" applyAlignment="1">
      <alignment vertical="top"/>
    </xf>
    <xf numFmtId="0" fontId="23" fillId="0" borderId="1" xfId="0" applyFont="1" applyBorder="1" applyAlignment="1">
      <alignment vertical="top"/>
    </xf>
    <xf numFmtId="4" fontId="0" fillId="0" borderId="1" xfId="0" applyNumberFormat="1" applyFont="1" applyBorder="1" applyAlignment="1">
      <alignment horizontal="center" vertical="center"/>
    </xf>
    <xf numFmtId="4" fontId="21" fillId="0" borderId="1" xfId="0" applyNumberFormat="1" applyFont="1" applyBorder="1" applyAlignment="1">
      <alignment horizontal="center" vertical="center"/>
    </xf>
    <xf numFmtId="4" fontId="24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0" fillId="0" borderId="6" xfId="0" applyFont="1" applyBorder="1" applyAlignment="1">
      <alignment vertical="center" wrapText="1"/>
    </xf>
    <xf numFmtId="0" fontId="23" fillId="0" borderId="1" xfId="0" applyFont="1" applyBorder="1" applyAlignment="1">
      <alignment horizontal="left" vertical="center" wrapText="1"/>
    </xf>
    <xf numFmtId="4" fontId="1" fillId="11" borderId="1" xfId="0" applyNumberFormat="1" applyFont="1" applyFill="1" applyBorder="1" applyAlignment="1">
      <alignment vertical="top"/>
    </xf>
    <xf numFmtId="4" fontId="7" fillId="4" borderId="1" xfId="0" applyNumberFormat="1" applyFont="1" applyFill="1" applyBorder="1" applyAlignment="1">
      <alignment vertical="top"/>
    </xf>
    <xf numFmtId="0" fontId="23" fillId="0" borderId="1" xfId="0" applyFont="1" applyBorder="1" applyAlignment="1">
      <alignment vertical="center"/>
    </xf>
    <xf numFmtId="4" fontId="25" fillId="4" borderId="1" xfId="0" applyNumberFormat="1" applyFont="1" applyFill="1" applyBorder="1" applyAlignment="1">
      <alignment horizontal="right"/>
    </xf>
    <xf numFmtId="4" fontId="25" fillId="4" borderId="1" xfId="0" applyNumberFormat="1" applyFont="1" applyFill="1" applyBorder="1" applyAlignment="1">
      <alignment horizontal="right"/>
    </xf>
    <xf numFmtId="4" fontId="0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4" fontId="0" fillId="0" borderId="13" xfId="0" applyNumberFormat="1" applyFont="1" applyBorder="1" applyAlignment="1">
      <alignment vertical="top"/>
    </xf>
    <xf numFmtId="4" fontId="1" fillId="14" borderId="1" xfId="0" applyNumberFormat="1" applyFont="1" applyFill="1" applyBorder="1" applyAlignment="1">
      <alignment horizontal="right"/>
    </xf>
    <xf numFmtId="4" fontId="3" fillId="4" borderId="1" xfId="0" applyNumberFormat="1" applyFont="1" applyFill="1" applyBorder="1" applyAlignment="1">
      <alignment horizontal="right"/>
    </xf>
    <xf numFmtId="4" fontId="1" fillId="13" borderId="1" xfId="0" applyNumberFormat="1" applyFont="1" applyFill="1" applyBorder="1" applyAlignment="1">
      <alignment vertical="top"/>
    </xf>
    <xf numFmtId="4" fontId="1" fillId="2" borderId="1" xfId="0" applyNumberFormat="1" applyFont="1" applyFill="1" applyBorder="1" applyAlignment="1">
      <alignment horizontal="right" vertical="top"/>
    </xf>
    <xf numFmtId="4" fontId="3" fillId="14" borderId="1" xfId="0" applyNumberFormat="1" applyFont="1" applyFill="1" applyBorder="1" applyAlignment="1">
      <alignment vertical="top"/>
    </xf>
    <xf numFmtId="4" fontId="0" fillId="15" borderId="1" xfId="0" applyNumberFormat="1" applyFont="1" applyFill="1" applyBorder="1" applyAlignment="1">
      <alignment wrapText="1"/>
    </xf>
    <xf numFmtId="4" fontId="0" fillId="4" borderId="1" xfId="0" applyNumberFormat="1" applyFont="1" applyFill="1" applyBorder="1" applyAlignment="1">
      <alignment horizontal="right" wrapText="1"/>
    </xf>
    <xf numFmtId="4" fontId="0" fillId="22" borderId="1" xfId="0" applyNumberFormat="1" applyFont="1" applyFill="1" applyBorder="1" applyAlignment="1">
      <alignment horizontal="right"/>
    </xf>
    <xf numFmtId="0" fontId="8" fillId="4" borderId="1" xfId="0" applyFont="1" applyFill="1" applyBorder="1" applyAlignment="1">
      <alignment horizontal="right" wrapText="1"/>
    </xf>
    <xf numFmtId="0" fontId="0" fillId="0" borderId="1" xfId="0" applyFont="1" applyBorder="1" applyAlignment="1">
      <alignment vertical="center" wrapText="1"/>
    </xf>
    <xf numFmtId="0" fontId="0" fillId="4" borderId="1" xfId="0" applyFont="1" applyFill="1" applyBorder="1" applyAlignment="1">
      <alignment horizontal="right" wrapText="1"/>
    </xf>
    <xf numFmtId="4" fontId="0" fillId="19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left" vertical="center" wrapText="1"/>
    </xf>
    <xf numFmtId="4" fontId="0" fillId="19" borderId="1" xfId="0" applyNumberFormat="1" applyFont="1" applyFill="1" applyBorder="1" applyAlignment="1">
      <alignment horizontal="right"/>
    </xf>
    <xf numFmtId="4" fontId="8" fillId="4" borderId="12" xfId="0" applyNumberFormat="1" applyFont="1" applyFill="1" applyBorder="1" applyAlignment="1">
      <alignment horizontal="left" vertical="center" wrapText="1"/>
    </xf>
    <xf numFmtId="4" fontId="7" fillId="10" borderId="1" xfId="0" applyNumberFormat="1" applyFont="1" applyFill="1" applyBorder="1" applyAlignment="1">
      <alignment vertical="top"/>
    </xf>
    <xf numFmtId="4" fontId="0" fillId="4" borderId="12" xfId="0" applyNumberFormat="1" applyFont="1" applyFill="1" applyBorder="1" applyAlignment="1">
      <alignment horizontal="left" vertical="center" wrapText="1"/>
    </xf>
    <xf numFmtId="0" fontId="0" fillId="4" borderId="13" xfId="0" applyFont="1" applyFill="1" applyBorder="1" applyAlignment="1">
      <alignment horizontal="right" wrapText="1"/>
    </xf>
    <xf numFmtId="4" fontId="9" fillId="2" borderId="1" xfId="0" applyNumberFormat="1" applyFont="1" applyFill="1" applyBorder="1" applyAlignment="1">
      <alignment vertical="top"/>
    </xf>
    <xf numFmtId="4" fontId="8" fillId="0" borderId="5" xfId="0" applyNumberFormat="1" applyFont="1" applyBorder="1" applyAlignment="1">
      <alignment vertical="top"/>
    </xf>
    <xf numFmtId="4" fontId="0" fillId="4" borderId="1" xfId="0" applyNumberFormat="1" applyFont="1" applyFill="1" applyBorder="1" applyAlignment="1">
      <alignment horizontal="right" vertical="center" wrapText="1"/>
    </xf>
    <xf numFmtId="4" fontId="8" fillId="0" borderId="1" xfId="0" applyNumberFormat="1" applyFont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right" vertical="top"/>
    </xf>
    <xf numFmtId="4" fontId="0" fillId="4" borderId="1" xfId="0" applyNumberFormat="1" applyFont="1" applyFill="1" applyBorder="1" applyAlignment="1">
      <alignment horizontal="center" vertical="center"/>
    </xf>
    <xf numFmtId="4" fontId="1" fillId="11" borderId="1" xfId="0" applyNumberFormat="1" applyFont="1" applyFill="1" applyBorder="1" applyAlignment="1">
      <alignment horizontal="right" vertical="center"/>
    </xf>
    <xf numFmtId="4" fontId="0" fillId="4" borderId="1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4" fontId="0" fillId="4" borderId="3" xfId="0" applyNumberFormat="1" applyFont="1" applyFill="1" applyBorder="1" applyAlignment="1">
      <alignment vertical="top"/>
    </xf>
    <xf numFmtId="4" fontId="8" fillId="0" borderId="1" xfId="0" applyNumberFormat="1" applyFont="1" applyBorder="1"/>
    <xf numFmtId="4" fontId="1" fillId="4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vertical="center"/>
    </xf>
    <xf numFmtId="4" fontId="23" fillId="0" borderId="1" xfId="0" applyNumberFormat="1" applyFont="1" applyBorder="1" applyAlignment="1">
      <alignment horizontal="right"/>
    </xf>
    <xf numFmtId="4" fontId="26" fillId="0" borderId="1" xfId="0" applyNumberFormat="1" applyFont="1" applyBorder="1" applyAlignment="1">
      <alignment horizontal="center" vertical="center"/>
    </xf>
    <xf numFmtId="4" fontId="0" fillId="15" borderId="1" xfId="0" applyNumberFormat="1" applyFont="1" applyFill="1" applyBorder="1" applyAlignment="1">
      <alignment vertical="center"/>
    </xf>
    <xf numFmtId="4" fontId="27" fillId="0" borderId="1" xfId="0" applyNumberFormat="1" applyFont="1" applyBorder="1" applyAlignment="1">
      <alignment horizontal="center" vertical="center"/>
    </xf>
    <xf numFmtId="0" fontId="0" fillId="4" borderId="6" xfId="0" applyFont="1" applyFill="1" applyBorder="1" applyAlignment="1">
      <alignment wrapText="1"/>
    </xf>
    <xf numFmtId="0" fontId="23" fillId="4" borderId="1" xfId="0" applyFont="1" applyFill="1" applyBorder="1" applyAlignment="1">
      <alignment horizontal="left" vertical="center" wrapText="1"/>
    </xf>
    <xf numFmtId="4" fontId="8" fillId="4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/>
    </xf>
    <xf numFmtId="4" fontId="1" fillId="9" borderId="1" xfId="0" applyNumberFormat="1" applyFont="1" applyFill="1" applyBorder="1" applyAlignment="1">
      <alignment vertical="top"/>
    </xf>
    <xf numFmtId="4" fontId="0" fillId="0" borderId="3" xfId="0" applyNumberFormat="1" applyFont="1" applyBorder="1" applyAlignment="1">
      <alignment vertical="top"/>
    </xf>
    <xf numFmtId="4" fontId="13" fillId="4" borderId="1" xfId="0" applyNumberFormat="1" applyFont="1" applyFill="1" applyBorder="1" applyAlignment="1">
      <alignment wrapText="1"/>
    </xf>
    <xf numFmtId="4" fontId="1" fillId="17" borderId="1" xfId="0" applyNumberFormat="1" applyFont="1" applyFill="1" applyBorder="1" applyAlignment="1">
      <alignment vertical="top"/>
    </xf>
    <xf numFmtId="0" fontId="23" fillId="0" borderId="1" xfId="0" applyFont="1" applyBorder="1" applyAlignment="1">
      <alignment vertical="center" wrapText="1"/>
    </xf>
    <xf numFmtId="0" fontId="4" fillId="7" borderId="0" xfId="0" applyFont="1" applyFill="1" applyAlignment="1">
      <alignment wrapText="1"/>
    </xf>
    <xf numFmtId="0" fontId="23" fillId="0" borderId="1" xfId="0" applyFont="1" applyBorder="1" applyAlignment="1">
      <alignment vertical="center" wrapText="1"/>
    </xf>
    <xf numFmtId="0" fontId="12" fillId="0" borderId="0" xfId="0" applyFont="1" applyAlignment="1">
      <alignment wrapText="1"/>
    </xf>
    <xf numFmtId="0" fontId="21" fillId="4" borderId="1" xfId="0" applyFont="1" applyFill="1" applyBorder="1" applyAlignment="1">
      <alignment vertical="top"/>
    </xf>
    <xf numFmtId="4" fontId="28" fillId="0" borderId="1" xfId="0" applyNumberFormat="1" applyFont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4" fontId="21" fillId="0" borderId="1" xfId="0" applyNumberFormat="1" applyFont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4" fontId="29" fillId="0" borderId="1" xfId="0" applyNumberFormat="1" applyFont="1" applyBorder="1" applyAlignment="1">
      <alignment horizontal="center" vertical="center"/>
    </xf>
    <xf numFmtId="4" fontId="0" fillId="4" borderId="1" xfId="0" applyNumberFormat="1" applyFont="1" applyFill="1" applyBorder="1" applyAlignment="1"/>
    <xf numFmtId="4" fontId="0" fillId="0" borderId="5" xfId="0" applyNumberFormat="1" applyFont="1" applyBorder="1" applyAlignment="1">
      <alignment vertical="top"/>
    </xf>
    <xf numFmtId="4" fontId="0" fillId="4" borderId="1" xfId="0" applyNumberFormat="1" applyFont="1" applyFill="1" applyBorder="1" applyAlignment="1">
      <alignment horizontal="center" vertical="center" wrapText="1"/>
    </xf>
    <xf numFmtId="4" fontId="0" fillId="4" borderId="1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vertical="center"/>
    </xf>
    <xf numFmtId="0" fontId="8" fillId="0" borderId="13" xfId="0" applyFont="1" applyBorder="1" applyAlignment="1">
      <alignment wrapText="1"/>
    </xf>
    <xf numFmtId="0" fontId="23" fillId="0" borderId="1" xfId="0" applyFont="1" applyBorder="1" applyAlignment="1">
      <alignment vertical="top"/>
    </xf>
    <xf numFmtId="4" fontId="13" fillId="4" borderId="1" xfId="0" applyNumberFormat="1" applyFont="1" applyFill="1" applyBorder="1" applyAlignment="1">
      <alignment horizontal="right" vertical="center" wrapText="1"/>
    </xf>
    <xf numFmtId="0" fontId="12" fillId="0" borderId="1" xfId="0" applyFont="1" applyBorder="1" applyAlignment="1">
      <alignment wrapText="1"/>
    </xf>
    <xf numFmtId="4" fontId="27" fillId="0" borderId="1" xfId="0" applyNumberFormat="1" applyFont="1" applyBorder="1" applyAlignment="1">
      <alignment horizontal="right"/>
    </xf>
    <xf numFmtId="0" fontId="30" fillId="0" borderId="1" xfId="0" applyFont="1" applyBorder="1" applyAlignment="1">
      <alignment vertical="center"/>
    </xf>
    <xf numFmtId="4" fontId="13" fillId="8" borderId="1" xfId="0" applyNumberFormat="1" applyFont="1" applyFill="1" applyBorder="1" applyAlignment="1">
      <alignment vertical="top"/>
    </xf>
    <xf numFmtId="4" fontId="31" fillId="0" borderId="1" xfId="0" applyNumberFormat="1" applyFont="1" applyBorder="1" applyAlignment="1">
      <alignment horizontal="center" vertical="center"/>
    </xf>
    <xf numFmtId="4" fontId="32" fillId="0" borderId="1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wrapText="1"/>
    </xf>
    <xf numFmtId="4" fontId="1" fillId="10" borderId="1" xfId="0" applyNumberFormat="1" applyFont="1" applyFill="1" applyBorder="1" applyAlignment="1">
      <alignment vertical="top"/>
    </xf>
    <xf numFmtId="0" fontId="0" fillId="4" borderId="13" xfId="0" applyFont="1" applyFill="1" applyBorder="1" applyAlignment="1">
      <alignment vertical="center" wrapText="1"/>
    </xf>
    <xf numFmtId="4" fontId="1" fillId="23" borderId="1" xfId="0" applyNumberFormat="1" applyFont="1" applyFill="1" applyBorder="1" applyAlignment="1">
      <alignment vertical="top"/>
    </xf>
    <xf numFmtId="0" fontId="1" fillId="4" borderId="3" xfId="0" applyFont="1" applyFill="1" applyBorder="1" applyAlignment="1">
      <alignment horizontal="center" vertical="center"/>
    </xf>
    <xf numFmtId="4" fontId="12" fillId="0" borderId="1" xfId="0" applyNumberFormat="1" applyFont="1" applyBorder="1" applyAlignment="1">
      <alignment wrapText="1"/>
    </xf>
    <xf numFmtId="0" fontId="1" fillId="4" borderId="0" xfId="0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right" vertical="top"/>
    </xf>
    <xf numFmtId="0" fontId="21" fillId="0" borderId="1" xfId="0" applyFont="1" applyBorder="1" applyAlignment="1">
      <alignment horizontal="left" vertical="center"/>
    </xf>
    <xf numFmtId="4" fontId="8" fillId="4" borderId="13" xfId="0" applyNumberFormat="1" applyFont="1" applyFill="1" applyBorder="1" applyAlignment="1">
      <alignment vertical="top"/>
    </xf>
    <xf numFmtId="4" fontId="8" fillId="4" borderId="5" xfId="0" applyNumberFormat="1" applyFont="1" applyFill="1" applyBorder="1" applyAlignment="1">
      <alignment vertical="top"/>
    </xf>
    <xf numFmtId="0" fontId="12" fillId="0" borderId="4" xfId="0" applyFont="1" applyBorder="1" applyAlignment="1">
      <alignment wrapText="1"/>
    </xf>
    <xf numFmtId="4" fontId="23" fillId="4" borderId="1" xfId="0" applyNumberFormat="1" applyFont="1" applyFill="1" applyBorder="1" applyAlignment="1">
      <alignment horizontal="right"/>
    </xf>
    <xf numFmtId="4" fontId="3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4" fontId="0" fillId="15" borderId="1" xfId="0" applyNumberFormat="1" applyFont="1" applyFill="1" applyBorder="1" applyAlignment="1">
      <alignment vertical="top"/>
    </xf>
    <xf numFmtId="4" fontId="34" fillId="0" borderId="1" xfId="0" applyNumberFormat="1" applyFont="1" applyBorder="1" applyAlignment="1">
      <alignment horizontal="center" vertical="center"/>
    </xf>
    <xf numFmtId="4" fontId="21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4" fontId="26" fillId="4" borderId="1" xfId="0" applyNumberFormat="1" applyFont="1" applyFill="1" applyBorder="1"/>
    <xf numFmtId="0" fontId="30" fillId="0" borderId="1" xfId="0" applyFont="1" applyBorder="1" applyAlignment="1">
      <alignment vertical="center"/>
    </xf>
    <xf numFmtId="4" fontId="27" fillId="4" borderId="1" xfId="0" applyNumberFormat="1" applyFont="1" applyFill="1" applyBorder="1" applyAlignment="1">
      <alignment horizontal="center" vertical="center"/>
    </xf>
    <xf numFmtId="4" fontId="27" fillId="17" borderId="1" xfId="0" applyNumberFormat="1" applyFont="1" applyFill="1" applyBorder="1" applyAlignment="1">
      <alignment horizontal="center" vertical="center"/>
    </xf>
    <xf numFmtId="0" fontId="35" fillId="0" borderId="1" xfId="0" applyFont="1" applyBorder="1" applyAlignment="1">
      <alignment vertical="center"/>
    </xf>
    <xf numFmtId="4" fontId="3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4" fontId="0" fillId="4" borderId="1" xfId="0" applyNumberFormat="1" applyFont="1" applyFill="1" applyBorder="1" applyAlignment="1">
      <alignment wrapText="1"/>
    </xf>
    <xf numFmtId="0" fontId="36" fillId="0" borderId="1" xfId="0" applyFont="1" applyBorder="1" applyAlignment="1">
      <alignment vertical="top"/>
    </xf>
    <xf numFmtId="0" fontId="37" fillId="0" borderId="1" xfId="0" applyFont="1" applyBorder="1" applyAlignment="1">
      <alignment vertical="top"/>
    </xf>
    <xf numFmtId="4" fontId="13" fillId="4" borderId="1" xfId="0" applyNumberFormat="1" applyFont="1" applyFill="1" applyBorder="1" applyAlignment="1"/>
    <xf numFmtId="0" fontId="0" fillId="0" borderId="0" xfId="0" applyFont="1" applyAlignment="1">
      <alignment horizontal="left" vertical="center" wrapText="1"/>
    </xf>
    <xf numFmtId="4" fontId="24" fillId="19" borderId="1" xfId="0" applyNumberFormat="1" applyFont="1" applyFill="1" applyBorder="1"/>
    <xf numFmtId="0" fontId="23" fillId="4" borderId="1" xfId="0" applyFont="1" applyFill="1" applyBorder="1" applyAlignment="1">
      <alignment horizontal="left" vertical="center" wrapText="1"/>
    </xf>
    <xf numFmtId="4" fontId="12" fillId="4" borderId="1" xfId="0" applyNumberFormat="1" applyFont="1" applyFill="1" applyBorder="1" applyAlignment="1">
      <alignment horizontal="center" vertical="center"/>
    </xf>
    <xf numFmtId="0" fontId="0" fillId="0" borderId="13" xfId="0" applyFont="1" applyBorder="1" applyAlignment="1">
      <alignment horizontal="right" wrapText="1"/>
    </xf>
    <xf numFmtId="0" fontId="23" fillId="4" borderId="1" xfId="0" applyFont="1" applyFill="1" applyBorder="1" applyAlignment="1">
      <alignment vertical="center"/>
    </xf>
    <xf numFmtId="4" fontId="5" fillId="10" borderId="1" xfId="0" applyNumberFormat="1" applyFont="1" applyFill="1" applyBorder="1" applyAlignment="1">
      <alignment horizontal="right" vertical="center"/>
    </xf>
    <xf numFmtId="0" fontId="23" fillId="4" borderId="1" xfId="0" applyFont="1" applyFill="1" applyBorder="1" applyAlignment="1">
      <alignment vertical="top"/>
    </xf>
    <xf numFmtId="4" fontId="23" fillId="4" borderId="1" xfId="0" applyNumberFormat="1" applyFont="1" applyFill="1" applyBorder="1" applyAlignment="1">
      <alignment horizontal="center" vertical="center"/>
    </xf>
    <xf numFmtId="4" fontId="38" fillId="4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 wrapText="1"/>
    </xf>
    <xf numFmtId="4" fontId="24" fillId="4" borderId="1" xfId="0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39" fillId="0" borderId="1" xfId="0" applyFont="1" applyBorder="1" applyAlignment="1">
      <alignment vertical="center"/>
    </xf>
    <xf numFmtId="4" fontId="5" fillId="11" borderId="1" xfId="0" applyNumberFormat="1" applyFont="1" applyFill="1" applyBorder="1" applyAlignment="1">
      <alignment vertical="center"/>
    </xf>
    <xf numFmtId="4" fontId="1" fillId="9" borderId="1" xfId="0" applyNumberFormat="1" applyFont="1" applyFill="1" applyBorder="1" applyAlignment="1">
      <alignment horizontal="center" vertical="center"/>
    </xf>
    <xf numFmtId="4" fontId="0" fillId="4" borderId="0" xfId="0" applyNumberFormat="1" applyFont="1" applyFill="1" applyBorder="1" applyAlignment="1">
      <alignment horizontal="right" vertical="top"/>
    </xf>
    <xf numFmtId="4" fontId="13" fillId="4" borderId="1" xfId="0" applyNumberFormat="1" applyFont="1" applyFill="1" applyBorder="1" applyAlignment="1">
      <alignment horizontal="center" vertical="center"/>
    </xf>
    <xf numFmtId="4" fontId="1" fillId="4" borderId="0" xfId="0" applyNumberFormat="1" applyFont="1" applyFill="1" applyBorder="1" applyAlignment="1">
      <alignment horizontal="right" vertical="top"/>
    </xf>
    <xf numFmtId="4" fontId="39" fillId="4" borderId="1" xfId="0" applyNumberFormat="1" applyFont="1" applyFill="1" applyBorder="1" applyAlignment="1">
      <alignment horizontal="center" vertical="center"/>
    </xf>
    <xf numFmtId="4" fontId="1" fillId="4" borderId="0" xfId="0" applyNumberFormat="1" applyFont="1" applyFill="1" applyBorder="1" applyAlignment="1">
      <alignment vertical="center" wrapText="1"/>
    </xf>
    <xf numFmtId="4" fontId="9" fillId="4" borderId="1" xfId="0" applyNumberFormat="1" applyFont="1" applyFill="1" applyBorder="1" applyAlignment="1">
      <alignment vertical="center" wrapText="1"/>
    </xf>
    <xf numFmtId="4" fontId="40" fillId="19" borderId="1" xfId="0" applyNumberFormat="1" applyFont="1" applyFill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 wrapText="1"/>
    </xf>
    <xf numFmtId="4" fontId="35" fillId="0" borderId="1" xfId="0" applyNumberFormat="1" applyFont="1" applyBorder="1" applyAlignment="1">
      <alignment horizontal="center" vertical="center"/>
    </xf>
    <xf numFmtId="4" fontId="0" fillId="4" borderId="1" xfId="0" applyNumberFormat="1" applyFont="1" applyFill="1" applyBorder="1" applyAlignment="1">
      <alignment horizontal="right" wrapText="1"/>
    </xf>
    <xf numFmtId="4" fontId="30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wrapText="1"/>
    </xf>
    <xf numFmtId="4" fontId="4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4" fontId="30" fillId="0" borderId="1" xfId="0" applyNumberFormat="1" applyFont="1" applyBorder="1" applyAlignment="1">
      <alignment horizontal="center" vertical="center"/>
    </xf>
    <xf numFmtId="4" fontId="0" fillId="14" borderId="1" xfId="0" applyNumberFormat="1" applyFont="1" applyFill="1" applyBorder="1" applyAlignment="1">
      <alignment wrapText="1"/>
    </xf>
    <xf numFmtId="4" fontId="29" fillId="0" borderId="1" xfId="0" applyNumberFormat="1" applyFont="1" applyBorder="1" applyAlignment="1">
      <alignment horizontal="center" vertical="center"/>
    </xf>
    <xf numFmtId="4" fontId="0" fillId="4" borderId="1" xfId="0" applyNumberFormat="1" applyFont="1" applyFill="1" applyBorder="1" applyAlignment="1">
      <alignment wrapText="1"/>
    </xf>
    <xf numFmtId="0" fontId="2" fillId="16" borderId="2" xfId="0" applyFont="1" applyFill="1" applyBorder="1" applyAlignment="1">
      <alignment horizontal="left" wrapText="1"/>
    </xf>
    <xf numFmtId="4" fontId="27" fillId="4" borderId="1" xfId="0" applyNumberFormat="1" applyFont="1" applyFill="1" applyBorder="1" applyAlignment="1">
      <alignment horizontal="right"/>
    </xf>
    <xf numFmtId="4" fontId="12" fillId="8" borderId="4" xfId="0" applyNumberFormat="1" applyFont="1" applyFill="1" applyBorder="1" applyAlignment="1">
      <alignment wrapText="1"/>
    </xf>
    <xf numFmtId="4" fontId="5" fillId="17" borderId="1" xfId="0" applyNumberFormat="1" applyFont="1" applyFill="1" applyBorder="1" applyAlignment="1">
      <alignment horizontal="right" vertical="top"/>
    </xf>
    <xf numFmtId="4" fontId="1" fillId="5" borderId="1" xfId="0" applyNumberFormat="1" applyFont="1" applyFill="1" applyBorder="1" applyAlignment="1">
      <alignment vertical="top"/>
    </xf>
    <xf numFmtId="4" fontId="2" fillId="16" borderId="2" xfId="0" applyNumberFormat="1" applyFont="1" applyFill="1" applyBorder="1" applyAlignment="1">
      <alignment horizontal="left" wrapText="1"/>
    </xf>
    <xf numFmtId="4" fontId="2" fillId="16" borderId="2" xfId="0" applyNumberFormat="1" applyFont="1" applyFill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4" fontId="12" fillId="4" borderId="1" xfId="0" applyNumberFormat="1" applyFont="1" applyFill="1" applyBorder="1" applyAlignment="1">
      <alignment horizontal="left" vertical="center" wrapText="1"/>
    </xf>
    <xf numFmtId="0" fontId="39" fillId="4" borderId="1" xfId="0" applyFont="1" applyFill="1" applyBorder="1" applyAlignment="1">
      <alignment horizontal="left" vertical="center"/>
    </xf>
    <xf numFmtId="4" fontId="1" fillId="9" borderId="1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wrapText="1"/>
    </xf>
    <xf numFmtId="4" fontId="1" fillId="4" borderId="0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4" fontId="10" fillId="0" borderId="1" xfId="0" applyNumberFormat="1" applyFont="1" applyBorder="1" applyAlignment="1">
      <alignment horizontal="center" vertical="center"/>
    </xf>
    <xf numFmtId="4" fontId="21" fillId="9" borderId="1" xfId="0" applyNumberFormat="1" applyFont="1" applyFill="1" applyBorder="1" applyAlignment="1">
      <alignment horizontal="center" vertical="center"/>
    </xf>
    <xf numFmtId="4" fontId="41" fillId="4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vertical="center" wrapText="1"/>
    </xf>
    <xf numFmtId="4" fontId="2" fillId="16" borderId="2" xfId="0" applyNumberFormat="1" applyFont="1" applyFill="1" applyBorder="1" applyAlignment="1">
      <alignment horizontal="left"/>
    </xf>
    <xf numFmtId="4" fontId="21" fillId="4" borderId="1" xfId="0" applyNumberFormat="1" applyFont="1" applyFill="1" applyBorder="1" applyAlignment="1">
      <alignment horizontal="center" vertical="center"/>
    </xf>
    <xf numFmtId="4" fontId="43" fillId="0" borderId="2" xfId="0" applyNumberFormat="1" applyFont="1" applyBorder="1" applyAlignment="1">
      <alignment horizontal="left"/>
    </xf>
    <xf numFmtId="4" fontId="1" fillId="4" borderId="1" xfId="0" applyNumberFormat="1" applyFont="1" applyFill="1" applyBorder="1" applyAlignment="1"/>
    <xf numFmtId="0" fontId="12" fillId="0" borderId="3" xfId="0" applyFont="1" applyBorder="1" applyAlignment="1">
      <alignment wrapText="1"/>
    </xf>
    <xf numFmtId="4" fontId="1" fillId="4" borderId="1" xfId="0" applyNumberFormat="1" applyFont="1" applyFill="1" applyBorder="1" applyAlignment="1">
      <alignment horizontal="right" wrapText="1"/>
    </xf>
    <xf numFmtId="4" fontId="1" fillId="9" borderId="1" xfId="0" applyNumberFormat="1" applyFont="1" applyFill="1" applyBorder="1" applyAlignment="1"/>
    <xf numFmtId="0" fontId="36" fillId="0" borderId="1" xfId="0" applyFont="1" applyBorder="1" applyAlignment="1">
      <alignment vertical="center"/>
    </xf>
    <xf numFmtId="4" fontId="36" fillId="0" borderId="1" xfId="0" applyNumberFormat="1" applyFont="1" applyBorder="1" applyAlignment="1">
      <alignment horizontal="center" vertical="center"/>
    </xf>
    <xf numFmtId="4" fontId="1" fillId="4" borderId="0" xfId="0" applyNumberFormat="1" applyFont="1" applyFill="1" applyBorder="1" applyAlignment="1">
      <alignment horizontal="center" vertical="center"/>
    </xf>
    <xf numFmtId="0" fontId="42" fillId="0" borderId="1" xfId="0" applyFont="1" applyBorder="1" applyAlignment="1">
      <alignment vertical="top"/>
    </xf>
    <xf numFmtId="4" fontId="42" fillId="0" borderId="1" xfId="0" applyNumberFormat="1" applyFont="1" applyBorder="1" applyAlignment="1">
      <alignment horizontal="center" vertical="center"/>
    </xf>
    <xf numFmtId="0" fontId="1" fillId="18" borderId="1" xfId="0" applyFont="1" applyFill="1" applyBorder="1" applyAlignment="1">
      <alignment horizontal="right"/>
    </xf>
    <xf numFmtId="0" fontId="0" fillId="4" borderId="1" xfId="0" applyFont="1" applyFill="1" applyBorder="1" applyAlignment="1">
      <alignment vertical="center" wrapText="1"/>
    </xf>
    <xf numFmtId="4" fontId="26" fillId="4" borderId="1" xfId="0" applyNumberFormat="1" applyFont="1" applyFill="1" applyBorder="1" applyAlignment="1">
      <alignment horizontal="center" vertical="center"/>
    </xf>
    <xf numFmtId="4" fontId="44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4" fontId="5" fillId="23" borderId="1" xfId="0" applyNumberFormat="1" applyFont="1" applyFill="1" applyBorder="1"/>
    <xf numFmtId="0" fontId="0" fillId="4" borderId="1" xfId="0" applyFont="1" applyFill="1" applyBorder="1" applyAlignment="1">
      <alignment vertical="center"/>
    </xf>
    <xf numFmtId="4" fontId="3" fillId="4" borderId="1" xfId="0" applyNumberFormat="1" applyFont="1" applyFill="1" applyBorder="1" applyAlignment="1"/>
    <xf numFmtId="4" fontId="1" fillId="0" borderId="1" xfId="0" applyNumberFormat="1" applyFont="1" applyBorder="1"/>
    <xf numFmtId="4" fontId="32" fillId="4" borderId="1" xfId="0" applyNumberFormat="1" applyFont="1" applyFill="1" applyBorder="1" applyAlignment="1">
      <alignment horizontal="center" vertical="center"/>
    </xf>
    <xf numFmtId="4" fontId="1" fillId="17" borderId="1" xfId="0" applyNumberFormat="1" applyFont="1" applyFill="1" applyBorder="1" applyAlignment="1"/>
    <xf numFmtId="4" fontId="28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right"/>
    </xf>
    <xf numFmtId="0" fontId="0" fillId="18" borderId="1" xfId="0" applyFont="1" applyFill="1" applyBorder="1" applyAlignment="1">
      <alignment horizontal="right"/>
    </xf>
    <xf numFmtId="0" fontId="0" fillId="0" borderId="6" xfId="0" applyFont="1" applyBorder="1" applyAlignment="1">
      <alignment wrapText="1"/>
    </xf>
    <xf numFmtId="0" fontId="23" fillId="4" borderId="1" xfId="0" applyFont="1" applyFill="1" applyBorder="1" applyAlignment="1">
      <alignment horizontal="left" vertical="center" wrapText="1"/>
    </xf>
    <xf numFmtId="0" fontId="0" fillId="4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wrapText="1"/>
    </xf>
    <xf numFmtId="0" fontId="0" fillId="4" borderId="3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left" vertical="center"/>
    </xf>
    <xf numFmtId="0" fontId="4" fillId="0" borderId="2" xfId="0" applyFont="1" applyBorder="1" applyAlignment="1">
      <alignment wrapText="1"/>
    </xf>
    <xf numFmtId="4" fontId="0" fillId="15" borderId="12" xfId="0" applyNumberFormat="1" applyFont="1" applyFill="1" applyBorder="1" applyAlignment="1">
      <alignment vertical="center"/>
    </xf>
    <xf numFmtId="4" fontId="1" fillId="0" borderId="0" xfId="0" applyNumberFormat="1" applyFont="1" applyFill="1" applyAlignment="1">
      <alignment horizontal="left" vertical="center" wrapText="1"/>
    </xf>
    <xf numFmtId="4" fontId="1" fillId="0" borderId="0" xfId="0" applyNumberFormat="1" applyFont="1" applyFill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wrapText="1"/>
    </xf>
    <xf numFmtId="4" fontId="0" fillId="0" borderId="0" xfId="0" applyNumberFormat="1" applyFont="1" applyFill="1" applyAlignment="1">
      <alignment horizontal="left" vertical="center" wrapText="1"/>
    </xf>
    <xf numFmtId="4" fontId="1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4" fontId="0" fillId="0" borderId="3" xfId="0" applyNumberFormat="1" applyFont="1" applyFill="1" applyBorder="1" applyAlignment="1">
      <alignment horizontal="center" vertical="center" wrapText="1"/>
    </xf>
    <xf numFmtId="4" fontId="0" fillId="0" borderId="0" xfId="0" applyNumberFormat="1" applyFont="1" applyFill="1" applyAlignment="1">
      <alignment horizontal="center" vertical="center" wrapText="1"/>
    </xf>
    <xf numFmtId="4" fontId="0" fillId="0" borderId="4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4" fontId="0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/>
    </xf>
    <xf numFmtId="4" fontId="4" fillId="0" borderId="0" xfId="0" applyNumberFormat="1" applyFont="1" applyFill="1" applyAlignment="1">
      <alignment horizontal="center" wrapText="1"/>
    </xf>
    <xf numFmtId="4" fontId="5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top"/>
    </xf>
    <xf numFmtId="4" fontId="4" fillId="0" borderId="0" xfId="0" applyNumberFormat="1" applyFont="1" applyFill="1" applyAlignment="1">
      <alignment horizontal="center" vertical="center" wrapText="1"/>
    </xf>
    <xf numFmtId="4" fontId="2" fillId="0" borderId="0" xfId="0" applyNumberFormat="1" applyFont="1" applyFill="1" applyAlignment="1">
      <alignment horizontal="center" wrapText="1"/>
    </xf>
    <xf numFmtId="4" fontId="0" fillId="0" borderId="1" xfId="0" applyNumberFormat="1" applyFont="1" applyFill="1" applyBorder="1" applyAlignment="1">
      <alignment horizontal="center" vertical="top"/>
    </xf>
    <xf numFmtId="4" fontId="1" fillId="0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Font="1" applyFill="1" applyAlignment="1">
      <alignment horizontal="center" vertical="center"/>
    </xf>
    <xf numFmtId="4" fontId="6" fillId="0" borderId="1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4" fontId="7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70</xdr:row>
      <xdr:rowOff>279400</xdr:rowOff>
    </xdr:to>
    <xdr:sp macro="" textlink="">
      <xdr:nvSpPr>
        <xdr:cNvPr id="8195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70</xdr:row>
      <xdr:rowOff>139700</xdr:rowOff>
    </xdr:to>
    <xdr:sp macro="" textlink="">
      <xdr:nvSpPr>
        <xdr:cNvPr id="614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279400</xdr:colOff>
      <xdr:row>73</xdr:row>
      <xdr:rowOff>12700</xdr:rowOff>
    </xdr:to>
    <xdr:sp macro="" textlink="">
      <xdr:nvSpPr>
        <xdr:cNvPr id="10243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342900</xdr:colOff>
      <xdr:row>70</xdr:row>
      <xdr:rowOff>228600</xdr:rowOff>
    </xdr:to>
    <xdr:sp macro="" textlink="">
      <xdr:nvSpPr>
        <xdr:cNvPr id="12291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647700</xdr:colOff>
      <xdr:row>73</xdr:row>
      <xdr:rowOff>88900</xdr:rowOff>
    </xdr:to>
    <xdr:sp macro="" textlink="">
      <xdr:nvSpPr>
        <xdr:cNvPr id="1638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70</xdr:row>
      <xdr:rowOff>292100</xdr:rowOff>
    </xdr:to>
    <xdr:sp macro="" textlink="">
      <xdr:nvSpPr>
        <xdr:cNvPr id="14339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70</xdr:row>
      <xdr:rowOff>228600</xdr:rowOff>
    </xdr:to>
    <xdr:sp macro="" textlink="">
      <xdr:nvSpPr>
        <xdr:cNvPr id="3075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952500</xdr:colOff>
      <xdr:row>67</xdr:row>
      <xdr:rowOff>63500</xdr:rowOff>
    </xdr:to>
    <xdr:sp macro="" textlink="">
      <xdr:nvSpPr>
        <xdr:cNvPr id="18436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70</xdr:row>
      <xdr:rowOff>114300</xdr:rowOff>
    </xdr:to>
    <xdr:sp macro="" textlink="">
      <xdr:nvSpPr>
        <xdr:cNvPr id="1126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825500</xdr:colOff>
      <xdr:row>70</xdr:row>
      <xdr:rowOff>76200</xdr:rowOff>
    </xdr:to>
    <xdr:sp macro="" textlink="">
      <xdr:nvSpPr>
        <xdr:cNvPr id="9219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825500</xdr:colOff>
      <xdr:row>71</xdr:row>
      <xdr:rowOff>63500</xdr:rowOff>
    </xdr:to>
    <xdr:sp macro="" textlink="">
      <xdr:nvSpPr>
        <xdr:cNvPr id="15363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70</xdr:row>
      <xdr:rowOff>292100</xdr:rowOff>
    </xdr:to>
    <xdr:sp macro="" textlink="">
      <xdr:nvSpPr>
        <xdr:cNvPr id="2051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70</xdr:row>
      <xdr:rowOff>292100</xdr:rowOff>
    </xdr:to>
    <xdr:sp macro="" textlink="">
      <xdr:nvSpPr>
        <xdr:cNvPr id="13315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825500</xdr:colOff>
      <xdr:row>70</xdr:row>
      <xdr:rowOff>266700</xdr:rowOff>
    </xdr:to>
    <xdr:sp macro="" textlink="">
      <xdr:nvSpPr>
        <xdr:cNvPr id="17411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70</xdr:row>
      <xdr:rowOff>292100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73</xdr:row>
      <xdr:rowOff>12700</xdr:rowOff>
    </xdr:to>
    <xdr:sp macro="" textlink="">
      <xdr:nvSpPr>
        <xdr:cNvPr id="5123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825500</xdr:colOff>
      <xdr:row>68</xdr:row>
      <xdr:rowOff>215900</xdr:rowOff>
    </xdr:to>
    <xdr:sp macro="" textlink="">
      <xdr:nvSpPr>
        <xdr:cNvPr id="4099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70</xdr:row>
      <xdr:rowOff>228600</xdr:rowOff>
    </xdr:to>
    <xdr:sp macro="" textlink="">
      <xdr:nvSpPr>
        <xdr:cNvPr id="7171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3.vml"/><Relationship Id="rId3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8.vml"/><Relationship Id="rId3" Type="http://schemas.openxmlformats.org/officeDocument/2006/relationships/comments" Target="../comments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1" sqref="C31"/>
    </sheetView>
  </sheetViews>
  <sheetFormatPr baseColWidth="10" defaultColWidth="17.33203125" defaultRowHeight="15.75" customHeight="1" x14ac:dyDescent="0.15"/>
  <cols>
    <col min="1" max="28" width="17.1640625" style="524" customWidth="1"/>
    <col min="29" max="16384" width="17.33203125" style="524"/>
  </cols>
  <sheetData>
    <row r="1" spans="1:28" ht="12.75" customHeight="1" x14ac:dyDescent="0.15">
      <c r="A1" s="520"/>
      <c r="B1" s="521" t="s">
        <v>0</v>
      </c>
      <c r="C1" s="521" t="s">
        <v>1</v>
      </c>
      <c r="D1" s="521" t="s">
        <v>2</v>
      </c>
      <c r="E1" s="521" t="s">
        <v>3</v>
      </c>
      <c r="F1" s="521" t="s">
        <v>4</v>
      </c>
      <c r="G1" s="521" t="s">
        <v>5</v>
      </c>
      <c r="H1" s="521" t="s">
        <v>6</v>
      </c>
      <c r="I1" s="521" t="s">
        <v>7</v>
      </c>
      <c r="J1" s="521" t="s">
        <v>8</v>
      </c>
      <c r="K1" s="522" t="s">
        <v>8</v>
      </c>
      <c r="L1" s="523" t="s">
        <v>9</v>
      </c>
      <c r="M1" s="521" t="s">
        <v>10</v>
      </c>
      <c r="N1" s="521" t="s">
        <v>11</v>
      </c>
      <c r="O1" s="521" t="s">
        <v>12</v>
      </c>
      <c r="P1" s="521" t="s">
        <v>13</v>
      </c>
      <c r="Q1" s="521" t="s">
        <v>14</v>
      </c>
      <c r="R1" s="521"/>
      <c r="S1" s="521" t="s">
        <v>15</v>
      </c>
      <c r="T1" s="521" t="s">
        <v>16</v>
      </c>
      <c r="U1" s="521" t="s">
        <v>17</v>
      </c>
      <c r="V1" s="521" t="s">
        <v>18</v>
      </c>
      <c r="W1" s="521" t="s">
        <v>19</v>
      </c>
      <c r="X1" s="521" t="s">
        <v>20</v>
      </c>
      <c r="Y1" s="521" t="s">
        <v>21</v>
      </c>
      <c r="Z1" s="521" t="s">
        <v>22</v>
      </c>
      <c r="AA1" s="521" t="s">
        <v>11</v>
      </c>
      <c r="AB1" s="521" t="s">
        <v>23</v>
      </c>
    </row>
    <row r="2" spans="1:28" ht="12.75" customHeight="1" x14ac:dyDescent="0.15">
      <c r="A2" s="525" t="s">
        <v>24</v>
      </c>
      <c r="B2" s="526">
        <v>542296.93000000005</v>
      </c>
      <c r="C2" s="527">
        <v>355446.93</v>
      </c>
      <c r="D2" s="528">
        <v>92150</v>
      </c>
      <c r="E2" s="527">
        <v>13000</v>
      </c>
      <c r="F2" s="529"/>
      <c r="G2" s="529"/>
      <c r="H2" s="527">
        <v>3600</v>
      </c>
      <c r="I2" s="526">
        <v>500</v>
      </c>
      <c r="J2" s="526">
        <v>451260</v>
      </c>
      <c r="K2" s="527">
        <v>338260</v>
      </c>
      <c r="L2" s="530">
        <v>113000</v>
      </c>
      <c r="M2" s="526">
        <v>359000</v>
      </c>
      <c r="N2" s="526">
        <v>102006.49</v>
      </c>
      <c r="O2" s="531"/>
      <c r="P2" s="526">
        <v>45000</v>
      </c>
      <c r="Q2" s="526">
        <v>1500063.42</v>
      </c>
      <c r="R2" s="529"/>
      <c r="S2" s="526">
        <v>372200</v>
      </c>
      <c r="T2" s="527">
        <v>203500</v>
      </c>
      <c r="U2" s="527">
        <v>19500</v>
      </c>
      <c r="V2" s="527">
        <v>114000</v>
      </c>
      <c r="W2" s="526">
        <v>40000</v>
      </c>
      <c r="X2" s="526">
        <v>775926</v>
      </c>
      <c r="Y2" s="529"/>
      <c r="Z2" s="527">
        <v>715926</v>
      </c>
      <c r="AA2" s="521"/>
      <c r="AB2" s="526">
        <v>1500063.42</v>
      </c>
    </row>
    <row r="3" spans="1:28" ht="12.75" customHeight="1" x14ac:dyDescent="0.15">
      <c r="A3" s="525" t="s">
        <v>25</v>
      </c>
      <c r="B3" s="526">
        <v>4989920</v>
      </c>
      <c r="C3" s="527">
        <v>2794470</v>
      </c>
      <c r="D3" s="527">
        <v>856500</v>
      </c>
      <c r="E3" s="527">
        <v>55000</v>
      </c>
      <c r="F3" s="527">
        <v>30000</v>
      </c>
      <c r="G3" s="527">
        <v>20000</v>
      </c>
      <c r="H3" s="527">
        <v>500000</v>
      </c>
      <c r="I3" s="526">
        <v>66000</v>
      </c>
      <c r="J3" s="526">
        <v>3509000</v>
      </c>
      <c r="K3" s="532">
        <v>1524000</v>
      </c>
      <c r="L3" s="532">
        <v>1985000</v>
      </c>
      <c r="M3" s="526">
        <v>6050000</v>
      </c>
      <c r="N3" s="521"/>
      <c r="O3" s="526">
        <v>4635080</v>
      </c>
      <c r="P3" s="526">
        <v>200000</v>
      </c>
      <c r="Q3" s="526">
        <v>19450000</v>
      </c>
      <c r="R3" s="529"/>
      <c r="S3" s="526">
        <v>14150000</v>
      </c>
      <c r="T3" s="527">
        <v>8450000</v>
      </c>
      <c r="U3" s="527">
        <v>440000</v>
      </c>
      <c r="V3" s="527">
        <v>570000</v>
      </c>
      <c r="W3" s="526">
        <v>5000000</v>
      </c>
      <c r="X3" s="521"/>
      <c r="Y3" s="529"/>
      <c r="Z3" s="529"/>
      <c r="AA3" s="526">
        <v>300000</v>
      </c>
      <c r="AB3" s="526">
        <v>19450000</v>
      </c>
    </row>
    <row r="4" spans="1:28" ht="12.75" customHeight="1" x14ac:dyDescent="0.15">
      <c r="A4" s="525" t="s">
        <v>26</v>
      </c>
      <c r="B4" s="533">
        <v>2243088.67</v>
      </c>
      <c r="C4" s="527">
        <v>1455388.67</v>
      </c>
      <c r="D4" s="527">
        <v>504150</v>
      </c>
      <c r="E4" s="527">
        <v>30500</v>
      </c>
      <c r="F4" s="527">
        <v>1000</v>
      </c>
      <c r="G4" s="527">
        <v>15000</v>
      </c>
      <c r="H4" s="527">
        <v>80000</v>
      </c>
      <c r="I4" s="521"/>
      <c r="J4" s="526">
        <v>1041000</v>
      </c>
      <c r="K4" s="532">
        <v>721000</v>
      </c>
      <c r="L4" s="532">
        <v>320000</v>
      </c>
      <c r="M4" s="526">
        <v>1700000</v>
      </c>
      <c r="N4" s="534"/>
      <c r="O4" s="526">
        <v>3201700</v>
      </c>
      <c r="P4" s="526">
        <v>170000</v>
      </c>
      <c r="Q4" s="526">
        <v>8355788.6699999999</v>
      </c>
      <c r="R4" s="529"/>
      <c r="S4" s="533">
        <v>3242500</v>
      </c>
      <c r="T4" s="527">
        <v>1491500</v>
      </c>
      <c r="U4" s="527">
        <v>130000</v>
      </c>
      <c r="V4" s="527">
        <v>420500</v>
      </c>
      <c r="W4" s="526">
        <v>700000</v>
      </c>
      <c r="X4" s="526">
        <v>4345000</v>
      </c>
      <c r="Y4" s="527">
        <v>250000</v>
      </c>
      <c r="Z4" s="527">
        <v>3280000</v>
      </c>
      <c r="AA4" s="531"/>
      <c r="AB4" s="526">
        <v>8355788.6699999999</v>
      </c>
    </row>
    <row r="5" spans="1:28" ht="12.75" customHeight="1" x14ac:dyDescent="0.15">
      <c r="A5" s="525" t="s">
        <v>27</v>
      </c>
      <c r="B5" s="533">
        <v>4389600</v>
      </c>
      <c r="C5" s="527">
        <v>2018600</v>
      </c>
      <c r="D5" s="527">
        <v>650000</v>
      </c>
      <c r="E5" s="527">
        <v>656500</v>
      </c>
      <c r="F5" s="527">
        <v>400000</v>
      </c>
      <c r="G5" s="527">
        <v>46000</v>
      </c>
      <c r="H5" s="535">
        <v>108000</v>
      </c>
      <c r="I5" s="526">
        <v>142500</v>
      </c>
      <c r="J5" s="536">
        <v>2234900</v>
      </c>
      <c r="K5" s="537">
        <v>2234900</v>
      </c>
      <c r="L5" s="529"/>
      <c r="M5" s="526">
        <v>2425000</v>
      </c>
      <c r="N5" s="521"/>
      <c r="O5" s="526">
        <v>1100000</v>
      </c>
      <c r="P5" s="526">
        <v>250000</v>
      </c>
      <c r="Q5" s="538">
        <v>10542000</v>
      </c>
      <c r="R5" s="529"/>
      <c r="S5" s="539">
        <v>8117000</v>
      </c>
      <c r="T5" s="540">
        <v>2150000</v>
      </c>
      <c r="U5" s="527">
        <v>200000</v>
      </c>
      <c r="V5" s="527">
        <v>500000</v>
      </c>
      <c r="W5" s="526">
        <v>1280000</v>
      </c>
      <c r="X5" s="526">
        <v>5100000</v>
      </c>
      <c r="Y5" s="535">
        <v>100000</v>
      </c>
      <c r="Z5" s="527">
        <v>4400000</v>
      </c>
      <c r="AA5" s="531"/>
      <c r="AB5" s="526">
        <v>10542000</v>
      </c>
    </row>
    <row r="6" spans="1:28" ht="12.75" customHeight="1" x14ac:dyDescent="0.15">
      <c r="A6" s="525" t="s">
        <v>28</v>
      </c>
      <c r="B6" s="526">
        <v>11895000</v>
      </c>
      <c r="C6" s="527">
        <v>5726800</v>
      </c>
      <c r="D6" s="527">
        <v>4449100</v>
      </c>
      <c r="E6" s="527">
        <v>751700</v>
      </c>
      <c r="F6" s="527">
        <v>75000</v>
      </c>
      <c r="G6" s="527">
        <v>228000</v>
      </c>
      <c r="H6" s="527">
        <v>100000</v>
      </c>
      <c r="I6" s="526">
        <v>326000</v>
      </c>
      <c r="J6" s="536">
        <v>4087000</v>
      </c>
      <c r="K6" s="541">
        <v>2887000</v>
      </c>
      <c r="L6" s="541">
        <v>1200000</v>
      </c>
      <c r="M6" s="526">
        <v>16982000</v>
      </c>
      <c r="N6" s="534"/>
      <c r="O6" s="526">
        <v>16144000</v>
      </c>
      <c r="P6" s="526">
        <v>300000</v>
      </c>
      <c r="Q6" s="526">
        <v>49734000</v>
      </c>
      <c r="R6" s="529"/>
      <c r="S6" s="526">
        <v>37224000</v>
      </c>
      <c r="T6" s="527">
        <v>11620000</v>
      </c>
      <c r="U6" s="527">
        <v>808000</v>
      </c>
      <c r="V6" s="527">
        <v>1300000</v>
      </c>
      <c r="W6" s="526">
        <v>12000000</v>
      </c>
      <c r="X6" s="521"/>
      <c r="Y6" s="529"/>
      <c r="Z6" s="529"/>
      <c r="AA6" s="526">
        <v>500000</v>
      </c>
      <c r="AB6" s="526">
        <v>49734000</v>
      </c>
    </row>
    <row r="7" spans="1:28" ht="12.75" customHeight="1" x14ac:dyDescent="0.15">
      <c r="A7" s="525" t="s">
        <v>29</v>
      </c>
      <c r="B7" s="533">
        <v>2207150</v>
      </c>
      <c r="C7" s="527">
        <v>1287950</v>
      </c>
      <c r="D7" s="527">
        <v>490600</v>
      </c>
      <c r="E7" s="527">
        <v>107000</v>
      </c>
      <c r="F7" s="527">
        <v>5000</v>
      </c>
      <c r="G7" s="527">
        <v>17200</v>
      </c>
      <c r="H7" s="529"/>
      <c r="I7" s="527"/>
      <c r="J7" s="526">
        <v>884000</v>
      </c>
      <c r="K7" s="541">
        <v>354000</v>
      </c>
      <c r="L7" s="541">
        <v>530000</v>
      </c>
      <c r="M7" s="526">
        <v>923000</v>
      </c>
      <c r="N7" s="526">
        <v>200000</v>
      </c>
      <c r="O7" s="526">
        <v>3595850</v>
      </c>
      <c r="P7" s="526">
        <v>90000</v>
      </c>
      <c r="Q7" s="538">
        <v>7900000</v>
      </c>
      <c r="R7" s="529"/>
      <c r="S7" s="533">
        <v>3464000</v>
      </c>
      <c r="T7" s="527">
        <v>1550000</v>
      </c>
      <c r="U7" s="527">
        <v>171000</v>
      </c>
      <c r="V7" s="527">
        <v>25000</v>
      </c>
      <c r="W7" s="526">
        <v>500000</v>
      </c>
      <c r="X7" s="526">
        <v>3300000</v>
      </c>
      <c r="Y7" s="527">
        <v>500000</v>
      </c>
      <c r="Z7" s="527">
        <v>2800000</v>
      </c>
      <c r="AA7" s="526">
        <v>300000</v>
      </c>
      <c r="AB7" s="526">
        <v>7900000</v>
      </c>
    </row>
    <row r="8" spans="1:28" ht="12.75" customHeight="1" x14ac:dyDescent="0.15">
      <c r="A8" s="525" t="s">
        <v>30</v>
      </c>
      <c r="B8" s="526">
        <v>1916550</v>
      </c>
      <c r="C8" s="527">
        <v>1079980</v>
      </c>
      <c r="D8" s="527">
        <v>429690</v>
      </c>
      <c r="E8" s="527">
        <v>46650</v>
      </c>
      <c r="F8" s="527">
        <v>34900</v>
      </c>
      <c r="G8" s="527">
        <v>5850</v>
      </c>
      <c r="H8" s="527">
        <v>76000</v>
      </c>
      <c r="I8" s="526">
        <v>13450</v>
      </c>
      <c r="J8" s="526">
        <v>582650</v>
      </c>
      <c r="K8" s="542">
        <v>494550</v>
      </c>
      <c r="L8" s="542">
        <v>88100</v>
      </c>
      <c r="M8" s="526">
        <v>1114300</v>
      </c>
      <c r="N8" s="521"/>
      <c r="O8" s="526">
        <v>525050</v>
      </c>
      <c r="P8" s="526">
        <v>71000</v>
      </c>
      <c r="Q8" s="526">
        <v>4223000</v>
      </c>
      <c r="R8" s="529"/>
      <c r="S8" s="526">
        <v>1955000</v>
      </c>
      <c r="T8" s="527">
        <v>958500</v>
      </c>
      <c r="U8" s="527">
        <v>58000</v>
      </c>
      <c r="V8" s="527">
        <v>460000</v>
      </c>
      <c r="W8" s="526">
        <v>170000</v>
      </c>
      <c r="X8" s="526">
        <v>1768000</v>
      </c>
      <c r="Y8" s="527">
        <v>100000</v>
      </c>
      <c r="Z8" s="527">
        <v>1300000</v>
      </c>
      <c r="AA8" s="526">
        <v>210000</v>
      </c>
      <c r="AB8" s="526">
        <v>4223000</v>
      </c>
    </row>
    <row r="9" spans="1:28" ht="12.75" customHeight="1" x14ac:dyDescent="0.15">
      <c r="A9" s="525" t="s">
        <v>31</v>
      </c>
      <c r="B9" s="533">
        <v>5882000</v>
      </c>
      <c r="C9" s="527">
        <v>2694300</v>
      </c>
      <c r="D9" s="527">
        <v>1142000</v>
      </c>
      <c r="E9" s="527">
        <v>1820000</v>
      </c>
      <c r="F9" s="529"/>
      <c r="G9" s="529"/>
      <c r="H9" s="529"/>
      <c r="I9" s="521"/>
      <c r="J9" s="543">
        <v>1278000</v>
      </c>
      <c r="K9" s="535">
        <v>1278000</v>
      </c>
      <c r="L9" s="529"/>
      <c r="M9" s="526">
        <v>7525000</v>
      </c>
      <c r="N9" s="543">
        <v>800000</v>
      </c>
      <c r="O9" s="526">
        <v>2100000</v>
      </c>
      <c r="P9" s="526">
        <v>120000</v>
      </c>
      <c r="Q9" s="526">
        <v>17705000</v>
      </c>
      <c r="R9" s="529"/>
      <c r="S9" s="533">
        <v>16205000</v>
      </c>
      <c r="T9" s="535">
        <v>6785000</v>
      </c>
      <c r="U9" s="535">
        <v>410000</v>
      </c>
      <c r="V9" s="535">
        <v>300000</v>
      </c>
      <c r="W9" s="535"/>
      <c r="X9" s="521"/>
      <c r="Y9" s="529"/>
      <c r="Z9" s="529"/>
      <c r="AA9" s="526">
        <v>1500000</v>
      </c>
      <c r="AB9" s="526">
        <v>17705000</v>
      </c>
    </row>
    <row r="10" spans="1:28" ht="12.75" customHeight="1" x14ac:dyDescent="0.15">
      <c r="A10" s="525" t="s">
        <v>32</v>
      </c>
      <c r="B10" s="526">
        <v>1561451.83</v>
      </c>
      <c r="C10" s="540">
        <v>1217867.8799999999</v>
      </c>
      <c r="D10" s="527">
        <v>171000</v>
      </c>
      <c r="E10" s="527">
        <v>20000</v>
      </c>
      <c r="F10" s="544"/>
      <c r="G10" s="529"/>
      <c r="H10" s="527">
        <v>10000</v>
      </c>
      <c r="I10" s="521"/>
      <c r="J10" s="526">
        <v>370667.74</v>
      </c>
      <c r="K10" s="545">
        <v>370667.74</v>
      </c>
      <c r="L10" s="544"/>
      <c r="M10" s="526">
        <v>855000</v>
      </c>
      <c r="N10" s="526">
        <v>1261526.44</v>
      </c>
      <c r="O10" s="534"/>
      <c r="P10" s="526">
        <v>30000</v>
      </c>
      <c r="Q10" s="526">
        <v>4078646.01</v>
      </c>
      <c r="R10" s="529"/>
      <c r="S10" s="535">
        <v>2238646.0099999998</v>
      </c>
      <c r="T10" s="527">
        <v>1011646.01</v>
      </c>
      <c r="U10" s="527">
        <v>46000</v>
      </c>
      <c r="V10" s="527">
        <v>421000</v>
      </c>
      <c r="W10" s="526">
        <v>500000</v>
      </c>
      <c r="X10" s="526">
        <v>850000</v>
      </c>
      <c r="Y10" s="529"/>
      <c r="Z10" s="527">
        <v>750000</v>
      </c>
      <c r="AA10" s="531"/>
      <c r="AB10" s="526">
        <v>4078646.01</v>
      </c>
    </row>
    <row r="11" spans="1:28" ht="12.75" customHeight="1" x14ac:dyDescent="0.15">
      <c r="A11" s="525" t="s">
        <v>33</v>
      </c>
      <c r="B11" s="533">
        <v>3366100</v>
      </c>
      <c r="C11" s="527">
        <v>2367800</v>
      </c>
      <c r="D11" s="527">
        <v>563800</v>
      </c>
      <c r="E11" s="527">
        <v>50000</v>
      </c>
      <c r="F11" s="527">
        <v>41000</v>
      </c>
      <c r="G11" s="534"/>
      <c r="H11" s="527">
        <v>30000</v>
      </c>
      <c r="I11" s="526">
        <v>19000</v>
      </c>
      <c r="J11" s="536">
        <v>11997515</v>
      </c>
      <c r="K11" s="541">
        <v>11273415</v>
      </c>
      <c r="L11" s="541">
        <v>724100</v>
      </c>
      <c r="M11" s="526">
        <v>836900</v>
      </c>
      <c r="N11" s="526">
        <v>50000</v>
      </c>
      <c r="O11" s="526">
        <v>2070485</v>
      </c>
      <c r="P11" s="526">
        <v>60000</v>
      </c>
      <c r="Q11" s="526">
        <v>18400000</v>
      </c>
      <c r="R11" s="529"/>
      <c r="S11" s="533">
        <v>12479300</v>
      </c>
      <c r="T11" s="527">
        <v>5247000</v>
      </c>
      <c r="U11" s="527">
        <v>261300</v>
      </c>
      <c r="V11" s="527">
        <v>395000</v>
      </c>
      <c r="W11" s="526">
        <v>4200000</v>
      </c>
      <c r="X11" s="526">
        <v>730700</v>
      </c>
      <c r="Y11" s="529"/>
      <c r="Z11" s="529"/>
      <c r="AA11" s="526">
        <v>545000</v>
      </c>
      <c r="AB11" s="526">
        <v>18400000</v>
      </c>
    </row>
    <row r="12" spans="1:28" ht="12.75" customHeight="1" x14ac:dyDescent="0.15">
      <c r="A12" s="525" t="s">
        <v>34</v>
      </c>
      <c r="B12" s="521"/>
      <c r="C12" s="529"/>
      <c r="D12" s="529"/>
      <c r="E12" s="544"/>
      <c r="F12" s="546"/>
      <c r="G12" s="544"/>
      <c r="H12" s="544"/>
      <c r="I12" s="521"/>
      <c r="J12" s="521"/>
      <c r="K12" s="529"/>
      <c r="L12" s="529"/>
      <c r="M12" s="531"/>
      <c r="N12" s="521"/>
      <c r="O12" s="531"/>
      <c r="P12" s="531"/>
      <c r="Q12" s="531"/>
      <c r="R12" s="529"/>
      <c r="S12" s="547">
        <v>1438800</v>
      </c>
      <c r="T12" s="527">
        <v>510000</v>
      </c>
      <c r="U12" s="527">
        <v>163000</v>
      </c>
      <c r="V12" s="527">
        <v>184000</v>
      </c>
      <c r="W12" s="526">
        <v>70000</v>
      </c>
      <c r="X12" s="526">
        <v>875000</v>
      </c>
      <c r="Y12" s="527">
        <v>30000</v>
      </c>
      <c r="Z12" s="527">
        <v>625000</v>
      </c>
      <c r="AA12" s="521">
        <v>0</v>
      </c>
      <c r="AB12" s="526">
        <v>2435752.83</v>
      </c>
    </row>
    <row r="13" spans="1:28" ht="12.75" customHeight="1" x14ac:dyDescent="0.15">
      <c r="A13" s="525" t="s">
        <v>35</v>
      </c>
      <c r="B13" s="526">
        <v>8132389</v>
      </c>
      <c r="C13" s="527">
        <v>4231205</v>
      </c>
      <c r="D13" s="527">
        <v>2341600</v>
      </c>
      <c r="E13" s="527">
        <v>335000</v>
      </c>
      <c r="F13" s="527">
        <v>630000</v>
      </c>
      <c r="G13" s="527">
        <v>266000</v>
      </c>
      <c r="H13" s="527">
        <v>14580</v>
      </c>
      <c r="I13" s="526">
        <v>4500</v>
      </c>
      <c r="J13" s="526">
        <v>2315716</v>
      </c>
      <c r="K13" s="542">
        <v>1730716</v>
      </c>
      <c r="L13" s="542">
        <v>585000</v>
      </c>
      <c r="M13" s="526">
        <v>12899000</v>
      </c>
      <c r="N13" s="521">
        <v>0</v>
      </c>
      <c r="O13" s="526">
        <v>12549247</v>
      </c>
      <c r="P13" s="526">
        <v>410000</v>
      </c>
      <c r="Q13" s="526">
        <v>36310852</v>
      </c>
      <c r="R13" s="529"/>
      <c r="S13" s="535">
        <v>20555852</v>
      </c>
      <c r="T13" s="527">
        <v>8049600</v>
      </c>
      <c r="U13" s="527">
        <v>731300</v>
      </c>
      <c r="V13" s="535">
        <v>600500</v>
      </c>
      <c r="W13" s="526">
        <v>80000</v>
      </c>
      <c r="X13" s="526">
        <v>8570000</v>
      </c>
      <c r="Y13" s="529"/>
      <c r="Z13" s="527">
        <v>5300000</v>
      </c>
      <c r="AA13" s="526">
        <v>7105000</v>
      </c>
      <c r="AB13" s="526">
        <v>36310852</v>
      </c>
    </row>
    <row r="14" spans="1:28" ht="12.75" customHeight="1" x14ac:dyDescent="0.15">
      <c r="A14" s="525" t="s">
        <v>36</v>
      </c>
      <c r="B14" s="533">
        <v>1260000</v>
      </c>
      <c r="C14" s="527">
        <v>737950</v>
      </c>
      <c r="D14" s="527">
        <v>174290</v>
      </c>
      <c r="E14" s="527">
        <v>16450</v>
      </c>
      <c r="F14" s="527">
        <v>110000</v>
      </c>
      <c r="G14" s="527">
        <v>7000</v>
      </c>
      <c r="H14" s="527">
        <v>5000</v>
      </c>
      <c r="I14" s="531"/>
      <c r="J14" s="526">
        <v>434200</v>
      </c>
      <c r="K14" s="548">
        <v>374200</v>
      </c>
      <c r="L14" s="548">
        <v>60000</v>
      </c>
      <c r="M14" s="526">
        <v>525800</v>
      </c>
      <c r="N14" s="521"/>
      <c r="O14" s="526">
        <v>695000</v>
      </c>
      <c r="P14" s="526">
        <v>70000</v>
      </c>
      <c r="Q14" s="526">
        <v>2985000</v>
      </c>
      <c r="R14" s="529"/>
      <c r="S14" s="526">
        <v>1115131</v>
      </c>
      <c r="T14" s="527">
        <v>439100</v>
      </c>
      <c r="U14" s="527">
        <v>302500</v>
      </c>
      <c r="V14" s="527">
        <v>57400</v>
      </c>
      <c r="W14" s="526">
        <v>200000</v>
      </c>
      <c r="X14" s="526">
        <v>1065126</v>
      </c>
      <c r="Y14" s="535">
        <v>170000</v>
      </c>
      <c r="Z14" s="548">
        <v>845126</v>
      </c>
      <c r="AA14" s="526">
        <v>600000</v>
      </c>
      <c r="AB14" s="526">
        <v>2985000</v>
      </c>
    </row>
    <row r="15" spans="1:28" ht="12.75" customHeight="1" x14ac:dyDescent="0.15">
      <c r="A15" s="525" t="s">
        <v>37</v>
      </c>
      <c r="B15" s="533">
        <v>5453253</v>
      </c>
      <c r="C15" s="527">
        <v>2872969</v>
      </c>
      <c r="D15" s="527">
        <v>806099</v>
      </c>
      <c r="E15" s="527">
        <v>538700</v>
      </c>
      <c r="F15" s="527">
        <v>458897</v>
      </c>
      <c r="G15" s="527">
        <v>61965</v>
      </c>
      <c r="H15" s="527">
        <v>354500</v>
      </c>
      <c r="I15" s="526">
        <v>47400</v>
      </c>
      <c r="J15" s="536">
        <v>1602867</v>
      </c>
      <c r="K15" s="548">
        <v>1182867</v>
      </c>
      <c r="L15" s="548">
        <v>420000</v>
      </c>
      <c r="M15" s="526">
        <v>4268754</v>
      </c>
      <c r="N15" s="521"/>
      <c r="O15" s="526">
        <v>6241026</v>
      </c>
      <c r="P15" s="526">
        <v>84000</v>
      </c>
      <c r="Q15" s="526">
        <v>17697300</v>
      </c>
      <c r="R15" s="529"/>
      <c r="S15" s="533">
        <v>12876500</v>
      </c>
      <c r="T15" s="527">
        <v>6054600</v>
      </c>
      <c r="U15" s="527">
        <v>110500</v>
      </c>
      <c r="V15" s="527">
        <v>4067400</v>
      </c>
      <c r="W15" s="526">
        <v>750040</v>
      </c>
      <c r="X15" s="526">
        <v>2770760</v>
      </c>
      <c r="Y15" s="546"/>
      <c r="Z15" s="527">
        <v>1661300</v>
      </c>
      <c r="AA15" s="526">
        <v>1300000</v>
      </c>
      <c r="AB15" s="538">
        <v>17697300</v>
      </c>
    </row>
    <row r="16" spans="1:28" ht="12.75" customHeight="1" x14ac:dyDescent="0.15">
      <c r="A16" s="525" t="s">
        <v>38</v>
      </c>
      <c r="B16" s="533">
        <v>1203600</v>
      </c>
      <c r="C16" s="527">
        <v>437600</v>
      </c>
      <c r="D16" s="527">
        <v>232200</v>
      </c>
      <c r="E16" s="527">
        <v>277000</v>
      </c>
      <c r="F16" s="527">
        <v>49000</v>
      </c>
      <c r="G16" s="529"/>
      <c r="H16" s="529"/>
      <c r="I16" s="526">
        <v>30000</v>
      </c>
      <c r="J16" s="526">
        <v>437000</v>
      </c>
      <c r="K16" s="527">
        <v>290000</v>
      </c>
      <c r="L16" s="527">
        <v>147000</v>
      </c>
      <c r="M16" s="526">
        <v>1133700</v>
      </c>
      <c r="N16" s="526">
        <v>150000</v>
      </c>
      <c r="O16" s="526">
        <v>201700</v>
      </c>
      <c r="P16" s="526">
        <v>90000</v>
      </c>
      <c r="Q16" s="526">
        <v>3216000</v>
      </c>
      <c r="R16" s="529"/>
      <c r="S16" s="547">
        <v>2401000</v>
      </c>
      <c r="T16" s="527">
        <v>1650000</v>
      </c>
      <c r="U16" s="527">
        <v>7000</v>
      </c>
      <c r="V16" s="527">
        <v>601000</v>
      </c>
      <c r="W16" s="521"/>
      <c r="X16" s="526">
        <v>160000</v>
      </c>
      <c r="Y16" s="529"/>
      <c r="Z16" s="529"/>
      <c r="AA16" s="526">
        <v>200000</v>
      </c>
      <c r="AB16" s="526">
        <v>3216000</v>
      </c>
    </row>
    <row r="17" spans="1:28" ht="12.75" customHeight="1" x14ac:dyDescent="0.15">
      <c r="A17" s="525" t="s">
        <v>39</v>
      </c>
      <c r="B17" s="533">
        <v>15994170</v>
      </c>
      <c r="C17" s="527">
        <v>8648730</v>
      </c>
      <c r="D17" s="527">
        <v>4665940</v>
      </c>
      <c r="E17" s="527">
        <v>365400</v>
      </c>
      <c r="F17" s="527">
        <v>1250000</v>
      </c>
      <c r="G17" s="527">
        <v>30900</v>
      </c>
      <c r="H17" s="529"/>
      <c r="I17" s="521"/>
      <c r="J17" s="526">
        <v>9774700</v>
      </c>
      <c r="K17" s="532">
        <v>1802700</v>
      </c>
      <c r="L17" s="532">
        <v>7972000</v>
      </c>
      <c r="M17" s="526">
        <v>18033130</v>
      </c>
      <c r="N17" s="521"/>
      <c r="O17" s="526">
        <v>2543000</v>
      </c>
      <c r="P17" s="526">
        <v>585000</v>
      </c>
      <c r="Q17" s="526">
        <v>46930000</v>
      </c>
      <c r="R17" s="529"/>
      <c r="S17" s="533">
        <v>38230000</v>
      </c>
      <c r="T17" s="527">
        <v>22700000</v>
      </c>
      <c r="U17" s="527">
        <v>2030000</v>
      </c>
      <c r="V17" s="527">
        <v>620000</v>
      </c>
      <c r="W17" s="526">
        <v>4500000</v>
      </c>
      <c r="X17" s="526">
        <v>1200000</v>
      </c>
      <c r="Y17" s="527">
        <v>1200000</v>
      </c>
      <c r="Z17" s="529"/>
      <c r="AA17" s="521"/>
      <c r="AB17" s="526">
        <v>46930000</v>
      </c>
    </row>
    <row r="18" spans="1:28" ht="12.75" customHeight="1" x14ac:dyDescent="0.15">
      <c r="A18" s="525" t="s">
        <v>40</v>
      </c>
      <c r="B18" s="533">
        <v>1656937.73</v>
      </c>
      <c r="C18" s="527">
        <v>1092916.76</v>
      </c>
      <c r="D18" s="527">
        <v>243700</v>
      </c>
      <c r="E18" s="527">
        <v>64300</v>
      </c>
      <c r="F18" s="527">
        <v>73620.97</v>
      </c>
      <c r="G18" s="546"/>
      <c r="H18" s="527">
        <v>50000</v>
      </c>
      <c r="I18" s="526">
        <v>86000</v>
      </c>
      <c r="J18" s="536">
        <v>1430946.88</v>
      </c>
      <c r="K18" s="548">
        <v>1280946.8799999999</v>
      </c>
      <c r="L18" s="548">
        <v>150000</v>
      </c>
      <c r="M18" s="526">
        <v>808485.39</v>
      </c>
      <c r="N18" s="521"/>
      <c r="O18" s="526">
        <v>653630</v>
      </c>
      <c r="P18" s="526">
        <v>94000</v>
      </c>
      <c r="Q18" s="526">
        <v>4730000</v>
      </c>
      <c r="R18" s="529"/>
      <c r="S18" s="547">
        <v>2100000</v>
      </c>
      <c r="T18" s="527">
        <v>530000</v>
      </c>
      <c r="U18" s="527">
        <v>55000</v>
      </c>
      <c r="V18" s="527">
        <v>700000</v>
      </c>
      <c r="W18" s="526">
        <v>150000</v>
      </c>
      <c r="X18" s="526">
        <v>2180000</v>
      </c>
      <c r="Y18" s="535">
        <v>80000</v>
      </c>
      <c r="Z18" s="527">
        <v>2100000</v>
      </c>
      <c r="AA18" s="526">
        <v>300000</v>
      </c>
      <c r="AB18" s="526">
        <v>4730000</v>
      </c>
    </row>
    <row r="19" spans="1:28" ht="12.75" customHeight="1" x14ac:dyDescent="0.15">
      <c r="A19" s="525" t="s">
        <v>41</v>
      </c>
      <c r="B19" s="533">
        <v>503930</v>
      </c>
      <c r="C19" s="527">
        <v>338980</v>
      </c>
      <c r="D19" s="527">
        <v>68550</v>
      </c>
      <c r="E19" s="527">
        <v>42000</v>
      </c>
      <c r="F19" s="527">
        <v>10600</v>
      </c>
      <c r="G19" s="529"/>
      <c r="H19" s="529"/>
      <c r="I19" s="521"/>
      <c r="J19" s="536">
        <v>207420</v>
      </c>
      <c r="K19" s="548">
        <v>59870</v>
      </c>
      <c r="L19" s="548">
        <v>147550</v>
      </c>
      <c r="M19" s="526">
        <v>195000</v>
      </c>
      <c r="N19" s="521"/>
      <c r="O19" s="526">
        <v>433150</v>
      </c>
      <c r="P19" s="526">
        <v>60000</v>
      </c>
      <c r="Q19" s="526">
        <v>1399500</v>
      </c>
      <c r="R19" s="529"/>
      <c r="S19" s="533">
        <v>133500</v>
      </c>
      <c r="T19" s="527">
        <v>96300</v>
      </c>
      <c r="U19" s="527">
        <v>2500</v>
      </c>
      <c r="V19" s="527">
        <v>12000</v>
      </c>
      <c r="W19" s="526">
        <v>417000</v>
      </c>
      <c r="X19" s="526">
        <v>789000</v>
      </c>
      <c r="Y19" s="534"/>
      <c r="Z19" s="527">
        <v>734000</v>
      </c>
      <c r="AA19" s="546"/>
      <c r="AB19" s="526">
        <v>1399500</v>
      </c>
    </row>
    <row r="20" spans="1:28" ht="12.75" customHeight="1" x14ac:dyDescent="0.15">
      <c r="A20" s="525" t="s">
        <v>42</v>
      </c>
      <c r="B20" s="533">
        <v>3743500</v>
      </c>
      <c r="C20" s="527">
        <v>1800200</v>
      </c>
      <c r="D20" s="527">
        <v>1142200</v>
      </c>
      <c r="E20" s="549">
        <v>74500</v>
      </c>
      <c r="F20" s="549">
        <v>70000</v>
      </c>
      <c r="G20" s="549">
        <v>40000</v>
      </c>
      <c r="H20" s="529"/>
      <c r="I20" s="531"/>
      <c r="J20" s="536">
        <v>1416000</v>
      </c>
      <c r="K20" s="541">
        <v>585000</v>
      </c>
      <c r="L20" s="541">
        <v>831000</v>
      </c>
      <c r="M20" s="526">
        <v>7909000</v>
      </c>
      <c r="N20" s="526">
        <v>100000</v>
      </c>
      <c r="O20" s="526">
        <v>560000</v>
      </c>
      <c r="P20" s="526">
        <f>70000+10000</f>
        <v>80000</v>
      </c>
      <c r="Q20" s="526">
        <v>13808500</v>
      </c>
      <c r="R20" s="529"/>
      <c r="S20" s="533">
        <v>9477500</v>
      </c>
      <c r="T20" s="527">
        <v>3760000</v>
      </c>
      <c r="U20" s="527">
        <v>420000</v>
      </c>
      <c r="V20" s="527">
        <v>1587500</v>
      </c>
      <c r="W20" s="526">
        <v>755000</v>
      </c>
      <c r="X20" s="526">
        <v>70000</v>
      </c>
      <c r="Y20" s="529"/>
      <c r="Z20" s="529"/>
      <c r="AA20" s="521"/>
      <c r="AB20" s="526">
        <v>13808500</v>
      </c>
    </row>
    <row r="21" spans="1:28" ht="12.75" customHeight="1" x14ac:dyDescent="0.15">
      <c r="A21" s="525" t="s">
        <v>43</v>
      </c>
      <c r="B21" s="533">
        <v>2635400</v>
      </c>
      <c r="C21" s="527">
        <v>1681350</v>
      </c>
      <c r="D21" s="527">
        <v>598000</v>
      </c>
      <c r="E21" s="527">
        <v>70600</v>
      </c>
      <c r="F21" s="527">
        <v>600</v>
      </c>
      <c r="G21" s="534"/>
      <c r="H21" s="527">
        <v>25000</v>
      </c>
      <c r="I21" s="526">
        <v>6000</v>
      </c>
      <c r="J21" s="526">
        <v>867100</v>
      </c>
      <c r="K21" s="548">
        <v>200100</v>
      </c>
      <c r="L21" s="548">
        <v>667000</v>
      </c>
      <c r="M21" s="526">
        <v>2520000</v>
      </c>
      <c r="N21" s="526">
        <v>1684000</v>
      </c>
      <c r="O21" s="526">
        <v>22500</v>
      </c>
      <c r="P21" s="521"/>
      <c r="Q21" s="526">
        <v>7735000</v>
      </c>
      <c r="R21" s="529"/>
      <c r="S21" s="533">
        <v>4259600</v>
      </c>
      <c r="T21" s="527">
        <v>2438200</v>
      </c>
      <c r="U21" s="527">
        <v>272000</v>
      </c>
      <c r="V21" s="527">
        <v>526000</v>
      </c>
      <c r="W21" s="526">
        <v>900000</v>
      </c>
      <c r="X21" s="526">
        <v>805400</v>
      </c>
      <c r="Y21" s="527"/>
      <c r="Z21" s="527">
        <v>680000</v>
      </c>
      <c r="AA21" s="526">
        <v>1700000</v>
      </c>
      <c r="AB21" s="526">
        <v>7735000</v>
      </c>
    </row>
    <row r="22" spans="1:28" ht="12.75" customHeight="1" x14ac:dyDescent="0.15">
      <c r="A22" s="525" t="s">
        <v>44</v>
      </c>
      <c r="B22" s="543">
        <v>896950</v>
      </c>
      <c r="C22" s="527">
        <v>574700</v>
      </c>
      <c r="D22" s="527">
        <v>129350</v>
      </c>
      <c r="E22" s="527">
        <v>8500</v>
      </c>
      <c r="F22" s="529"/>
      <c r="G22" s="527">
        <v>6000</v>
      </c>
      <c r="H22" s="529"/>
      <c r="I22" s="531"/>
      <c r="J22" s="526">
        <v>155050</v>
      </c>
      <c r="K22" s="527">
        <v>122050</v>
      </c>
      <c r="L22" s="527">
        <v>33000</v>
      </c>
      <c r="M22" s="526">
        <v>388000</v>
      </c>
      <c r="N22" s="521"/>
      <c r="O22" s="526">
        <v>91000</v>
      </c>
      <c r="P22" s="526">
        <v>10000</v>
      </c>
      <c r="Q22" s="526">
        <v>1541000</v>
      </c>
      <c r="R22" s="529"/>
      <c r="S22" s="543">
        <v>921000</v>
      </c>
      <c r="T22" s="527">
        <v>411000</v>
      </c>
      <c r="U22" s="527">
        <v>36900</v>
      </c>
      <c r="V22" s="527">
        <v>209600</v>
      </c>
      <c r="W22" s="526">
        <v>150000</v>
      </c>
      <c r="X22" s="526">
        <v>470000</v>
      </c>
      <c r="Y22" s="529"/>
      <c r="Z22" s="527">
        <v>400000</v>
      </c>
      <c r="AA22" s="521"/>
      <c r="AB22" s="526">
        <v>1541000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6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7"/>
      <c r="B1" s="8"/>
      <c r="C1" s="8"/>
      <c r="D1" s="80"/>
      <c r="E1" s="8"/>
      <c r="F1" s="8"/>
    </row>
    <row r="2" spans="1:6" ht="12.75" customHeight="1" x14ac:dyDescent="0.15">
      <c r="A2" s="11"/>
      <c r="B2" s="14" t="s">
        <v>59</v>
      </c>
      <c r="C2" s="35">
        <v>2014</v>
      </c>
      <c r="D2" s="85"/>
      <c r="E2" s="21"/>
      <c r="F2" s="22"/>
    </row>
    <row r="3" spans="1:6" ht="12.75" customHeight="1" x14ac:dyDescent="0.15">
      <c r="A3" s="11"/>
      <c r="B3" s="24" t="s">
        <v>49</v>
      </c>
      <c r="C3" s="89"/>
      <c r="D3" s="90"/>
      <c r="E3" s="163"/>
      <c r="F3" s="29"/>
    </row>
    <row r="4" spans="1:6" ht="12.75" customHeight="1" x14ac:dyDescent="0.15">
      <c r="A4" s="11"/>
      <c r="B4" s="30"/>
      <c r="C4" s="79"/>
      <c r="D4" s="165"/>
      <c r="E4" s="34"/>
      <c r="F4" s="34"/>
    </row>
    <row r="5" spans="1:6" ht="12.75" customHeight="1" x14ac:dyDescent="0.15">
      <c r="A5" s="36">
        <v>41</v>
      </c>
      <c r="B5" s="30" t="s">
        <v>0</v>
      </c>
      <c r="C5" s="168">
        <f>SUM(C6:C14)</f>
        <v>1561451.8299999998</v>
      </c>
      <c r="D5" s="169">
        <v>1561451.83</v>
      </c>
      <c r="E5" s="170"/>
      <c r="F5" s="34"/>
    </row>
    <row r="6" spans="1:6" ht="12.75" customHeight="1" x14ac:dyDescent="0.15">
      <c r="A6" s="51">
        <v>411</v>
      </c>
      <c r="B6" s="53" t="s">
        <v>51</v>
      </c>
      <c r="C6" s="75">
        <v>1217867.8799999999</v>
      </c>
      <c r="D6" s="171"/>
      <c r="E6" s="67"/>
      <c r="F6" s="57"/>
    </row>
    <row r="7" spans="1:6" ht="12.75" customHeight="1" x14ac:dyDescent="0.15">
      <c r="A7" s="51">
        <v>412</v>
      </c>
      <c r="B7" s="59" t="s">
        <v>53</v>
      </c>
      <c r="C7" s="175">
        <v>20530</v>
      </c>
      <c r="D7" s="171"/>
      <c r="E7" s="67"/>
      <c r="F7" s="57"/>
    </row>
    <row r="8" spans="1:6" ht="12.75" customHeight="1" x14ac:dyDescent="0.15">
      <c r="A8" s="51">
        <v>413</v>
      </c>
      <c r="B8" s="61" t="s">
        <v>54</v>
      </c>
      <c r="C8" s="175">
        <v>96800</v>
      </c>
      <c r="D8" s="171"/>
      <c r="E8" s="67"/>
      <c r="F8" s="57"/>
    </row>
    <row r="9" spans="1:6" ht="12.75" customHeight="1" x14ac:dyDescent="0.15">
      <c r="A9" s="51">
        <v>414</v>
      </c>
      <c r="B9" s="70" t="s">
        <v>55</v>
      </c>
      <c r="C9" s="175">
        <v>74200</v>
      </c>
      <c r="D9" s="171">
        <f>C9+C8</f>
        <v>171000</v>
      </c>
      <c r="E9" s="154">
        <v>171000</v>
      </c>
      <c r="F9" s="57"/>
    </row>
    <row r="10" spans="1:6" ht="12.75" customHeight="1" x14ac:dyDescent="0.15">
      <c r="A10" s="51">
        <v>415</v>
      </c>
      <c r="B10" s="53" t="s">
        <v>3</v>
      </c>
      <c r="C10" s="175">
        <v>20000</v>
      </c>
      <c r="D10" s="171"/>
      <c r="E10" s="67"/>
      <c r="F10" s="57"/>
    </row>
    <row r="11" spans="1:6" ht="12.75" customHeight="1" x14ac:dyDescent="0.15">
      <c r="A11" s="51">
        <v>416</v>
      </c>
      <c r="B11" s="72" t="s">
        <v>4</v>
      </c>
      <c r="C11" s="175">
        <v>115053.95</v>
      </c>
      <c r="D11" s="171"/>
      <c r="E11" s="67"/>
      <c r="F11" s="57"/>
    </row>
    <row r="12" spans="1:6" ht="12.75" customHeight="1" x14ac:dyDescent="0.15">
      <c r="A12" s="51">
        <v>417</v>
      </c>
      <c r="B12" s="53" t="s">
        <v>5</v>
      </c>
      <c r="C12" s="175"/>
      <c r="D12" s="171"/>
      <c r="E12" s="67"/>
      <c r="F12" s="57"/>
    </row>
    <row r="13" spans="1:6" ht="12.75" customHeight="1" x14ac:dyDescent="0.15">
      <c r="A13" s="51">
        <v>418</v>
      </c>
      <c r="B13" s="53" t="s">
        <v>6</v>
      </c>
      <c r="C13" s="175">
        <v>10000</v>
      </c>
      <c r="D13" s="171"/>
      <c r="E13" s="67"/>
      <c r="F13" s="57"/>
    </row>
    <row r="14" spans="1:6" ht="12.75" customHeight="1" x14ac:dyDescent="0.15">
      <c r="A14" s="51">
        <v>419</v>
      </c>
      <c r="B14" s="53" t="s">
        <v>56</v>
      </c>
      <c r="C14" s="175">
        <v>7000</v>
      </c>
      <c r="D14" s="171"/>
      <c r="E14" s="67"/>
      <c r="F14" s="57"/>
    </row>
    <row r="15" spans="1:6" ht="12.75" customHeight="1" x14ac:dyDescent="0.15">
      <c r="A15" s="36">
        <v>42</v>
      </c>
      <c r="B15" s="77" t="s">
        <v>7</v>
      </c>
      <c r="C15" s="79"/>
      <c r="D15" s="165"/>
      <c r="E15" s="34"/>
      <c r="F15" s="57"/>
    </row>
    <row r="16" spans="1:6" ht="16.5" customHeight="1" x14ac:dyDescent="0.15">
      <c r="A16" s="94">
        <v>43</v>
      </c>
      <c r="B16" s="96" t="s">
        <v>8</v>
      </c>
      <c r="C16" s="97">
        <v>370667.74</v>
      </c>
      <c r="D16" s="178">
        <f>C17+C27</f>
        <v>370667.74</v>
      </c>
      <c r="E16" s="101"/>
      <c r="F16" s="34"/>
    </row>
    <row r="17" spans="1:6" ht="12.75" customHeight="1" x14ac:dyDescent="0.15">
      <c r="A17" s="102">
        <v>431</v>
      </c>
      <c r="B17" s="103" t="s">
        <v>8</v>
      </c>
      <c r="C17" s="148">
        <f>SUM(C18:C26)</f>
        <v>370667.74</v>
      </c>
      <c r="D17" s="180">
        <v>370667.74</v>
      </c>
      <c r="E17" s="107"/>
      <c r="F17" s="34"/>
    </row>
    <row r="18" spans="1:6" ht="12.75" customHeight="1" x14ac:dyDescent="0.15">
      <c r="A18" s="109" t="s">
        <v>63</v>
      </c>
      <c r="B18" s="111" t="s">
        <v>64</v>
      </c>
      <c r="C18" s="120"/>
      <c r="D18" s="182"/>
      <c r="E18" s="107"/>
      <c r="F18" s="34"/>
    </row>
    <row r="19" spans="1:6" ht="12.75" customHeight="1" x14ac:dyDescent="0.15">
      <c r="A19" s="102" t="s">
        <v>65</v>
      </c>
      <c r="B19" s="122" t="s">
        <v>66</v>
      </c>
      <c r="C19" s="145"/>
      <c r="D19" s="183"/>
      <c r="E19" s="67"/>
      <c r="F19" s="126"/>
    </row>
    <row r="20" spans="1:6" ht="12.75" customHeight="1" x14ac:dyDescent="0.15">
      <c r="A20" s="102" t="s">
        <v>68</v>
      </c>
      <c r="B20" s="122" t="s">
        <v>69</v>
      </c>
      <c r="C20" s="145">
        <v>265431.32</v>
      </c>
      <c r="D20" s="276"/>
      <c r="E20" s="34"/>
      <c r="F20" s="127"/>
    </row>
    <row r="21" spans="1:6" ht="12.75" customHeight="1" x14ac:dyDescent="0.15">
      <c r="A21" s="102" t="s">
        <v>70</v>
      </c>
      <c r="B21" s="122" t="s">
        <v>71</v>
      </c>
      <c r="C21" s="145">
        <v>5000</v>
      </c>
      <c r="D21" s="276"/>
      <c r="E21" s="34"/>
      <c r="F21" s="127"/>
    </row>
    <row r="22" spans="1:6" ht="12.75" customHeight="1" x14ac:dyDescent="0.15">
      <c r="A22" s="102" t="s">
        <v>72</v>
      </c>
      <c r="B22" s="122" t="s">
        <v>73</v>
      </c>
      <c r="C22" s="145">
        <v>55236.42</v>
      </c>
      <c r="D22" s="276"/>
      <c r="E22" s="34"/>
      <c r="F22" s="127"/>
    </row>
    <row r="23" spans="1:6" ht="12.75" customHeight="1" x14ac:dyDescent="0.15">
      <c r="A23" s="102" t="s">
        <v>74</v>
      </c>
      <c r="B23" s="122" t="s">
        <v>75</v>
      </c>
      <c r="C23" s="145">
        <v>20000</v>
      </c>
      <c r="D23" s="276"/>
      <c r="E23" s="34"/>
      <c r="F23" s="127"/>
    </row>
    <row r="24" spans="1:6" ht="12.75" customHeight="1" x14ac:dyDescent="0.15">
      <c r="A24" s="128" t="s">
        <v>76</v>
      </c>
      <c r="B24" s="122" t="s">
        <v>77</v>
      </c>
      <c r="C24" s="144"/>
      <c r="D24" s="276"/>
      <c r="E24" s="34"/>
      <c r="F24" s="127"/>
    </row>
    <row r="25" spans="1:6" ht="12.75" customHeight="1" x14ac:dyDescent="0.15">
      <c r="A25" s="102" t="s">
        <v>78</v>
      </c>
      <c r="B25" s="130" t="s">
        <v>79</v>
      </c>
      <c r="C25" s="145">
        <v>5000</v>
      </c>
      <c r="D25" s="276"/>
      <c r="E25" s="34"/>
      <c r="F25" s="127"/>
    </row>
    <row r="26" spans="1:6" ht="12.75" customHeight="1" x14ac:dyDescent="0.15">
      <c r="A26" s="102" t="s">
        <v>80</v>
      </c>
      <c r="B26" s="130" t="s">
        <v>81</v>
      </c>
      <c r="C26" s="145">
        <v>20000</v>
      </c>
      <c r="D26" s="276"/>
      <c r="E26" s="34"/>
      <c r="F26" s="127"/>
    </row>
    <row r="27" spans="1:6" ht="12.75" customHeight="1" x14ac:dyDescent="0.15">
      <c r="A27" s="102">
        <v>432</v>
      </c>
      <c r="B27" s="131" t="s">
        <v>9</v>
      </c>
      <c r="C27" s="147">
        <f>SUM(C28:C33)</f>
        <v>0</v>
      </c>
      <c r="D27" s="277"/>
      <c r="E27" s="34"/>
      <c r="F27" s="127"/>
    </row>
    <row r="28" spans="1:6" ht="12.75" customHeight="1" x14ac:dyDescent="0.15">
      <c r="A28" s="102" t="s">
        <v>82</v>
      </c>
      <c r="B28" s="133" t="s">
        <v>83</v>
      </c>
      <c r="C28" s="144"/>
      <c r="D28" s="276"/>
      <c r="E28" s="34"/>
      <c r="F28" s="127"/>
    </row>
    <row r="29" spans="1:6" ht="12.75" customHeight="1" x14ac:dyDescent="0.15">
      <c r="A29" s="102" t="s">
        <v>84</v>
      </c>
      <c r="B29" s="133" t="s">
        <v>85</v>
      </c>
      <c r="C29" s="144"/>
      <c r="D29" s="276"/>
      <c r="E29" s="34"/>
      <c r="F29" s="127"/>
    </row>
    <row r="30" spans="1:6" ht="12.75" customHeight="1" x14ac:dyDescent="0.15">
      <c r="A30" s="102" t="s">
        <v>86</v>
      </c>
      <c r="B30" s="133" t="s">
        <v>87</v>
      </c>
      <c r="C30" s="144"/>
      <c r="D30" s="276"/>
      <c r="E30" s="34"/>
      <c r="F30" s="127"/>
    </row>
    <row r="31" spans="1:6" ht="12.75" customHeight="1" x14ac:dyDescent="0.15">
      <c r="A31" s="109" t="s">
        <v>88</v>
      </c>
      <c r="B31" s="134" t="s">
        <v>89</v>
      </c>
      <c r="C31" s="144"/>
      <c r="D31" s="276"/>
      <c r="E31" s="34"/>
      <c r="F31" s="127"/>
    </row>
    <row r="32" spans="1:6" ht="12.75" customHeight="1" x14ac:dyDescent="0.15">
      <c r="A32" s="102" t="s">
        <v>90</v>
      </c>
      <c r="B32" s="136" t="s">
        <v>91</v>
      </c>
      <c r="C32" s="144"/>
      <c r="D32" s="276"/>
      <c r="E32" s="34"/>
      <c r="F32" s="127"/>
    </row>
    <row r="33" spans="1:6" ht="12.75" customHeight="1" x14ac:dyDescent="0.15">
      <c r="A33" s="102" t="s">
        <v>92</v>
      </c>
      <c r="B33" s="136" t="s">
        <v>93</v>
      </c>
      <c r="C33" s="144"/>
      <c r="D33" s="276"/>
      <c r="E33" s="34"/>
      <c r="F33" s="127"/>
    </row>
    <row r="34" spans="1:6" ht="12.75" customHeight="1" x14ac:dyDescent="0.15">
      <c r="A34" s="36">
        <v>44</v>
      </c>
      <c r="B34" s="138" t="s">
        <v>10</v>
      </c>
      <c r="C34" s="191">
        <v>855000</v>
      </c>
      <c r="D34" s="165"/>
      <c r="E34" s="34"/>
      <c r="F34" s="34"/>
    </row>
    <row r="35" spans="1:6" ht="12.75" customHeight="1" x14ac:dyDescent="0.15">
      <c r="A35" s="36">
        <v>45</v>
      </c>
      <c r="B35" s="77" t="s">
        <v>94</v>
      </c>
      <c r="C35" s="191">
        <v>1261526.44</v>
      </c>
      <c r="D35" s="165"/>
      <c r="E35" s="34"/>
      <c r="F35" s="34"/>
    </row>
    <row r="36" spans="1:6" ht="12.75" customHeight="1" x14ac:dyDescent="0.15">
      <c r="A36" s="36">
        <v>46</v>
      </c>
      <c r="B36" s="30" t="s">
        <v>12</v>
      </c>
      <c r="C36" s="191"/>
      <c r="D36" s="165"/>
      <c r="E36" s="34"/>
      <c r="F36" s="34"/>
    </row>
    <row r="37" spans="1:6" ht="12.75" customHeight="1" x14ac:dyDescent="0.15">
      <c r="A37" s="36">
        <v>47</v>
      </c>
      <c r="B37" s="30" t="s">
        <v>13</v>
      </c>
      <c r="C37" s="191">
        <v>30000</v>
      </c>
      <c r="D37" s="165"/>
      <c r="E37" s="34"/>
      <c r="F37" s="34"/>
    </row>
    <row r="38" spans="1:6" ht="12.75" customHeight="1" x14ac:dyDescent="0.15">
      <c r="A38" s="11"/>
      <c r="B38" s="30" t="s">
        <v>14</v>
      </c>
      <c r="C38" s="91">
        <v>4078646.01</v>
      </c>
      <c r="D38" s="169"/>
      <c r="E38" s="170"/>
      <c r="F38" s="34"/>
    </row>
    <row r="39" spans="1:6" ht="12.75" customHeight="1" x14ac:dyDescent="0.15">
      <c r="A39" s="11"/>
      <c r="B39" s="142" t="s">
        <v>95</v>
      </c>
      <c r="C39" s="143"/>
      <c r="D39" s="279"/>
      <c r="E39" s="177"/>
      <c r="F39" s="177"/>
    </row>
    <row r="40" spans="1:6" ht="12.75" customHeight="1" x14ac:dyDescent="0.15">
      <c r="A40" s="36">
        <v>71</v>
      </c>
      <c r="B40" s="30" t="s">
        <v>15</v>
      </c>
      <c r="C40" s="280">
        <f>SUM(C41:C45)</f>
        <v>2238646.0099999998</v>
      </c>
      <c r="D40" s="260">
        <v>2238646.0099999998</v>
      </c>
      <c r="E40" s="170"/>
      <c r="F40" s="30"/>
    </row>
    <row r="41" spans="1:6" ht="12.75" customHeight="1" x14ac:dyDescent="0.15">
      <c r="A41" s="51">
        <v>711</v>
      </c>
      <c r="B41" s="72" t="s">
        <v>16</v>
      </c>
      <c r="C41" s="55">
        <v>1011646.01</v>
      </c>
      <c r="D41" s="171"/>
      <c r="E41" s="67"/>
      <c r="F41" s="57"/>
    </row>
    <row r="42" spans="1:6" ht="12.75" customHeight="1" x14ac:dyDescent="0.15">
      <c r="A42" s="51">
        <v>713</v>
      </c>
      <c r="B42" s="72" t="s">
        <v>17</v>
      </c>
      <c r="C42" s="75">
        <v>46000</v>
      </c>
      <c r="D42" s="171"/>
      <c r="E42" s="67"/>
      <c r="F42" s="57"/>
    </row>
    <row r="43" spans="1:6" ht="12.75" customHeight="1" x14ac:dyDescent="0.15">
      <c r="A43" s="51">
        <v>714</v>
      </c>
      <c r="B43" s="72" t="s">
        <v>18</v>
      </c>
      <c r="C43" s="263">
        <f>1151000-C44</f>
        <v>421000</v>
      </c>
      <c r="D43" s="282">
        <v>421000</v>
      </c>
      <c r="E43" s="67"/>
      <c r="F43" s="57"/>
    </row>
    <row r="44" spans="1:6" ht="12.75" customHeight="1" x14ac:dyDescent="0.15">
      <c r="A44" s="201"/>
      <c r="B44" s="72" t="s">
        <v>103</v>
      </c>
      <c r="C44" s="263">
        <f>650000+80000</f>
        <v>730000</v>
      </c>
      <c r="D44" s="171"/>
      <c r="E44" s="67"/>
      <c r="F44" s="57"/>
    </row>
    <row r="45" spans="1:6" ht="12.75" customHeight="1" x14ac:dyDescent="0.15">
      <c r="A45" s="51">
        <v>715</v>
      </c>
      <c r="B45" s="72" t="s">
        <v>104</v>
      </c>
      <c r="C45" s="175">
        <v>30000</v>
      </c>
      <c r="D45" s="171"/>
      <c r="E45" s="67"/>
      <c r="F45" s="57"/>
    </row>
    <row r="46" spans="1:6" ht="12.75" customHeight="1" x14ac:dyDescent="0.15">
      <c r="A46" s="36">
        <v>72</v>
      </c>
      <c r="B46" s="203" t="s">
        <v>19</v>
      </c>
      <c r="C46" s="191">
        <v>500000</v>
      </c>
      <c r="D46" s="165"/>
      <c r="E46" s="67"/>
      <c r="F46" s="67"/>
    </row>
    <row r="47" spans="1:6" ht="18" customHeight="1" x14ac:dyDescent="0.15">
      <c r="A47" s="205">
        <v>73</v>
      </c>
      <c r="B47" s="77" t="s">
        <v>106</v>
      </c>
      <c r="C47" s="284">
        <v>490000</v>
      </c>
      <c r="D47" s="297"/>
      <c r="E47" s="237"/>
      <c r="F47" s="224"/>
    </row>
    <row r="48" spans="1:6" ht="12.75" customHeight="1" x14ac:dyDescent="0.15">
      <c r="A48" s="36">
        <v>74</v>
      </c>
      <c r="B48" s="96" t="s">
        <v>20</v>
      </c>
      <c r="C48" s="299">
        <v>850000</v>
      </c>
      <c r="D48" s="300"/>
      <c r="E48" s="188"/>
      <c r="F48" s="34"/>
    </row>
    <row r="49" spans="1:6" ht="12.75" customHeight="1" x14ac:dyDescent="0.15">
      <c r="A49" s="51">
        <v>741</v>
      </c>
      <c r="B49" s="72" t="s">
        <v>21</v>
      </c>
      <c r="C49" s="223"/>
      <c r="D49" s="182"/>
      <c r="E49" s="185"/>
      <c r="F49" s="34"/>
    </row>
    <row r="50" spans="1:6" ht="12.75" customHeight="1" x14ac:dyDescent="0.15">
      <c r="A50" s="51">
        <v>742</v>
      </c>
      <c r="B50" s="72" t="s">
        <v>22</v>
      </c>
      <c r="C50" s="326">
        <v>750000</v>
      </c>
      <c r="D50" s="182"/>
      <c r="E50" s="185"/>
      <c r="F50" s="34"/>
    </row>
    <row r="51" spans="1:6" ht="12.75" customHeight="1" x14ac:dyDescent="0.15">
      <c r="A51" s="201"/>
      <c r="B51" s="72" t="s">
        <v>107</v>
      </c>
      <c r="C51" s="266">
        <f>C48-C50</f>
        <v>100000</v>
      </c>
      <c r="D51" s="183"/>
      <c r="E51" s="107"/>
      <c r="F51" s="34"/>
    </row>
    <row r="52" spans="1:6" ht="12.75" customHeight="1" x14ac:dyDescent="0.15">
      <c r="A52" s="36">
        <v>751</v>
      </c>
      <c r="B52" s="138" t="s">
        <v>94</v>
      </c>
      <c r="C52" s="191"/>
      <c r="D52" s="165"/>
      <c r="E52" s="34"/>
      <c r="F52" s="34"/>
    </row>
    <row r="53" spans="1:6" ht="12.75" customHeight="1" x14ac:dyDescent="0.15">
      <c r="A53" s="11"/>
      <c r="B53" s="138" t="s">
        <v>108</v>
      </c>
      <c r="C53" s="401">
        <v>4078646.01</v>
      </c>
      <c r="D53" s="403">
        <f>C40+C46+C47+C48</f>
        <v>4078646.01</v>
      </c>
      <c r="E53" s="34"/>
      <c r="F53" s="34"/>
    </row>
    <row r="54" spans="1:6" ht="12.75" customHeight="1" x14ac:dyDescent="0.15">
      <c r="A54" s="11"/>
      <c r="B54" s="142" t="s">
        <v>109</v>
      </c>
      <c r="C54" s="143"/>
      <c r="D54" s="279"/>
      <c r="E54" s="177"/>
      <c r="F54" s="177"/>
    </row>
    <row r="55" spans="1:6" ht="12.75" customHeight="1" x14ac:dyDescent="0.15">
      <c r="A55" s="11"/>
      <c r="B55" s="59" t="s">
        <v>110</v>
      </c>
      <c r="C55" s="405"/>
      <c r="D55" s="171"/>
      <c r="E55" s="67"/>
      <c r="F55" s="67"/>
    </row>
    <row r="56" spans="1:6" ht="12.75" customHeight="1" x14ac:dyDescent="0.15">
      <c r="A56" s="11"/>
      <c r="B56" s="59" t="s">
        <v>111</v>
      </c>
      <c r="C56" s="405"/>
      <c r="D56" s="171"/>
      <c r="E56" s="67"/>
      <c r="F56" s="67"/>
    </row>
    <row r="57" spans="1:6" ht="12.75" customHeight="1" x14ac:dyDescent="0.15">
      <c r="A57" s="11"/>
      <c r="B57" s="59" t="s">
        <v>112</v>
      </c>
      <c r="C57" s="405"/>
      <c r="D57" s="171"/>
      <c r="E57" s="67"/>
      <c r="F57" s="67"/>
    </row>
    <row r="58" spans="1:6" ht="12.75" customHeight="1" x14ac:dyDescent="0.15">
      <c r="A58" s="11"/>
      <c r="B58" s="59" t="s">
        <v>113</v>
      </c>
      <c r="C58" s="405"/>
      <c r="D58" s="171"/>
      <c r="E58" s="67"/>
      <c r="F58" s="67"/>
    </row>
    <row r="59" spans="1:6" ht="12.75" customHeight="1" x14ac:dyDescent="0.15">
      <c r="A59" s="11"/>
      <c r="B59" s="250"/>
      <c r="C59" s="143"/>
      <c r="D59" s="279"/>
      <c r="E59" s="177"/>
      <c r="F59" s="177"/>
    </row>
    <row r="60" spans="1:6" ht="19.5" customHeight="1" x14ac:dyDescent="0.15">
      <c r="A60" s="7"/>
      <c r="B60" s="252"/>
      <c r="C60" s="252"/>
      <c r="D60" s="268"/>
      <c r="E60" s="252"/>
      <c r="F60" s="252"/>
    </row>
    <row r="61" spans="1:6" ht="19.5" customHeight="1" x14ac:dyDescent="0.15">
      <c r="A61" s="7"/>
      <c r="B61" s="256" t="s">
        <v>116</v>
      </c>
      <c r="C61" s="8"/>
      <c r="D61" s="270"/>
      <c r="E61" s="8"/>
      <c r="F61" s="7"/>
    </row>
    <row r="62" spans="1:6" ht="19.5" customHeight="1" x14ac:dyDescent="0.15">
      <c r="A62" s="11"/>
      <c r="B62" s="406" t="s">
        <v>118</v>
      </c>
      <c r="C62" s="5">
        <f>SUM(C63:C72)</f>
        <v>3223646.01</v>
      </c>
      <c r="D62" s="307"/>
      <c r="E62" s="315"/>
      <c r="F62" s="23"/>
    </row>
    <row r="63" spans="1:6" ht="24" customHeight="1" x14ac:dyDescent="0.15">
      <c r="A63" s="11"/>
      <c r="B63" s="310" t="s">
        <v>205</v>
      </c>
      <c r="C63" s="2">
        <v>136517.44</v>
      </c>
      <c r="D63" s="307"/>
      <c r="E63" s="315"/>
      <c r="F63" s="23"/>
    </row>
    <row r="64" spans="1:6" ht="24" customHeight="1" x14ac:dyDescent="0.15">
      <c r="A64" s="11"/>
      <c r="B64" s="310" t="s">
        <v>136</v>
      </c>
      <c r="C64" s="2">
        <v>116910.68</v>
      </c>
      <c r="D64" s="307"/>
      <c r="E64" s="315"/>
      <c r="F64" s="23"/>
    </row>
    <row r="65" spans="1:6" ht="24" customHeight="1" x14ac:dyDescent="0.15">
      <c r="A65" s="11"/>
      <c r="B65" s="310" t="s">
        <v>168</v>
      </c>
      <c r="C65" s="2">
        <v>41045.68</v>
      </c>
      <c r="D65" s="307"/>
      <c r="E65" s="315"/>
      <c r="F65" s="23"/>
    </row>
    <row r="66" spans="1:6" ht="24" customHeight="1" x14ac:dyDescent="0.15">
      <c r="A66" s="11"/>
      <c r="B66" s="312" t="s">
        <v>122</v>
      </c>
      <c r="C66" s="2">
        <v>664345.30000000005</v>
      </c>
      <c r="D66" s="307"/>
      <c r="E66" s="315"/>
      <c r="F66" s="23"/>
    </row>
    <row r="67" spans="1:6" ht="24" customHeight="1" x14ac:dyDescent="0.15">
      <c r="A67" s="11"/>
      <c r="B67" s="355" t="s">
        <v>170</v>
      </c>
      <c r="C67" s="2">
        <v>1680362.99</v>
      </c>
      <c r="D67" s="307"/>
      <c r="E67" s="315"/>
      <c r="F67" s="23"/>
    </row>
    <row r="68" spans="1:6" ht="24" customHeight="1" x14ac:dyDescent="0.15">
      <c r="A68" s="11"/>
      <c r="B68" s="310" t="s">
        <v>159</v>
      </c>
      <c r="C68" s="2">
        <v>60201.16</v>
      </c>
      <c r="D68" s="307"/>
      <c r="E68" s="315"/>
      <c r="F68" s="23"/>
    </row>
    <row r="69" spans="1:6" ht="24" customHeight="1" x14ac:dyDescent="0.15">
      <c r="A69" s="11"/>
      <c r="B69" s="312" t="s">
        <v>164</v>
      </c>
      <c r="C69" s="2">
        <v>123722.8</v>
      </c>
      <c r="D69" s="307"/>
      <c r="E69" s="315"/>
      <c r="F69" s="23"/>
    </row>
    <row r="70" spans="1:6" ht="24" customHeight="1" x14ac:dyDescent="0.15">
      <c r="A70" s="11"/>
      <c r="B70" s="312" t="s">
        <v>165</v>
      </c>
      <c r="C70" s="2">
        <v>83016.2</v>
      </c>
      <c r="D70" s="307"/>
      <c r="E70" s="315"/>
      <c r="F70" s="23"/>
    </row>
    <row r="71" spans="1:6" ht="24" customHeight="1" x14ac:dyDescent="0.15">
      <c r="A71" s="11"/>
      <c r="B71" s="312" t="s">
        <v>130</v>
      </c>
      <c r="C71" s="2">
        <v>68580.92</v>
      </c>
      <c r="D71" s="307"/>
      <c r="E71" s="315"/>
      <c r="F71" s="23"/>
    </row>
    <row r="72" spans="1:6" ht="24" customHeight="1" x14ac:dyDescent="0.15">
      <c r="A72" s="11"/>
      <c r="B72" s="312" t="s">
        <v>131</v>
      </c>
      <c r="C72" s="2">
        <v>248942.84</v>
      </c>
      <c r="D72" s="307"/>
      <c r="E72" s="315"/>
      <c r="F72" s="23"/>
    </row>
    <row r="73" spans="1:6" ht="24" customHeight="1" x14ac:dyDescent="0.15">
      <c r="A73" s="11"/>
      <c r="B73" s="312"/>
      <c r="C73" s="315"/>
      <c r="D73" s="307"/>
      <c r="E73" s="315"/>
      <c r="F73" s="23"/>
    </row>
    <row r="74" spans="1:6" ht="24" customHeight="1" x14ac:dyDescent="0.15">
      <c r="A74" s="11"/>
      <c r="B74" s="382" t="s">
        <v>239</v>
      </c>
      <c r="C74" s="1">
        <v>855000</v>
      </c>
      <c r="D74" s="307"/>
      <c r="E74" s="315"/>
      <c r="F74" s="23"/>
    </row>
    <row r="75" spans="1:6" ht="19.5" customHeight="1" x14ac:dyDescent="0.15">
      <c r="A75" s="11"/>
      <c r="B75" s="314"/>
      <c r="C75" s="315"/>
      <c r="D75" s="307"/>
      <c r="E75" s="315"/>
      <c r="F75" s="23"/>
    </row>
    <row r="76" spans="1:6" ht="19.5" customHeight="1" x14ac:dyDescent="0.15">
      <c r="A76" s="11"/>
      <c r="B76" s="318" t="s">
        <v>135</v>
      </c>
      <c r="C76" s="316">
        <f>C74+C62</f>
        <v>4078646.01</v>
      </c>
      <c r="D76" s="317"/>
      <c r="E76" s="223"/>
      <c r="F76" s="23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4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7"/>
      <c r="B1" s="8"/>
      <c r="C1" s="17"/>
      <c r="D1" s="9"/>
      <c r="E1" s="8"/>
      <c r="F1" s="8"/>
    </row>
    <row r="2" spans="1:6" ht="12.75" customHeight="1" x14ac:dyDescent="0.15">
      <c r="A2" s="11"/>
      <c r="B2" s="14" t="s">
        <v>60</v>
      </c>
      <c r="C2" s="15">
        <v>2014</v>
      </c>
      <c r="D2" s="19"/>
      <c r="E2" s="21"/>
      <c r="F2" s="22"/>
    </row>
    <row r="3" spans="1:6" ht="12.75" customHeight="1" x14ac:dyDescent="0.15">
      <c r="A3" s="11"/>
      <c r="B3" s="24" t="s">
        <v>49</v>
      </c>
      <c r="C3" s="25"/>
      <c r="D3" s="41"/>
      <c r="E3" s="42"/>
      <c r="F3" s="29"/>
    </row>
    <row r="4" spans="1:6" ht="12.75" customHeight="1" x14ac:dyDescent="0.15">
      <c r="A4" s="11"/>
      <c r="B4" s="30"/>
      <c r="C4" s="31"/>
      <c r="D4" s="32"/>
      <c r="E4" s="34"/>
      <c r="F4" s="34"/>
    </row>
    <row r="5" spans="1:6" ht="12.75" customHeight="1" x14ac:dyDescent="0.15">
      <c r="A5" s="36">
        <v>41</v>
      </c>
      <c r="B5" s="30" t="s">
        <v>0</v>
      </c>
      <c r="C5" s="64">
        <f>SUM(C6:C14)</f>
        <v>1916550</v>
      </c>
      <c r="D5" s="49">
        <v>1916550</v>
      </c>
      <c r="E5" s="34"/>
      <c r="F5" s="34"/>
    </row>
    <row r="6" spans="1:6" ht="12.75" customHeight="1" x14ac:dyDescent="0.15">
      <c r="A6" s="51">
        <v>411</v>
      </c>
      <c r="B6" s="53" t="s">
        <v>51</v>
      </c>
      <c r="C6" s="65">
        <v>1079980</v>
      </c>
      <c r="D6" s="32"/>
      <c r="E6" s="34"/>
      <c r="F6" s="57"/>
    </row>
    <row r="7" spans="1:6" ht="12.75" customHeight="1" x14ac:dyDescent="0.15">
      <c r="A7" s="51">
        <v>412</v>
      </c>
      <c r="B7" s="59" t="s">
        <v>53</v>
      </c>
      <c r="C7" s="65">
        <v>162080</v>
      </c>
      <c r="D7" s="32"/>
      <c r="E7" s="34"/>
      <c r="F7" s="57"/>
    </row>
    <row r="8" spans="1:6" ht="12.75" customHeight="1" x14ac:dyDescent="0.15">
      <c r="A8" s="51">
        <v>413</v>
      </c>
      <c r="B8" s="61" t="s">
        <v>61</v>
      </c>
      <c r="C8" s="65">
        <v>171660</v>
      </c>
      <c r="D8" s="32"/>
      <c r="E8" s="34"/>
      <c r="F8" s="57"/>
    </row>
    <row r="9" spans="1:6" ht="12.75" customHeight="1" x14ac:dyDescent="0.15">
      <c r="A9" s="51">
        <v>414</v>
      </c>
      <c r="B9" s="70" t="s">
        <v>55</v>
      </c>
      <c r="C9" s="65">
        <v>258030</v>
      </c>
      <c r="D9" s="66">
        <f>C9+C8</f>
        <v>429690</v>
      </c>
      <c r="E9" s="154">
        <v>429690</v>
      </c>
      <c r="F9" s="57"/>
    </row>
    <row r="10" spans="1:6" ht="12.75" customHeight="1" x14ac:dyDescent="0.15">
      <c r="A10" s="51">
        <v>415</v>
      </c>
      <c r="B10" s="53" t="s">
        <v>3</v>
      </c>
      <c r="C10" s="65">
        <v>46650</v>
      </c>
      <c r="D10" s="32"/>
      <c r="E10" s="34"/>
      <c r="F10" s="57"/>
    </row>
    <row r="11" spans="1:6" ht="12.75" customHeight="1" x14ac:dyDescent="0.15">
      <c r="A11" s="51">
        <v>416</v>
      </c>
      <c r="B11" s="72" t="s">
        <v>4</v>
      </c>
      <c r="C11" s="65">
        <v>34900</v>
      </c>
      <c r="D11" s="32"/>
      <c r="E11" s="34"/>
      <c r="F11" s="57"/>
    </row>
    <row r="12" spans="1:6" ht="12.75" customHeight="1" x14ac:dyDescent="0.15">
      <c r="A12" s="51">
        <v>417</v>
      </c>
      <c r="B12" s="53" t="s">
        <v>5</v>
      </c>
      <c r="C12" s="65">
        <v>5850</v>
      </c>
      <c r="D12" s="32"/>
      <c r="E12" s="34"/>
      <c r="F12" s="57"/>
    </row>
    <row r="13" spans="1:6" ht="12.75" customHeight="1" x14ac:dyDescent="0.15">
      <c r="A13" s="51">
        <v>418</v>
      </c>
      <c r="B13" s="53" t="s">
        <v>6</v>
      </c>
      <c r="C13" s="65">
        <v>76000</v>
      </c>
      <c r="D13" s="32"/>
      <c r="E13" s="34"/>
      <c r="F13" s="57"/>
    </row>
    <row r="14" spans="1:6" ht="12.75" customHeight="1" x14ac:dyDescent="0.15">
      <c r="A14" s="51">
        <v>419</v>
      </c>
      <c r="B14" s="53" t="s">
        <v>56</v>
      </c>
      <c r="C14" s="65">
        <v>81400</v>
      </c>
      <c r="D14" s="32"/>
      <c r="E14" s="34"/>
      <c r="F14" s="57"/>
    </row>
    <row r="15" spans="1:6" ht="12.75" customHeight="1" x14ac:dyDescent="0.15">
      <c r="A15" s="36">
        <v>42</v>
      </c>
      <c r="B15" s="77" t="s">
        <v>7</v>
      </c>
      <c r="C15" s="157">
        <v>13450</v>
      </c>
      <c r="D15" s="32"/>
      <c r="E15" s="34"/>
      <c r="F15" s="57"/>
    </row>
    <row r="16" spans="1:6" ht="16.5" customHeight="1" x14ac:dyDescent="0.15">
      <c r="A16" s="94">
        <v>43</v>
      </c>
      <c r="B16" s="96" t="s">
        <v>8</v>
      </c>
      <c r="C16" s="97">
        <v>582650</v>
      </c>
      <c r="D16" s="100">
        <f>C17+C27</f>
        <v>582650</v>
      </c>
      <c r="E16" s="101"/>
      <c r="F16" s="34"/>
    </row>
    <row r="17" spans="1:6" ht="12.75" customHeight="1" x14ac:dyDescent="0.15">
      <c r="A17" s="102">
        <v>431</v>
      </c>
      <c r="B17" s="103" t="s">
        <v>8</v>
      </c>
      <c r="C17" s="159">
        <f>SUM(C18:C26)</f>
        <v>494550</v>
      </c>
      <c r="D17" s="160">
        <v>494550</v>
      </c>
      <c r="E17" s="67"/>
      <c r="F17" s="34"/>
    </row>
    <row r="18" spans="1:6" ht="12.75" customHeight="1" x14ac:dyDescent="0.15">
      <c r="A18" s="109" t="s">
        <v>63</v>
      </c>
      <c r="B18" s="111" t="s">
        <v>64</v>
      </c>
      <c r="C18" s="120"/>
      <c r="D18" s="125"/>
      <c r="E18" s="107"/>
      <c r="F18" s="34"/>
    </row>
    <row r="19" spans="1:6" ht="12.75" customHeight="1" x14ac:dyDescent="0.15">
      <c r="A19" s="102" t="s">
        <v>65</v>
      </c>
      <c r="B19" s="122" t="s">
        <v>66</v>
      </c>
      <c r="C19" s="120">
        <v>27200</v>
      </c>
      <c r="D19" s="66"/>
      <c r="E19" s="67"/>
      <c r="F19" s="126"/>
    </row>
    <row r="20" spans="1:6" ht="12.75" customHeight="1" x14ac:dyDescent="0.15">
      <c r="A20" s="102" t="s">
        <v>68</v>
      </c>
      <c r="B20" s="122" t="s">
        <v>69</v>
      </c>
      <c r="C20" s="120">
        <v>78000</v>
      </c>
      <c r="D20" s="66"/>
      <c r="E20" s="67"/>
      <c r="F20" s="127"/>
    </row>
    <row r="21" spans="1:6" ht="12.75" customHeight="1" x14ac:dyDescent="0.15">
      <c r="A21" s="102" t="s">
        <v>70</v>
      </c>
      <c r="B21" s="122" t="s">
        <v>71</v>
      </c>
      <c r="C21" s="120">
        <v>10000</v>
      </c>
      <c r="D21" s="66"/>
      <c r="E21" s="67"/>
      <c r="F21" s="127"/>
    </row>
    <row r="22" spans="1:6" ht="12.75" customHeight="1" x14ac:dyDescent="0.15">
      <c r="A22" s="102" t="s">
        <v>72</v>
      </c>
      <c r="B22" s="122" t="s">
        <v>73</v>
      </c>
      <c r="C22" s="120">
        <v>60800</v>
      </c>
      <c r="D22" s="66"/>
      <c r="E22" s="67"/>
      <c r="F22" s="127"/>
    </row>
    <row r="23" spans="1:6" ht="12.75" customHeight="1" x14ac:dyDescent="0.15">
      <c r="A23" s="102" t="s">
        <v>74</v>
      </c>
      <c r="B23" s="122" t="s">
        <v>75</v>
      </c>
      <c r="C23" s="120">
        <v>48000</v>
      </c>
      <c r="D23" s="66"/>
      <c r="E23" s="67"/>
      <c r="F23" s="127"/>
    </row>
    <row r="24" spans="1:6" ht="12.75" customHeight="1" x14ac:dyDescent="0.15">
      <c r="A24" s="128" t="s">
        <v>76</v>
      </c>
      <c r="B24" s="122" t="s">
        <v>77</v>
      </c>
      <c r="C24" s="120"/>
      <c r="D24" s="66"/>
      <c r="E24" s="67"/>
      <c r="F24" s="127"/>
    </row>
    <row r="25" spans="1:6" ht="12.75" customHeight="1" x14ac:dyDescent="0.15">
      <c r="A25" s="102" t="s">
        <v>78</v>
      </c>
      <c r="B25" s="130" t="s">
        <v>79</v>
      </c>
      <c r="C25" s="120">
        <v>83950</v>
      </c>
      <c r="D25" s="66"/>
      <c r="E25" s="67"/>
      <c r="F25" s="127"/>
    </row>
    <row r="26" spans="1:6" ht="12.75" customHeight="1" x14ac:dyDescent="0.15">
      <c r="A26" s="102" t="s">
        <v>80</v>
      </c>
      <c r="B26" s="130" t="s">
        <v>81</v>
      </c>
      <c r="C26" s="120">
        <v>186600</v>
      </c>
      <c r="D26" s="66"/>
      <c r="E26" s="67"/>
      <c r="F26" s="127"/>
    </row>
    <row r="27" spans="1:6" ht="12.75" customHeight="1" x14ac:dyDescent="0.15">
      <c r="A27" s="102">
        <v>432</v>
      </c>
      <c r="B27" s="131" t="s">
        <v>9</v>
      </c>
      <c r="C27" s="118">
        <f>SUM(C28:C33)</f>
        <v>88100</v>
      </c>
      <c r="D27" s="160">
        <v>88100</v>
      </c>
      <c r="E27" s="67"/>
      <c r="F27" s="127"/>
    </row>
    <row r="28" spans="1:6" ht="12.75" customHeight="1" x14ac:dyDescent="0.15">
      <c r="A28" s="102" t="s">
        <v>82</v>
      </c>
      <c r="B28" s="133" t="s">
        <v>83</v>
      </c>
      <c r="C28" s="120"/>
      <c r="D28" s="66"/>
      <c r="E28" s="67"/>
      <c r="F28" s="127"/>
    </row>
    <row r="29" spans="1:6" ht="12.75" customHeight="1" x14ac:dyDescent="0.15">
      <c r="A29" s="102" t="s">
        <v>84</v>
      </c>
      <c r="B29" s="133" t="s">
        <v>85</v>
      </c>
      <c r="C29" s="120"/>
      <c r="D29" s="66"/>
      <c r="E29" s="67"/>
      <c r="F29" s="127"/>
    </row>
    <row r="30" spans="1:6" ht="12.75" customHeight="1" x14ac:dyDescent="0.15">
      <c r="A30" s="102" t="s">
        <v>86</v>
      </c>
      <c r="B30" s="133" t="s">
        <v>87</v>
      </c>
      <c r="C30" s="120"/>
      <c r="D30" s="66"/>
      <c r="E30" s="67"/>
      <c r="F30" s="127"/>
    </row>
    <row r="31" spans="1:6" ht="12.75" customHeight="1" x14ac:dyDescent="0.15">
      <c r="A31" s="109" t="s">
        <v>88</v>
      </c>
      <c r="B31" s="134" t="s">
        <v>89</v>
      </c>
      <c r="C31" s="120"/>
      <c r="D31" s="66"/>
      <c r="E31" s="67"/>
      <c r="F31" s="127"/>
    </row>
    <row r="32" spans="1:6" ht="12.75" customHeight="1" x14ac:dyDescent="0.15">
      <c r="A32" s="102" t="s">
        <v>90</v>
      </c>
      <c r="B32" s="136" t="s">
        <v>91</v>
      </c>
      <c r="C32" s="120"/>
      <c r="D32" s="66"/>
      <c r="E32" s="67"/>
      <c r="F32" s="127"/>
    </row>
    <row r="33" spans="1:6" ht="12.75" customHeight="1" x14ac:dyDescent="0.15">
      <c r="A33" s="102" t="s">
        <v>92</v>
      </c>
      <c r="B33" s="136" t="s">
        <v>93</v>
      </c>
      <c r="C33" s="120">
        <f>81000+7100</f>
        <v>88100</v>
      </c>
      <c r="D33" s="66"/>
      <c r="E33" s="67"/>
      <c r="F33" s="127"/>
    </row>
    <row r="34" spans="1:6" ht="12.75" customHeight="1" x14ac:dyDescent="0.15">
      <c r="A34" s="36">
        <v>44</v>
      </c>
      <c r="B34" s="138" t="s">
        <v>10</v>
      </c>
      <c r="C34" s="157">
        <v>1114300</v>
      </c>
      <c r="D34" s="32"/>
      <c r="E34" s="34"/>
      <c r="F34" s="34"/>
    </row>
    <row r="35" spans="1:6" ht="12.75" customHeight="1" x14ac:dyDescent="0.15">
      <c r="A35" s="36">
        <v>45</v>
      </c>
      <c r="B35" s="77" t="s">
        <v>94</v>
      </c>
      <c r="C35" s="31"/>
      <c r="D35" s="32"/>
      <c r="E35" s="34"/>
      <c r="F35" s="34"/>
    </row>
    <row r="36" spans="1:6" ht="12.75" customHeight="1" x14ac:dyDescent="0.15">
      <c r="A36" s="36">
        <v>46</v>
      </c>
      <c r="B36" s="30" t="s">
        <v>12</v>
      </c>
      <c r="C36" s="157">
        <v>525050</v>
      </c>
      <c r="D36" s="32"/>
      <c r="E36" s="34"/>
      <c r="F36" s="34"/>
    </row>
    <row r="37" spans="1:6" ht="12.75" customHeight="1" x14ac:dyDescent="0.15">
      <c r="A37" s="36">
        <v>47</v>
      </c>
      <c r="B37" s="30" t="s">
        <v>13</v>
      </c>
      <c r="C37" s="157">
        <v>71000</v>
      </c>
      <c r="D37" s="32"/>
      <c r="E37" s="34"/>
      <c r="F37" s="34"/>
    </row>
    <row r="38" spans="1:6" ht="12.75" customHeight="1" x14ac:dyDescent="0.15">
      <c r="A38" s="11"/>
      <c r="B38" s="30" t="s">
        <v>14</v>
      </c>
      <c r="C38" s="164">
        <v>4223000</v>
      </c>
      <c r="D38" s="32">
        <f>C5+C15+C16+C34+C36+C37</f>
        <v>4223000</v>
      </c>
      <c r="E38" s="34"/>
      <c r="F38" s="34"/>
    </row>
    <row r="39" spans="1:6" ht="12.75" customHeight="1" x14ac:dyDescent="0.15">
      <c r="A39" s="11"/>
      <c r="B39" s="142" t="s">
        <v>95</v>
      </c>
      <c r="C39" s="166"/>
      <c r="D39" s="167"/>
      <c r="E39" s="177"/>
      <c r="F39" s="177"/>
    </row>
    <row r="40" spans="1:6" ht="12.75" customHeight="1" x14ac:dyDescent="0.15">
      <c r="A40" s="36">
        <v>71</v>
      </c>
      <c r="B40" s="30" t="s">
        <v>15</v>
      </c>
      <c r="C40" s="179">
        <f>SUM(C41:C45)</f>
        <v>1955000</v>
      </c>
      <c r="D40" s="49">
        <v>1955000</v>
      </c>
      <c r="E40" s="34"/>
      <c r="F40" s="30"/>
    </row>
    <row r="41" spans="1:6" ht="12.75" customHeight="1" x14ac:dyDescent="0.15">
      <c r="A41" s="51">
        <v>711</v>
      </c>
      <c r="B41" s="72" t="s">
        <v>16</v>
      </c>
      <c r="C41" s="181">
        <v>958500</v>
      </c>
      <c r="D41" s="66"/>
      <c r="E41" s="67"/>
      <c r="F41" s="57"/>
    </row>
    <row r="42" spans="1:6" ht="12.75" customHeight="1" x14ac:dyDescent="0.15">
      <c r="A42" s="51">
        <v>713</v>
      </c>
      <c r="B42" s="72" t="s">
        <v>17</v>
      </c>
      <c r="C42" s="181">
        <v>58000</v>
      </c>
      <c r="D42" s="66"/>
      <c r="E42" s="67"/>
      <c r="F42" s="57"/>
    </row>
    <row r="43" spans="1:6" ht="12.75" customHeight="1" x14ac:dyDescent="0.15">
      <c r="A43" s="51">
        <v>714</v>
      </c>
      <c r="B43" s="72" t="s">
        <v>18</v>
      </c>
      <c r="C43" s="181">
        <f>180000+280000</f>
        <v>460000</v>
      </c>
      <c r="D43" s="278">
        <v>460000</v>
      </c>
      <c r="E43" s="67"/>
      <c r="F43" s="57"/>
    </row>
    <row r="44" spans="1:6" ht="12.75" customHeight="1" x14ac:dyDescent="0.15">
      <c r="A44" s="201"/>
      <c r="B44" s="72" t="s">
        <v>103</v>
      </c>
      <c r="C44" s="218">
        <f>695000-C43</f>
        <v>235000</v>
      </c>
      <c r="D44" s="66"/>
      <c r="E44" s="67"/>
      <c r="F44" s="57"/>
    </row>
    <row r="45" spans="1:6" ht="12.75" customHeight="1" x14ac:dyDescent="0.15">
      <c r="A45" s="51">
        <v>715</v>
      </c>
      <c r="B45" s="72" t="s">
        <v>104</v>
      </c>
      <c r="C45" s="65">
        <v>243500</v>
      </c>
      <c r="D45" s="66"/>
      <c r="E45" s="67"/>
      <c r="F45" s="57"/>
    </row>
    <row r="46" spans="1:6" ht="12.75" customHeight="1" x14ac:dyDescent="0.15">
      <c r="A46" s="36">
        <v>72</v>
      </c>
      <c r="B46" s="203" t="s">
        <v>19</v>
      </c>
      <c r="C46" s="157">
        <v>170000</v>
      </c>
      <c r="D46" s="32"/>
      <c r="E46" s="34"/>
      <c r="F46" s="67"/>
    </row>
    <row r="47" spans="1:6" ht="18" customHeight="1" x14ac:dyDescent="0.15">
      <c r="A47" s="205">
        <v>73</v>
      </c>
      <c r="B47" s="77" t="s">
        <v>106</v>
      </c>
      <c r="C47" s="157">
        <v>120000</v>
      </c>
      <c r="D47" s="238"/>
      <c r="E47" s="188"/>
      <c r="F47" s="224"/>
    </row>
    <row r="48" spans="1:6" ht="12.75" customHeight="1" x14ac:dyDescent="0.15">
      <c r="A48" s="36">
        <v>74</v>
      </c>
      <c r="B48" s="96" t="s">
        <v>20</v>
      </c>
      <c r="C48" s="157">
        <v>1768000</v>
      </c>
      <c r="D48" s="32"/>
      <c r="E48" s="34"/>
      <c r="F48" s="34"/>
    </row>
    <row r="49" spans="1:6" ht="12.75" customHeight="1" x14ac:dyDescent="0.15">
      <c r="A49" s="51">
        <v>741</v>
      </c>
      <c r="B49" s="72" t="s">
        <v>21</v>
      </c>
      <c r="C49" s="65">
        <v>100000</v>
      </c>
      <c r="D49" s="66"/>
      <c r="E49" s="67"/>
      <c r="F49" s="34"/>
    </row>
    <row r="50" spans="1:6" ht="12.75" customHeight="1" x14ac:dyDescent="0.15">
      <c r="A50" s="51">
        <v>742</v>
      </c>
      <c r="B50" s="72" t="s">
        <v>22</v>
      </c>
      <c r="C50" s="65">
        <v>1300000</v>
      </c>
      <c r="D50" s="66"/>
      <c r="E50" s="67"/>
      <c r="F50" s="34"/>
    </row>
    <row r="51" spans="1:6" ht="12.75" customHeight="1" x14ac:dyDescent="0.15">
      <c r="A51" s="201"/>
      <c r="B51" s="72" t="s">
        <v>107</v>
      </c>
      <c r="C51" s="110">
        <f>C48-C49-C50</f>
        <v>368000</v>
      </c>
      <c r="D51" s="238"/>
      <c r="E51" s="188"/>
      <c r="F51" s="34"/>
    </row>
    <row r="52" spans="1:6" ht="12.75" customHeight="1" x14ac:dyDescent="0.15">
      <c r="A52" s="36">
        <v>751</v>
      </c>
      <c r="B52" s="138" t="s">
        <v>94</v>
      </c>
      <c r="C52" s="157">
        <v>210000</v>
      </c>
      <c r="D52" s="32"/>
      <c r="E52" s="34"/>
      <c r="F52" s="34"/>
    </row>
    <row r="53" spans="1:6" ht="12.75" customHeight="1" x14ac:dyDescent="0.15">
      <c r="A53" s="11"/>
      <c r="B53" s="138" t="s">
        <v>108</v>
      </c>
      <c r="C53" s="164">
        <v>4223000</v>
      </c>
      <c r="D53" s="32">
        <f>C40+C46+C47+C48+C52</f>
        <v>4223000</v>
      </c>
      <c r="E53" s="34"/>
      <c r="F53" s="34"/>
    </row>
    <row r="54" spans="1:6" ht="12.75" customHeight="1" x14ac:dyDescent="0.15">
      <c r="A54" s="11"/>
      <c r="B54" s="142" t="s">
        <v>109</v>
      </c>
      <c r="C54" s="166"/>
      <c r="D54" s="167"/>
      <c r="E54" s="177"/>
      <c r="F54" s="177"/>
    </row>
    <row r="55" spans="1:6" ht="12.75" customHeight="1" x14ac:dyDescent="0.15">
      <c r="A55" s="11"/>
      <c r="B55" s="59" t="s">
        <v>110</v>
      </c>
      <c r="C55" s="110"/>
      <c r="D55" s="66"/>
      <c r="E55" s="67"/>
      <c r="F55" s="67"/>
    </row>
    <row r="56" spans="1:6" ht="12.75" customHeight="1" x14ac:dyDescent="0.15">
      <c r="A56" s="11"/>
      <c r="B56" s="59" t="s">
        <v>111</v>
      </c>
      <c r="C56" s="110"/>
      <c r="D56" s="66"/>
      <c r="E56" s="67"/>
      <c r="F56" s="67"/>
    </row>
    <row r="57" spans="1:6" ht="12.75" customHeight="1" x14ac:dyDescent="0.15">
      <c r="A57" s="11"/>
      <c r="B57" s="59" t="s">
        <v>112</v>
      </c>
      <c r="C57" s="110"/>
      <c r="D57" s="66"/>
      <c r="E57" s="67"/>
      <c r="F57" s="67"/>
    </row>
    <row r="58" spans="1:6" ht="12.75" customHeight="1" x14ac:dyDescent="0.15">
      <c r="A58" s="11"/>
      <c r="B58" s="59" t="s">
        <v>113</v>
      </c>
      <c r="C58" s="110"/>
      <c r="D58" s="66"/>
      <c r="E58" s="67"/>
      <c r="F58" s="67"/>
    </row>
    <row r="59" spans="1:6" ht="12.75" customHeight="1" x14ac:dyDescent="0.15">
      <c r="A59" s="11"/>
      <c r="B59" s="250"/>
      <c r="C59" s="166"/>
      <c r="D59" s="167"/>
      <c r="E59" s="177"/>
      <c r="F59" s="177"/>
    </row>
    <row r="60" spans="1:6" ht="19.5" customHeight="1" x14ac:dyDescent="0.15">
      <c r="A60" s="7"/>
      <c r="B60" s="252"/>
      <c r="C60" s="302"/>
      <c r="D60" s="303"/>
      <c r="E60" s="252"/>
      <c r="F60" s="252"/>
    </row>
    <row r="61" spans="1:6" ht="19.5" customHeight="1" x14ac:dyDescent="0.15">
      <c r="A61" s="7"/>
      <c r="B61" s="256" t="s">
        <v>116</v>
      </c>
      <c r="C61" s="17"/>
      <c r="D61" s="348"/>
      <c r="E61" s="8"/>
      <c r="F61" s="7"/>
    </row>
    <row r="62" spans="1:6" ht="19.5" customHeight="1" x14ac:dyDescent="0.15">
      <c r="A62" s="11"/>
      <c r="B62" s="275" t="s">
        <v>118</v>
      </c>
      <c r="C62" s="112"/>
      <c r="D62" s="357"/>
      <c r="E62" s="360"/>
      <c r="F62" s="23"/>
    </row>
    <row r="63" spans="1:6" ht="24" customHeight="1" x14ac:dyDescent="0.15">
      <c r="A63" s="11"/>
      <c r="B63" s="320" t="s">
        <v>226</v>
      </c>
      <c r="C63" s="2">
        <v>173600</v>
      </c>
      <c r="D63" s="350"/>
      <c r="E63" s="309"/>
      <c r="F63" s="23"/>
    </row>
    <row r="64" spans="1:6" ht="24" customHeight="1" x14ac:dyDescent="0.15">
      <c r="A64" s="11"/>
      <c r="B64" s="310" t="s">
        <v>169</v>
      </c>
      <c r="C64" s="2">
        <v>181360</v>
      </c>
      <c r="D64" s="350"/>
      <c r="E64" s="309"/>
      <c r="F64" s="23"/>
    </row>
    <row r="65" spans="1:6" ht="24" customHeight="1" x14ac:dyDescent="0.15">
      <c r="A65" s="11"/>
      <c r="B65" s="312" t="s">
        <v>138</v>
      </c>
      <c r="C65" s="2">
        <v>96030</v>
      </c>
      <c r="D65" s="350"/>
      <c r="E65" s="309"/>
      <c r="F65" s="23"/>
    </row>
    <row r="66" spans="1:6" ht="24" customHeight="1" x14ac:dyDescent="0.15">
      <c r="A66" s="11"/>
      <c r="B66" s="312" t="s">
        <v>227</v>
      </c>
      <c r="C66" s="2">
        <v>0</v>
      </c>
      <c r="D66" s="350"/>
      <c r="E66" s="309"/>
      <c r="F66" s="23"/>
    </row>
    <row r="67" spans="1:6" ht="24" customHeight="1" x14ac:dyDescent="0.15">
      <c r="A67" s="11"/>
      <c r="B67" s="312" t="s">
        <v>200</v>
      </c>
      <c r="C67" s="2">
        <v>427340</v>
      </c>
      <c r="D67" s="350"/>
      <c r="E67" s="309"/>
      <c r="F67" s="23"/>
    </row>
    <row r="68" spans="1:6" ht="24" customHeight="1" x14ac:dyDescent="0.15">
      <c r="A68" s="11"/>
      <c r="B68" s="312" t="s">
        <v>170</v>
      </c>
      <c r="C68" s="2">
        <v>691610</v>
      </c>
      <c r="D68" s="350"/>
      <c r="E68" s="309"/>
      <c r="F68" s="23"/>
    </row>
    <row r="69" spans="1:6" ht="31.5" customHeight="1" x14ac:dyDescent="0.15">
      <c r="A69" s="11"/>
      <c r="B69" s="310" t="s">
        <v>228</v>
      </c>
      <c r="C69" s="2">
        <v>154900</v>
      </c>
      <c r="D69" s="350"/>
      <c r="E69" s="309"/>
      <c r="F69" s="23"/>
    </row>
    <row r="70" spans="1:6" ht="24" customHeight="1" x14ac:dyDescent="0.15">
      <c r="A70" s="11"/>
      <c r="B70" s="355" t="s">
        <v>229</v>
      </c>
      <c r="C70" s="2">
        <v>654180</v>
      </c>
      <c r="D70" s="350"/>
      <c r="E70" s="309"/>
      <c r="F70" s="23"/>
    </row>
    <row r="71" spans="1:6" ht="24" customHeight="1" x14ac:dyDescent="0.15">
      <c r="A71" s="11"/>
      <c r="B71" s="355" t="s">
        <v>230</v>
      </c>
      <c r="C71" s="2">
        <v>461970</v>
      </c>
      <c r="D71" s="350"/>
      <c r="E71" s="309"/>
      <c r="F71" s="23"/>
    </row>
    <row r="72" spans="1:6" ht="24" customHeight="1" x14ac:dyDescent="0.15">
      <c r="A72" s="11"/>
      <c r="B72" s="355" t="s">
        <v>161</v>
      </c>
      <c r="C72" s="2">
        <v>24170</v>
      </c>
      <c r="D72" s="350"/>
      <c r="E72" s="309"/>
      <c r="F72" s="23"/>
    </row>
    <row r="73" spans="1:6" ht="24" customHeight="1" x14ac:dyDescent="0.15">
      <c r="A73" s="11"/>
      <c r="B73" s="355" t="s">
        <v>231</v>
      </c>
      <c r="C73" s="2">
        <v>281070</v>
      </c>
      <c r="D73" s="350"/>
      <c r="E73" s="309"/>
      <c r="F73" s="23"/>
    </row>
    <row r="74" spans="1:6" ht="24" customHeight="1" x14ac:dyDescent="0.15">
      <c r="A74" s="11"/>
      <c r="B74" s="312" t="s">
        <v>130</v>
      </c>
      <c r="C74" s="2">
        <v>68770</v>
      </c>
      <c r="D74" s="350"/>
      <c r="E74" s="309"/>
      <c r="F74" s="23"/>
    </row>
    <row r="75" spans="1:6" ht="24" customHeight="1" x14ac:dyDescent="0.15">
      <c r="A75" s="11"/>
      <c r="B75" s="312" t="s">
        <v>232</v>
      </c>
      <c r="C75" s="2">
        <v>240050</v>
      </c>
      <c r="D75" s="350"/>
      <c r="E75" s="309"/>
      <c r="F75" s="23"/>
    </row>
    <row r="76" spans="1:6" ht="24" customHeight="1" x14ac:dyDescent="0.15">
      <c r="A76" s="11"/>
      <c r="B76" s="312" t="s">
        <v>212</v>
      </c>
      <c r="C76" s="2">
        <v>169640</v>
      </c>
      <c r="D76" s="350"/>
      <c r="E76" s="309"/>
      <c r="F76" s="23"/>
    </row>
    <row r="77" spans="1:6" ht="24" customHeight="1" x14ac:dyDescent="0.15">
      <c r="A77" s="11"/>
      <c r="B77" s="312" t="s">
        <v>233</v>
      </c>
      <c r="C77" s="2">
        <v>49860</v>
      </c>
      <c r="D77" s="350"/>
      <c r="E77" s="309"/>
      <c r="F77" s="23"/>
    </row>
    <row r="78" spans="1:6" ht="24" customHeight="1" x14ac:dyDescent="0.15">
      <c r="A78" s="11"/>
      <c r="B78" s="312" t="s">
        <v>234</v>
      </c>
      <c r="C78" s="2">
        <v>19000</v>
      </c>
      <c r="D78" s="350"/>
      <c r="E78" s="309"/>
      <c r="F78" s="23"/>
    </row>
    <row r="79" spans="1:6" ht="24" customHeight="1" x14ac:dyDescent="0.15">
      <c r="A79" s="11"/>
      <c r="B79" s="355" t="s">
        <v>235</v>
      </c>
      <c r="C79" s="2">
        <v>50000</v>
      </c>
      <c r="D79" s="350"/>
      <c r="E79" s="309"/>
      <c r="F79" s="23"/>
    </row>
    <row r="80" spans="1:6" ht="24" customHeight="1" x14ac:dyDescent="0.15">
      <c r="A80" s="11"/>
      <c r="B80" s="312" t="s">
        <v>236</v>
      </c>
      <c r="C80" s="2">
        <v>18400</v>
      </c>
      <c r="D80" s="350"/>
      <c r="E80" s="309"/>
      <c r="F80" s="23"/>
    </row>
    <row r="81" spans="1:6" ht="24" customHeight="1" x14ac:dyDescent="0.15">
      <c r="A81" s="11"/>
      <c r="B81" s="312" t="s">
        <v>237</v>
      </c>
      <c r="C81" s="2">
        <v>31000</v>
      </c>
      <c r="D81" s="350"/>
      <c r="E81" s="309"/>
      <c r="F81" s="23"/>
    </row>
    <row r="82" spans="1:6" ht="24" customHeight="1" x14ac:dyDescent="0.15">
      <c r="A82" s="11"/>
      <c r="B82" s="312" t="s">
        <v>238</v>
      </c>
      <c r="C82" s="2">
        <v>430050</v>
      </c>
      <c r="D82" s="350"/>
      <c r="E82" s="309"/>
      <c r="F82" s="23"/>
    </row>
    <row r="83" spans="1:6" ht="19.5" customHeight="1" x14ac:dyDescent="0.15">
      <c r="A83" s="11"/>
      <c r="B83" s="314"/>
      <c r="C83" s="315"/>
      <c r="D83" s="350"/>
      <c r="E83" s="309"/>
      <c r="F83" s="23"/>
    </row>
    <row r="84" spans="1:6" ht="19.5" customHeight="1" x14ac:dyDescent="0.15">
      <c r="A84" s="11"/>
      <c r="B84" s="275" t="s">
        <v>135</v>
      </c>
      <c r="C84" s="397">
        <v>4223000</v>
      </c>
      <c r="D84" s="361"/>
      <c r="E84" s="363"/>
      <c r="F84" s="23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9" width="13.6640625" customWidth="1"/>
  </cols>
  <sheetData>
    <row r="1" spans="1:9" ht="27.75" customHeight="1" x14ac:dyDescent="0.15">
      <c r="A1" s="7"/>
      <c r="B1" s="8"/>
      <c r="C1" s="17"/>
      <c r="D1" s="9"/>
      <c r="E1" s="8"/>
      <c r="F1" s="8"/>
      <c r="G1" s="33"/>
      <c r="H1" s="33"/>
      <c r="I1" s="33"/>
    </row>
    <row r="2" spans="1:9" ht="12.75" customHeight="1" x14ac:dyDescent="0.15">
      <c r="A2" s="11"/>
      <c r="B2" s="14" t="s">
        <v>62</v>
      </c>
      <c r="C2" s="15">
        <v>2014</v>
      </c>
      <c r="D2" s="19"/>
      <c r="E2" s="21"/>
      <c r="F2" s="22"/>
      <c r="G2" s="62"/>
      <c r="H2" s="33"/>
      <c r="I2" s="33"/>
    </row>
    <row r="3" spans="1:9" ht="12.75" customHeight="1" x14ac:dyDescent="0.15">
      <c r="A3" s="11"/>
      <c r="B3" s="24" t="s">
        <v>49</v>
      </c>
      <c r="C3" s="25"/>
      <c r="D3" s="41"/>
      <c r="E3" s="42"/>
      <c r="F3" s="29"/>
      <c r="G3" s="62"/>
      <c r="H3" s="33"/>
      <c r="I3" s="33"/>
    </row>
    <row r="4" spans="1:9" ht="12.75" customHeight="1" x14ac:dyDescent="0.15">
      <c r="A4" s="11"/>
      <c r="B4" s="30"/>
      <c r="C4" s="31"/>
      <c r="D4" s="32"/>
      <c r="E4" s="34"/>
      <c r="F4" s="34"/>
      <c r="G4" s="62"/>
      <c r="H4" s="33"/>
      <c r="I4" s="33"/>
    </row>
    <row r="5" spans="1:9" ht="12.75" customHeight="1" x14ac:dyDescent="0.15">
      <c r="A5" s="36">
        <v>41</v>
      </c>
      <c r="B5" s="30" t="s">
        <v>0</v>
      </c>
      <c r="C5" s="104">
        <f>SUM(C6:C14)</f>
        <v>2207150</v>
      </c>
      <c r="D5" s="49">
        <v>2207150</v>
      </c>
      <c r="E5" s="50"/>
      <c r="F5" s="34"/>
      <c r="G5" s="62"/>
      <c r="H5" s="33"/>
      <c r="I5" s="33"/>
    </row>
    <row r="6" spans="1:9" ht="12.75" customHeight="1" x14ac:dyDescent="0.15">
      <c r="A6" s="51">
        <v>411</v>
      </c>
      <c r="B6" s="53" t="s">
        <v>51</v>
      </c>
      <c r="C6" s="65">
        <v>1287950</v>
      </c>
      <c r="D6" s="66"/>
      <c r="E6" s="67"/>
      <c r="F6" s="57"/>
      <c r="G6" s="62"/>
      <c r="H6" s="33"/>
      <c r="I6" s="33"/>
    </row>
    <row r="7" spans="1:9" ht="12.75" customHeight="1" x14ac:dyDescent="0.15">
      <c r="A7" s="51">
        <v>412</v>
      </c>
      <c r="B7" s="59" t="s">
        <v>53</v>
      </c>
      <c r="C7" s="65">
        <v>163400</v>
      </c>
      <c r="D7" s="66"/>
      <c r="E7" s="67"/>
      <c r="F7" s="57"/>
      <c r="G7" s="62"/>
      <c r="H7" s="33"/>
      <c r="I7" s="33"/>
    </row>
    <row r="8" spans="1:9" ht="12.75" customHeight="1" x14ac:dyDescent="0.15">
      <c r="A8" s="51">
        <v>413</v>
      </c>
      <c r="B8" s="61" t="s">
        <v>54</v>
      </c>
      <c r="C8" s="65">
        <v>141100</v>
      </c>
      <c r="D8" s="66"/>
      <c r="E8" s="67"/>
      <c r="F8" s="57"/>
      <c r="G8" s="62"/>
      <c r="H8" s="33"/>
      <c r="I8" s="33"/>
    </row>
    <row r="9" spans="1:9" ht="12.75" customHeight="1" x14ac:dyDescent="0.15">
      <c r="A9" s="51">
        <v>414</v>
      </c>
      <c r="B9" s="70" t="s">
        <v>55</v>
      </c>
      <c r="C9" s="65">
        <v>349500</v>
      </c>
      <c r="D9" s="66">
        <f>C9+C8</f>
        <v>490600</v>
      </c>
      <c r="E9" s="108">
        <v>490600</v>
      </c>
      <c r="F9" s="57"/>
      <c r="G9" s="62"/>
      <c r="H9" s="33"/>
      <c r="I9" s="33"/>
    </row>
    <row r="10" spans="1:9" ht="12.75" customHeight="1" x14ac:dyDescent="0.15">
      <c r="A10" s="51">
        <v>415</v>
      </c>
      <c r="B10" s="53" t="s">
        <v>3</v>
      </c>
      <c r="C10" s="65">
        <v>107000</v>
      </c>
      <c r="D10" s="66"/>
      <c r="E10" s="67"/>
      <c r="F10" s="57"/>
      <c r="G10" s="62"/>
      <c r="H10" s="33"/>
      <c r="I10" s="33"/>
    </row>
    <row r="11" spans="1:9" ht="12.75" customHeight="1" x14ac:dyDescent="0.15">
      <c r="A11" s="51">
        <v>416</v>
      </c>
      <c r="B11" s="72" t="s">
        <v>4</v>
      </c>
      <c r="C11" s="65">
        <v>5000</v>
      </c>
      <c r="D11" s="66"/>
      <c r="E11" s="67"/>
      <c r="F11" s="57"/>
      <c r="G11" s="62"/>
      <c r="H11" s="33"/>
      <c r="I11" s="33"/>
    </row>
    <row r="12" spans="1:9" ht="12.75" customHeight="1" x14ac:dyDescent="0.15">
      <c r="A12" s="51">
        <v>417</v>
      </c>
      <c r="B12" s="53" t="s">
        <v>5</v>
      </c>
      <c r="C12" s="65">
        <v>17200</v>
      </c>
      <c r="D12" s="66"/>
      <c r="E12" s="67"/>
      <c r="F12" s="57"/>
      <c r="G12" s="62"/>
      <c r="H12" s="33"/>
      <c r="I12" s="33"/>
    </row>
    <row r="13" spans="1:9" ht="12.75" customHeight="1" x14ac:dyDescent="0.15">
      <c r="A13" s="51">
        <v>418</v>
      </c>
      <c r="B13" s="53" t="s">
        <v>6</v>
      </c>
      <c r="C13" s="110"/>
      <c r="D13" s="66"/>
      <c r="E13" s="67"/>
      <c r="F13" s="57"/>
      <c r="G13" s="513"/>
      <c r="H13" s="514"/>
      <c r="I13" s="514"/>
    </row>
    <row r="14" spans="1:9" ht="12.75" customHeight="1" x14ac:dyDescent="0.15">
      <c r="A14" s="51">
        <v>419</v>
      </c>
      <c r="B14" s="53" t="s">
        <v>56</v>
      </c>
      <c r="C14" s="65">
        <v>136000</v>
      </c>
      <c r="D14" s="66"/>
      <c r="E14" s="67"/>
      <c r="F14" s="57"/>
      <c r="G14" s="135"/>
      <c r="H14" s="137"/>
      <c r="I14" s="137"/>
    </row>
    <row r="15" spans="1:9" ht="12.75" customHeight="1" x14ac:dyDescent="0.15">
      <c r="A15" s="36">
        <v>42</v>
      </c>
      <c r="B15" s="77" t="s">
        <v>7</v>
      </c>
      <c r="C15" s="31"/>
      <c r="D15" s="66"/>
      <c r="E15" s="57"/>
      <c r="F15" s="57"/>
      <c r="G15" s="139"/>
      <c r="H15" s="141"/>
      <c r="I15" s="141"/>
    </row>
    <row r="16" spans="1:9" ht="16.5" customHeight="1" x14ac:dyDescent="0.15">
      <c r="A16" s="94">
        <v>43</v>
      </c>
      <c r="B16" s="96" t="s">
        <v>8</v>
      </c>
      <c r="C16" s="97">
        <v>884000</v>
      </c>
      <c r="D16" s="209">
        <f>C17+C27</f>
        <v>884000</v>
      </c>
      <c r="E16" s="101"/>
      <c r="F16" s="34"/>
      <c r="G16" s="139"/>
      <c r="H16" s="141"/>
      <c r="I16" s="141"/>
    </row>
    <row r="17" spans="1:9" ht="12.75" customHeight="1" x14ac:dyDescent="0.15">
      <c r="A17" s="102">
        <v>431</v>
      </c>
      <c r="B17" s="103" t="s">
        <v>8</v>
      </c>
      <c r="C17" s="105">
        <f>SUM(C18:C26)</f>
        <v>354000</v>
      </c>
      <c r="D17" s="210">
        <v>354000</v>
      </c>
      <c r="E17" s="107"/>
      <c r="F17" s="34"/>
      <c r="G17" s="139"/>
      <c r="H17" s="141"/>
      <c r="I17" s="141"/>
    </row>
    <row r="18" spans="1:9" ht="12.75" customHeight="1" x14ac:dyDescent="0.15">
      <c r="A18" s="109" t="s">
        <v>63</v>
      </c>
      <c r="B18" s="111" t="s">
        <v>64</v>
      </c>
      <c r="C18" s="120"/>
      <c r="D18" s="121"/>
      <c r="E18" s="107"/>
      <c r="F18" s="34"/>
      <c r="G18" s="62"/>
      <c r="H18" s="33"/>
      <c r="I18" s="33"/>
    </row>
    <row r="19" spans="1:9" ht="12.75" customHeight="1" x14ac:dyDescent="0.15">
      <c r="A19" s="102" t="s">
        <v>65</v>
      </c>
      <c r="B19" s="122" t="s">
        <v>66</v>
      </c>
      <c r="C19" s="124">
        <v>5000</v>
      </c>
      <c r="D19" s="125"/>
      <c r="E19" s="67"/>
      <c r="F19" s="211"/>
      <c r="G19" s="515"/>
      <c r="H19" s="514"/>
      <c r="I19" s="514"/>
    </row>
    <row r="20" spans="1:9" ht="12.75" customHeight="1" x14ac:dyDescent="0.15">
      <c r="A20" s="102" t="s">
        <v>68</v>
      </c>
      <c r="B20" s="122" t="s">
        <v>69</v>
      </c>
      <c r="C20" s="124">
        <v>200000</v>
      </c>
      <c r="D20" s="125"/>
      <c r="E20" s="67"/>
      <c r="F20" s="211"/>
      <c r="G20" s="356"/>
      <c r="H20" s="216"/>
      <c r="I20" s="216"/>
    </row>
    <row r="21" spans="1:9" ht="12.75" customHeight="1" x14ac:dyDescent="0.15">
      <c r="A21" s="102" t="s">
        <v>70</v>
      </c>
      <c r="B21" s="122" t="s">
        <v>71</v>
      </c>
      <c r="C21" s="124">
        <f>5000+30000</f>
        <v>35000</v>
      </c>
      <c r="D21" s="125"/>
      <c r="E21" s="67"/>
      <c r="F21" s="211"/>
      <c r="G21" s="356"/>
      <c r="H21" s="216"/>
      <c r="I21" s="216"/>
    </row>
    <row r="22" spans="1:9" ht="12.75" customHeight="1" x14ac:dyDescent="0.15">
      <c r="A22" s="102" t="s">
        <v>72</v>
      </c>
      <c r="B22" s="122" t="s">
        <v>73</v>
      </c>
      <c r="C22" s="124">
        <v>25000</v>
      </c>
      <c r="D22" s="125"/>
      <c r="E22" s="67"/>
      <c r="F22" s="211"/>
      <c r="G22" s="356"/>
      <c r="H22" s="216"/>
      <c r="I22" s="216"/>
    </row>
    <row r="23" spans="1:9" ht="12.75" customHeight="1" x14ac:dyDescent="0.15">
      <c r="A23" s="102" t="s">
        <v>74</v>
      </c>
      <c r="B23" s="122" t="s">
        <v>75</v>
      </c>
      <c r="C23" s="124">
        <v>25000</v>
      </c>
      <c r="D23" s="125"/>
      <c r="E23" s="67"/>
      <c r="F23" s="211"/>
      <c r="G23" s="356"/>
      <c r="H23" s="216"/>
      <c r="I23" s="216"/>
    </row>
    <row r="24" spans="1:9" ht="12.75" customHeight="1" x14ac:dyDescent="0.15">
      <c r="A24" s="128" t="s">
        <v>76</v>
      </c>
      <c r="B24" s="122" t="s">
        <v>77</v>
      </c>
      <c r="C24" s="359"/>
      <c r="D24" s="125"/>
      <c r="E24" s="67"/>
      <c r="F24" s="211"/>
      <c r="G24" s="356"/>
      <c r="H24" s="216"/>
      <c r="I24" s="216"/>
    </row>
    <row r="25" spans="1:9" ht="12.75" customHeight="1" x14ac:dyDescent="0.15">
      <c r="A25" s="102" t="s">
        <v>78</v>
      </c>
      <c r="B25" s="130" t="s">
        <v>79</v>
      </c>
      <c r="C25" s="124">
        <v>25000</v>
      </c>
      <c r="D25" s="125"/>
      <c r="E25" s="67"/>
      <c r="F25" s="211"/>
      <c r="G25" s="356"/>
      <c r="H25" s="216"/>
      <c r="I25" s="216"/>
    </row>
    <row r="26" spans="1:9" ht="12.75" customHeight="1" x14ac:dyDescent="0.15">
      <c r="A26" s="102" t="s">
        <v>80</v>
      </c>
      <c r="B26" s="130" t="s">
        <v>81</v>
      </c>
      <c r="C26" s="359">
        <f>30000+9000</f>
        <v>39000</v>
      </c>
      <c r="D26" s="125"/>
      <c r="E26" s="67"/>
      <c r="F26" s="211"/>
      <c r="G26" s="356"/>
      <c r="H26" s="216"/>
      <c r="I26" s="216"/>
    </row>
    <row r="27" spans="1:9" ht="12.75" customHeight="1" x14ac:dyDescent="0.15">
      <c r="A27" s="102">
        <v>432</v>
      </c>
      <c r="B27" s="131" t="s">
        <v>9</v>
      </c>
      <c r="C27" s="362">
        <f>SUM(C28:C33)</f>
        <v>530000</v>
      </c>
      <c r="D27" s="210">
        <v>530000</v>
      </c>
      <c r="E27" s="67"/>
      <c r="F27" s="211"/>
      <c r="G27" s="356"/>
      <c r="H27" s="216"/>
      <c r="I27" s="216"/>
    </row>
    <row r="28" spans="1:9" ht="12.75" customHeight="1" x14ac:dyDescent="0.15">
      <c r="A28" s="102" t="s">
        <v>82</v>
      </c>
      <c r="B28" s="133" t="s">
        <v>83</v>
      </c>
      <c r="C28" s="359"/>
      <c r="D28" s="125"/>
      <c r="E28" s="67"/>
      <c r="F28" s="211"/>
      <c r="G28" s="356"/>
      <c r="H28" s="216"/>
      <c r="I28" s="216"/>
    </row>
    <row r="29" spans="1:9" ht="12.75" customHeight="1" x14ac:dyDescent="0.15">
      <c r="A29" s="102" t="s">
        <v>84</v>
      </c>
      <c r="B29" s="133" t="s">
        <v>85</v>
      </c>
      <c r="C29" s="359"/>
      <c r="D29" s="125"/>
      <c r="E29" s="67"/>
      <c r="F29" s="211"/>
      <c r="G29" s="356"/>
      <c r="H29" s="216"/>
      <c r="I29" s="216"/>
    </row>
    <row r="30" spans="1:9" ht="12.75" customHeight="1" x14ac:dyDescent="0.15">
      <c r="A30" s="102" t="s">
        <v>86</v>
      </c>
      <c r="B30" s="133" t="s">
        <v>87</v>
      </c>
      <c r="C30" s="359"/>
      <c r="D30" s="125"/>
      <c r="E30" s="67"/>
      <c r="F30" s="211"/>
      <c r="G30" s="356"/>
      <c r="H30" s="216"/>
      <c r="I30" s="216"/>
    </row>
    <row r="31" spans="1:9" ht="12.75" customHeight="1" x14ac:dyDescent="0.15">
      <c r="A31" s="109" t="s">
        <v>88</v>
      </c>
      <c r="B31" s="134" t="s">
        <v>89</v>
      </c>
      <c r="C31" s="359"/>
      <c r="D31" s="125"/>
      <c r="E31" s="67"/>
      <c r="F31" s="211"/>
      <c r="G31" s="356"/>
      <c r="H31" s="216"/>
      <c r="I31" s="216"/>
    </row>
    <row r="32" spans="1:9" ht="12.75" customHeight="1" x14ac:dyDescent="0.15">
      <c r="A32" s="102" t="s">
        <v>90</v>
      </c>
      <c r="B32" s="136" t="s">
        <v>91</v>
      </c>
      <c r="C32" s="359"/>
      <c r="D32" s="125"/>
      <c r="E32" s="67"/>
      <c r="F32" s="211"/>
      <c r="G32" s="356"/>
      <c r="H32" s="216"/>
      <c r="I32" s="216"/>
    </row>
    <row r="33" spans="1:9" ht="12.75" customHeight="1" x14ac:dyDescent="0.15">
      <c r="A33" s="102" t="s">
        <v>92</v>
      </c>
      <c r="B33" s="136" t="s">
        <v>93</v>
      </c>
      <c r="C33" s="359">
        <f>150000+115000+120000+95000+50000</f>
        <v>530000</v>
      </c>
      <c r="D33" s="125"/>
      <c r="E33" s="67"/>
      <c r="F33" s="211"/>
      <c r="G33" s="356"/>
      <c r="H33" s="216"/>
      <c r="I33" s="216"/>
    </row>
    <row r="34" spans="1:9" ht="12.75" customHeight="1" x14ac:dyDescent="0.15">
      <c r="A34" s="36">
        <v>44</v>
      </c>
      <c r="B34" s="138" t="s">
        <v>10</v>
      </c>
      <c r="C34" s="74">
        <v>923000</v>
      </c>
      <c r="D34" s="115"/>
      <c r="E34" s="34"/>
      <c r="F34" s="34"/>
      <c r="G34" s="62"/>
      <c r="H34" s="33"/>
      <c r="I34" s="33"/>
    </row>
    <row r="35" spans="1:9" ht="12.75" customHeight="1" x14ac:dyDescent="0.15">
      <c r="A35" s="36">
        <v>45</v>
      </c>
      <c r="B35" s="77" t="s">
        <v>94</v>
      </c>
      <c r="C35" s="74">
        <v>200000</v>
      </c>
      <c r="D35" s="32"/>
      <c r="E35" s="34"/>
      <c r="F35" s="34"/>
      <c r="G35" s="62"/>
      <c r="H35" s="33"/>
      <c r="I35" s="33"/>
    </row>
    <row r="36" spans="1:9" ht="12.75" customHeight="1" x14ac:dyDescent="0.15">
      <c r="A36" s="36">
        <v>46</v>
      </c>
      <c r="B36" s="30" t="s">
        <v>12</v>
      </c>
      <c r="C36" s="368">
        <f>4000+3591850</f>
        <v>3595850</v>
      </c>
      <c r="D36" s="49">
        <v>3595850</v>
      </c>
      <c r="E36" s="34"/>
      <c r="F36" s="34"/>
      <c r="G36" s="62"/>
      <c r="H36" s="33"/>
      <c r="I36" s="33"/>
    </row>
    <row r="37" spans="1:9" ht="12.75" customHeight="1" x14ac:dyDescent="0.15">
      <c r="A37" s="36">
        <v>47</v>
      </c>
      <c r="B37" s="30" t="s">
        <v>13</v>
      </c>
      <c r="C37" s="74">
        <f>50000+40000</f>
        <v>90000</v>
      </c>
      <c r="D37" s="49">
        <v>90000</v>
      </c>
      <c r="E37" s="34"/>
      <c r="F37" s="34"/>
      <c r="G37" s="356"/>
      <c r="H37" s="216"/>
      <c r="I37" s="33"/>
    </row>
    <row r="38" spans="1:9" ht="12.75" customHeight="1" x14ac:dyDescent="0.15">
      <c r="A38" s="11"/>
      <c r="B38" s="30" t="s">
        <v>14</v>
      </c>
      <c r="C38" s="437">
        <v>7900000</v>
      </c>
      <c r="D38" s="32">
        <f>C5+C16+C34+C35+C36+C37</f>
        <v>7900000</v>
      </c>
      <c r="E38" s="34"/>
      <c r="F38" s="34"/>
      <c r="G38" s="356"/>
      <c r="H38" s="216"/>
      <c r="I38" s="33"/>
    </row>
    <row r="39" spans="1:9" ht="12.75" customHeight="1" x14ac:dyDescent="0.15">
      <c r="A39" s="11"/>
      <c r="B39" s="142" t="s">
        <v>95</v>
      </c>
      <c r="C39" s="166"/>
      <c r="D39" s="167"/>
      <c r="E39" s="177"/>
      <c r="F39" s="177"/>
      <c r="G39" s="62"/>
      <c r="H39" s="33"/>
      <c r="I39" s="33"/>
    </row>
    <row r="40" spans="1:9" ht="12.75" customHeight="1" x14ac:dyDescent="0.15">
      <c r="A40" s="36">
        <v>71</v>
      </c>
      <c r="B40" s="30" t="s">
        <v>15</v>
      </c>
      <c r="C40" s="445">
        <f>SUM(C41:C45)</f>
        <v>3464000</v>
      </c>
      <c r="D40" s="49">
        <v>3464000</v>
      </c>
      <c r="E40" s="50"/>
      <c r="F40" s="30"/>
      <c r="G40" s="62"/>
      <c r="H40" s="33"/>
      <c r="I40" s="33"/>
    </row>
    <row r="41" spans="1:9" ht="12.75" customHeight="1" x14ac:dyDescent="0.15">
      <c r="A41" s="51">
        <v>711</v>
      </c>
      <c r="B41" s="72" t="s">
        <v>16</v>
      </c>
      <c r="C41" s="181">
        <v>1550000</v>
      </c>
      <c r="D41" s="66"/>
      <c r="E41" s="67"/>
      <c r="F41" s="57"/>
      <c r="G41" s="62"/>
      <c r="H41" s="216"/>
      <c r="I41" s="33"/>
    </row>
    <row r="42" spans="1:9" ht="12.75" customHeight="1" x14ac:dyDescent="0.15">
      <c r="A42" s="51">
        <v>713</v>
      </c>
      <c r="B42" s="72" t="s">
        <v>17</v>
      </c>
      <c r="C42" s="181">
        <v>171000</v>
      </c>
      <c r="D42" s="66"/>
      <c r="E42" s="67"/>
      <c r="F42" s="57"/>
      <c r="G42" s="62"/>
      <c r="H42" s="216"/>
      <c r="I42" s="33"/>
    </row>
    <row r="43" spans="1:9" ht="12.75" customHeight="1" x14ac:dyDescent="0.15">
      <c r="A43" s="51">
        <v>714</v>
      </c>
      <c r="B43" s="72" t="s">
        <v>18</v>
      </c>
      <c r="C43" s="181">
        <v>25000</v>
      </c>
      <c r="D43" s="66"/>
      <c r="E43" s="67"/>
      <c r="F43" s="57"/>
      <c r="G43" s="62"/>
      <c r="H43" s="216"/>
      <c r="I43" s="33"/>
    </row>
    <row r="44" spans="1:9" ht="12.75" customHeight="1" x14ac:dyDescent="0.15">
      <c r="A44" s="201"/>
      <c r="B44" s="72" t="s">
        <v>103</v>
      </c>
      <c r="C44" s="218">
        <f>755000-C43</f>
        <v>730000</v>
      </c>
      <c r="D44" s="66"/>
      <c r="E44" s="67"/>
      <c r="F44" s="57"/>
      <c r="G44" s="356"/>
      <c r="H44" s="447"/>
      <c r="I44" s="216"/>
    </row>
    <row r="45" spans="1:9" ht="12.75" customHeight="1" x14ac:dyDescent="0.15">
      <c r="A45" s="51">
        <v>715</v>
      </c>
      <c r="B45" s="72" t="s">
        <v>104</v>
      </c>
      <c r="C45" s="65">
        <v>988000</v>
      </c>
      <c r="D45" s="66"/>
      <c r="E45" s="67"/>
      <c r="F45" s="57"/>
      <c r="G45" s="62"/>
      <c r="H45" s="449"/>
      <c r="I45" s="33"/>
    </row>
    <row r="46" spans="1:9" ht="12.75" customHeight="1" x14ac:dyDescent="0.15">
      <c r="A46" s="36">
        <v>72</v>
      </c>
      <c r="B46" s="203" t="s">
        <v>19</v>
      </c>
      <c r="C46" s="157">
        <v>500000</v>
      </c>
      <c r="D46" s="32"/>
      <c r="E46" s="34"/>
      <c r="F46" s="67"/>
      <c r="G46" s="62"/>
      <c r="H46" s="451"/>
      <c r="I46" s="33"/>
    </row>
    <row r="47" spans="1:9" ht="12.75" customHeight="1" x14ac:dyDescent="0.15">
      <c r="A47" s="205">
        <v>73</v>
      </c>
      <c r="B47" s="77" t="s">
        <v>106</v>
      </c>
      <c r="C47" s="234">
        <v>336000</v>
      </c>
      <c r="D47" s="452"/>
      <c r="E47" s="291"/>
      <c r="F47" s="289"/>
      <c r="G47" s="62"/>
      <c r="H47" s="478"/>
      <c r="I47" s="33"/>
    </row>
    <row r="48" spans="1:9" ht="12.75" customHeight="1" x14ac:dyDescent="0.15">
      <c r="A48" s="36">
        <v>74</v>
      </c>
      <c r="B48" s="96" t="s">
        <v>20</v>
      </c>
      <c r="C48" s="157">
        <v>3300000</v>
      </c>
      <c r="D48" s="238"/>
      <c r="E48" s="188"/>
      <c r="F48" s="34"/>
      <c r="G48" s="516"/>
      <c r="H48" s="514"/>
      <c r="I48" s="514"/>
    </row>
    <row r="49" spans="1:9" ht="12.75" customHeight="1" x14ac:dyDescent="0.15">
      <c r="A49" s="51">
        <v>741</v>
      </c>
      <c r="B49" s="72" t="s">
        <v>21</v>
      </c>
      <c r="C49" s="65">
        <v>500000</v>
      </c>
      <c r="D49" s="121"/>
      <c r="E49" s="185"/>
      <c r="F49" s="34"/>
      <c r="G49" s="135"/>
      <c r="H49" s="137"/>
      <c r="I49" s="137"/>
    </row>
    <row r="50" spans="1:9" ht="12.75" customHeight="1" x14ac:dyDescent="0.15">
      <c r="A50" s="51">
        <v>742</v>
      </c>
      <c r="B50" s="72" t="s">
        <v>22</v>
      </c>
      <c r="C50" s="65">
        <v>2800000</v>
      </c>
      <c r="D50" s="121"/>
      <c r="E50" s="185"/>
      <c r="F50" s="34"/>
      <c r="G50" s="139"/>
      <c r="H50" s="141"/>
      <c r="I50" s="141"/>
    </row>
    <row r="51" spans="1:9" ht="12.75" customHeight="1" x14ac:dyDescent="0.15">
      <c r="A51" s="201"/>
      <c r="B51" s="72" t="s">
        <v>107</v>
      </c>
      <c r="C51" s="65">
        <v>0</v>
      </c>
      <c r="D51" s="121"/>
      <c r="E51" s="185"/>
      <c r="F51" s="34"/>
      <c r="G51" s="139"/>
      <c r="H51" s="494"/>
      <c r="I51" s="494"/>
    </row>
    <row r="52" spans="1:9" ht="12.75" customHeight="1" x14ac:dyDescent="0.15">
      <c r="A52" s="36">
        <v>751</v>
      </c>
      <c r="B52" s="138" t="s">
        <v>94</v>
      </c>
      <c r="C52" s="157">
        <v>300000</v>
      </c>
      <c r="D52" s="32"/>
      <c r="E52" s="34"/>
      <c r="F52" s="34"/>
      <c r="G52" s="139"/>
      <c r="H52" s="141"/>
      <c r="I52" s="141"/>
    </row>
    <row r="53" spans="1:9" ht="12.75" customHeight="1" x14ac:dyDescent="0.15">
      <c r="A53" s="11"/>
      <c r="B53" s="138" t="s">
        <v>108</v>
      </c>
      <c r="C53" s="214">
        <v>7900000</v>
      </c>
      <c r="D53" s="32">
        <f>C40+C46+C47+C48+C52</f>
        <v>7900000</v>
      </c>
      <c r="E53" s="34"/>
      <c r="F53" s="34"/>
      <c r="G53" s="62"/>
      <c r="H53" s="33"/>
      <c r="I53" s="33"/>
    </row>
    <row r="54" spans="1:9" ht="12.75" customHeight="1" x14ac:dyDescent="0.15">
      <c r="A54" s="11"/>
      <c r="B54" s="142" t="s">
        <v>109</v>
      </c>
      <c r="C54" s="166"/>
      <c r="D54" s="167"/>
      <c r="E54" s="177"/>
      <c r="F54" s="177"/>
      <c r="G54" s="62"/>
      <c r="H54" s="33"/>
      <c r="I54" s="33"/>
    </row>
    <row r="55" spans="1:9" ht="12.75" customHeight="1" x14ac:dyDescent="0.15">
      <c r="A55" s="11"/>
      <c r="B55" s="59" t="s">
        <v>110</v>
      </c>
      <c r="C55" s="110"/>
      <c r="D55" s="66"/>
      <c r="E55" s="67"/>
      <c r="F55" s="67"/>
      <c r="G55" s="62"/>
      <c r="H55" s="33"/>
      <c r="I55" s="33"/>
    </row>
    <row r="56" spans="1:9" ht="12.75" customHeight="1" x14ac:dyDescent="0.15">
      <c r="A56" s="11"/>
      <c r="B56" s="59" t="s">
        <v>111</v>
      </c>
      <c r="C56" s="110"/>
      <c r="D56" s="66"/>
      <c r="E56" s="67"/>
      <c r="F56" s="67"/>
      <c r="G56" s="62"/>
      <c r="H56" s="33"/>
      <c r="I56" s="33"/>
    </row>
    <row r="57" spans="1:9" ht="12.75" customHeight="1" x14ac:dyDescent="0.15">
      <c r="A57" s="11"/>
      <c r="B57" s="59" t="s">
        <v>112</v>
      </c>
      <c r="C57" s="110"/>
      <c r="D57" s="66"/>
      <c r="E57" s="67"/>
      <c r="F57" s="67"/>
      <c r="G57" s="62"/>
      <c r="H57" s="33"/>
      <c r="I57" s="33"/>
    </row>
    <row r="58" spans="1:9" ht="12.75" customHeight="1" x14ac:dyDescent="0.15">
      <c r="A58" s="11"/>
      <c r="B58" s="59" t="s">
        <v>113</v>
      </c>
      <c r="C58" s="110"/>
      <c r="D58" s="66"/>
      <c r="E58" s="67"/>
      <c r="F58" s="67"/>
      <c r="G58" s="62"/>
      <c r="H58" s="33"/>
      <c r="I58" s="33"/>
    </row>
    <row r="59" spans="1:9" ht="12.75" customHeight="1" x14ac:dyDescent="0.15">
      <c r="A59" s="11"/>
      <c r="B59" s="250"/>
      <c r="C59" s="166"/>
      <c r="D59" s="167"/>
      <c r="E59" s="177"/>
      <c r="F59" s="177"/>
      <c r="G59" s="62"/>
      <c r="H59" s="33"/>
      <c r="I59" s="33"/>
    </row>
    <row r="60" spans="1:9" ht="19.5" customHeight="1" x14ac:dyDescent="0.15">
      <c r="A60" s="7"/>
      <c r="B60" s="252"/>
      <c r="C60" s="302"/>
      <c r="D60" s="303"/>
      <c r="E60" s="252"/>
      <c r="F60" s="252"/>
      <c r="G60" s="33"/>
      <c r="H60" s="33"/>
      <c r="I60" s="33"/>
    </row>
    <row r="61" spans="1:9" ht="19.5" customHeight="1" x14ac:dyDescent="0.15">
      <c r="A61" s="7"/>
      <c r="B61" s="256" t="s">
        <v>116</v>
      </c>
      <c r="C61" s="17"/>
      <c r="D61" s="348"/>
      <c r="E61" s="8"/>
      <c r="F61" s="7"/>
      <c r="G61" s="33"/>
      <c r="H61" s="33"/>
      <c r="I61" s="33"/>
    </row>
    <row r="62" spans="1:9" ht="19.5" customHeight="1" x14ac:dyDescent="0.15">
      <c r="A62" s="11"/>
      <c r="B62" s="388" t="s">
        <v>118</v>
      </c>
      <c r="C62" s="352"/>
      <c r="D62" s="366"/>
      <c r="E62" s="352"/>
      <c r="F62" s="62"/>
      <c r="G62" s="33"/>
      <c r="H62" s="33"/>
      <c r="I62" s="33"/>
    </row>
    <row r="63" spans="1:9" ht="19.5" customHeight="1" x14ac:dyDescent="0.15">
      <c r="A63" s="11"/>
      <c r="B63" s="388"/>
      <c r="C63" s="352"/>
      <c r="D63" s="366"/>
      <c r="E63" s="352"/>
      <c r="F63" s="62"/>
      <c r="G63" s="33"/>
      <c r="H63" s="33"/>
      <c r="I63" s="33"/>
    </row>
    <row r="64" spans="1:9" ht="25.5" customHeight="1" x14ac:dyDescent="0.15">
      <c r="A64" s="11"/>
      <c r="B64" s="498" t="s">
        <v>308</v>
      </c>
      <c r="C64" s="354">
        <v>965400</v>
      </c>
      <c r="D64" s="366"/>
      <c r="E64" s="352"/>
      <c r="F64" s="62"/>
      <c r="G64" s="33"/>
      <c r="H64" s="33"/>
      <c r="I64" s="33"/>
    </row>
    <row r="65" spans="1:9" ht="25.5" customHeight="1" x14ac:dyDescent="0.15">
      <c r="A65" s="11"/>
      <c r="B65" s="498" t="s">
        <v>309</v>
      </c>
      <c r="C65" s="354">
        <v>171400</v>
      </c>
      <c r="D65" s="366"/>
      <c r="E65" s="352"/>
      <c r="F65" s="62"/>
      <c r="G65" s="33"/>
      <c r="H65" s="33"/>
      <c r="I65" s="33"/>
    </row>
    <row r="66" spans="1:9" ht="25.5" customHeight="1" x14ac:dyDescent="0.15">
      <c r="A66" s="11"/>
      <c r="B66" s="501" t="s">
        <v>168</v>
      </c>
      <c r="C66" s="354">
        <v>27100</v>
      </c>
      <c r="D66" s="366"/>
      <c r="E66" s="352"/>
      <c r="F66" s="62"/>
      <c r="G66" s="33"/>
      <c r="H66" s="33"/>
      <c r="I66" s="33"/>
    </row>
    <row r="67" spans="1:9" ht="25.5" customHeight="1" x14ac:dyDescent="0.15">
      <c r="A67" s="11"/>
      <c r="B67" s="501" t="s">
        <v>310</v>
      </c>
      <c r="C67" s="354">
        <v>4093950</v>
      </c>
      <c r="D67" s="366"/>
      <c r="E67" s="352"/>
      <c r="F67" s="62"/>
      <c r="G67" s="33"/>
      <c r="H67" s="33"/>
      <c r="I67" s="33"/>
    </row>
    <row r="68" spans="1:9" ht="25.5" customHeight="1" x14ac:dyDescent="0.15">
      <c r="A68" s="11"/>
      <c r="B68" s="501" t="s">
        <v>158</v>
      </c>
      <c r="C68" s="354">
        <v>562800</v>
      </c>
      <c r="D68" s="366"/>
      <c r="E68" s="352"/>
      <c r="F68" s="62"/>
      <c r="G68" s="33"/>
      <c r="H68" s="33"/>
      <c r="I68" s="33"/>
    </row>
    <row r="69" spans="1:9" ht="25.5" customHeight="1" x14ac:dyDescent="0.15">
      <c r="A69" s="11"/>
      <c r="B69" s="501" t="s">
        <v>157</v>
      </c>
      <c r="C69" s="354">
        <v>138300</v>
      </c>
      <c r="D69" s="366"/>
      <c r="E69" s="352"/>
      <c r="F69" s="62"/>
      <c r="G69" s="33"/>
      <c r="H69" s="33"/>
      <c r="I69" s="33"/>
    </row>
    <row r="70" spans="1:9" ht="25.5" customHeight="1" x14ac:dyDescent="0.15">
      <c r="A70" s="11"/>
      <c r="B70" s="498" t="s">
        <v>152</v>
      </c>
      <c r="C70" s="354">
        <v>148800</v>
      </c>
      <c r="D70" s="366"/>
      <c r="E70" s="352"/>
      <c r="F70" s="62"/>
      <c r="G70" s="33"/>
      <c r="H70" s="33"/>
      <c r="I70" s="33"/>
    </row>
    <row r="71" spans="1:9" ht="25.5" customHeight="1" x14ac:dyDescent="0.15">
      <c r="A71" s="11"/>
      <c r="B71" s="501" t="s">
        <v>311</v>
      </c>
      <c r="C71" s="354">
        <v>166500</v>
      </c>
      <c r="D71" s="366"/>
      <c r="E71" s="352"/>
      <c r="F71" s="62"/>
      <c r="G71" s="33"/>
      <c r="H71" s="33"/>
      <c r="I71" s="33"/>
    </row>
    <row r="72" spans="1:9" ht="25.5" customHeight="1" x14ac:dyDescent="0.15">
      <c r="A72" s="11"/>
      <c r="B72" s="503" t="s">
        <v>312</v>
      </c>
      <c r="C72" s="354">
        <v>330100</v>
      </c>
      <c r="D72" s="366"/>
      <c r="E72" s="352"/>
      <c r="F72" s="62"/>
      <c r="G72" s="33"/>
      <c r="H72" s="33"/>
      <c r="I72" s="33"/>
    </row>
    <row r="73" spans="1:9" ht="25.5" customHeight="1" x14ac:dyDescent="0.15">
      <c r="A73" s="11"/>
      <c r="B73" s="501" t="s">
        <v>142</v>
      </c>
      <c r="C73" s="354">
        <v>53300</v>
      </c>
      <c r="D73" s="366"/>
      <c r="E73" s="352"/>
      <c r="F73" s="62"/>
      <c r="G73" s="33"/>
      <c r="H73" s="33"/>
      <c r="I73" s="33"/>
    </row>
    <row r="74" spans="1:9" ht="25.5" customHeight="1" x14ac:dyDescent="0.15">
      <c r="A74" s="11"/>
      <c r="B74" s="503" t="s">
        <v>313</v>
      </c>
      <c r="C74" s="354">
        <v>363350</v>
      </c>
      <c r="D74" s="366"/>
      <c r="E74" s="352"/>
      <c r="F74" s="62"/>
      <c r="G74" s="33"/>
      <c r="H74" s="33"/>
      <c r="I74" s="33"/>
    </row>
    <row r="75" spans="1:9" ht="25.5" customHeight="1" x14ac:dyDescent="0.15">
      <c r="A75" s="11"/>
      <c r="B75" s="501" t="s">
        <v>159</v>
      </c>
      <c r="C75" s="354">
        <v>110250</v>
      </c>
      <c r="D75" s="366"/>
      <c r="E75" s="352"/>
      <c r="F75" s="62"/>
      <c r="G75" s="33"/>
      <c r="H75" s="33"/>
      <c r="I75" s="33"/>
    </row>
    <row r="76" spans="1:9" ht="25.5" customHeight="1" x14ac:dyDescent="0.15">
      <c r="A76" s="11"/>
      <c r="B76" s="503" t="s">
        <v>314</v>
      </c>
      <c r="C76" s="354">
        <v>33400</v>
      </c>
      <c r="D76" s="366"/>
      <c r="E76" s="352"/>
      <c r="F76" s="62"/>
      <c r="G76" s="33"/>
      <c r="H76" s="33"/>
      <c r="I76" s="33"/>
    </row>
    <row r="77" spans="1:9" ht="25.5" customHeight="1" x14ac:dyDescent="0.15">
      <c r="A77" s="11"/>
      <c r="B77" s="501" t="s">
        <v>128</v>
      </c>
      <c r="C77" s="354">
        <v>334900</v>
      </c>
      <c r="D77" s="366"/>
      <c r="E77" s="352"/>
      <c r="F77" s="62"/>
      <c r="G77" s="33"/>
      <c r="H77" s="33"/>
      <c r="I77" s="33"/>
    </row>
    <row r="78" spans="1:9" ht="25.5" customHeight="1" x14ac:dyDescent="0.15">
      <c r="A78" s="11"/>
      <c r="B78" s="501" t="s">
        <v>139</v>
      </c>
      <c r="C78" s="354">
        <v>14900</v>
      </c>
      <c r="D78" s="366"/>
      <c r="E78" s="352"/>
      <c r="F78" s="62"/>
      <c r="G78" s="33"/>
      <c r="H78" s="33"/>
      <c r="I78" s="33"/>
    </row>
    <row r="79" spans="1:9" ht="25.5" customHeight="1" x14ac:dyDescent="0.15">
      <c r="A79" s="11"/>
      <c r="B79" s="501" t="s">
        <v>131</v>
      </c>
      <c r="C79" s="354">
        <v>185900</v>
      </c>
      <c r="D79" s="366"/>
      <c r="E79" s="352"/>
      <c r="F79" s="62"/>
      <c r="G79" s="33"/>
      <c r="H79" s="33"/>
      <c r="I79" s="33"/>
    </row>
    <row r="80" spans="1:9" ht="25.5" customHeight="1" x14ac:dyDescent="0.15">
      <c r="A80" s="11"/>
      <c r="B80" s="503" t="s">
        <v>179</v>
      </c>
      <c r="C80" s="354">
        <v>86200</v>
      </c>
      <c r="D80" s="366"/>
      <c r="E80" s="352"/>
      <c r="F80" s="62"/>
      <c r="G80" s="33"/>
      <c r="H80" s="33"/>
      <c r="I80" s="33"/>
    </row>
    <row r="81" spans="1:9" ht="25.5" customHeight="1" x14ac:dyDescent="0.15">
      <c r="A81" s="11"/>
      <c r="B81" s="501" t="s">
        <v>160</v>
      </c>
      <c r="C81" s="354">
        <v>79650</v>
      </c>
      <c r="D81" s="366"/>
      <c r="E81" s="352"/>
      <c r="F81" s="62"/>
      <c r="G81" s="33"/>
      <c r="H81" s="33"/>
      <c r="I81" s="33"/>
    </row>
    <row r="82" spans="1:9" ht="25.5" customHeight="1" x14ac:dyDescent="0.15">
      <c r="A82" s="11"/>
      <c r="B82" s="501" t="s">
        <v>315</v>
      </c>
      <c r="C82" s="354">
        <v>20050</v>
      </c>
      <c r="D82" s="366"/>
      <c r="E82" s="352"/>
      <c r="F82" s="62"/>
      <c r="G82" s="33"/>
      <c r="H82" s="33"/>
      <c r="I82" s="33"/>
    </row>
    <row r="83" spans="1:9" ht="25.5" customHeight="1" x14ac:dyDescent="0.15">
      <c r="A83" s="11"/>
      <c r="B83" s="503" t="s">
        <v>161</v>
      </c>
      <c r="C83" s="354">
        <v>13750</v>
      </c>
      <c r="D83" s="366"/>
      <c r="E83" s="352"/>
      <c r="F83" s="62"/>
      <c r="G83" s="33"/>
      <c r="H83" s="33"/>
      <c r="I83" s="33"/>
    </row>
    <row r="84" spans="1:9" ht="25.5" customHeight="1" x14ac:dyDescent="0.15">
      <c r="A84" s="11"/>
      <c r="B84" s="501"/>
      <c r="C84" s="352"/>
      <c r="D84" s="366"/>
      <c r="E84" s="352"/>
      <c r="F84" s="62"/>
      <c r="G84" s="33"/>
      <c r="H84" s="33"/>
      <c r="I84" s="33"/>
    </row>
    <row r="85" spans="1:9" ht="19.5" customHeight="1" x14ac:dyDescent="0.15">
      <c r="A85" s="11"/>
      <c r="B85" s="388" t="s">
        <v>135</v>
      </c>
      <c r="C85" s="506">
        <f>SUM(C64:C83)</f>
        <v>7900000</v>
      </c>
      <c r="D85" s="508"/>
      <c r="E85" s="486"/>
      <c r="F85" s="62"/>
      <c r="G85" s="33"/>
      <c r="H85" s="33"/>
      <c r="I85" s="33"/>
    </row>
  </sheetData>
  <mergeCells count="3">
    <mergeCell ref="G13:I13"/>
    <mergeCell ref="G19:I19"/>
    <mergeCell ref="G48:I4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9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7" width="13.6640625" customWidth="1"/>
    <col min="8" max="8" width="15.5" customWidth="1"/>
  </cols>
  <sheetData>
    <row r="1" spans="1:8" ht="27.75" customHeight="1" x14ac:dyDescent="0.15">
      <c r="A1" s="7"/>
      <c r="B1" s="8"/>
      <c r="C1" s="8"/>
      <c r="D1" s="80"/>
      <c r="E1" s="8"/>
      <c r="F1" s="8"/>
      <c r="G1" s="7"/>
      <c r="H1" s="7"/>
    </row>
    <row r="2" spans="1:8" ht="12.75" customHeight="1" x14ac:dyDescent="0.15">
      <c r="A2" s="11"/>
      <c r="B2" s="14" t="s">
        <v>67</v>
      </c>
      <c r="C2" s="15">
        <v>2014</v>
      </c>
      <c r="D2" s="81"/>
      <c r="E2" s="21"/>
      <c r="F2" s="22"/>
      <c r="G2" s="23"/>
      <c r="H2" s="7"/>
    </row>
    <row r="3" spans="1:8" ht="12.75" customHeight="1" x14ac:dyDescent="0.15">
      <c r="A3" s="11"/>
      <c r="B3" s="24" t="s">
        <v>49</v>
      </c>
      <c r="C3" s="40"/>
      <c r="D3" s="82"/>
      <c r="E3" s="42"/>
      <c r="F3" s="29"/>
      <c r="G3" s="23"/>
      <c r="H3" s="7"/>
    </row>
    <row r="4" spans="1:8" ht="12.75" customHeight="1" x14ac:dyDescent="0.15">
      <c r="A4" s="11"/>
      <c r="B4" s="30"/>
      <c r="C4" s="46"/>
      <c r="D4" s="84"/>
      <c r="E4" s="34"/>
      <c r="F4" s="34"/>
      <c r="G4" s="23"/>
      <c r="H4" s="7"/>
    </row>
    <row r="5" spans="1:8" ht="12.75" customHeight="1" x14ac:dyDescent="0.15">
      <c r="A5" s="36">
        <v>41</v>
      </c>
      <c r="B5" s="30" t="s">
        <v>0</v>
      </c>
      <c r="C5" s="47">
        <f>SUM(C6:C14)</f>
        <v>11895000</v>
      </c>
      <c r="D5" s="92">
        <v>11895000</v>
      </c>
      <c r="E5" s="50"/>
      <c r="F5" s="34"/>
      <c r="G5" s="23"/>
      <c r="H5" s="7"/>
    </row>
    <row r="6" spans="1:8" ht="12.75" customHeight="1" x14ac:dyDescent="0.15">
      <c r="A6" s="51">
        <v>411</v>
      </c>
      <c r="B6" s="53" t="s">
        <v>51</v>
      </c>
      <c r="C6" s="60">
        <v>5726800</v>
      </c>
      <c r="D6" s="129"/>
      <c r="E6" s="67"/>
      <c r="F6" s="57"/>
      <c r="G6" s="23"/>
      <c r="H6" s="7"/>
    </row>
    <row r="7" spans="1:8" ht="12.75" customHeight="1" x14ac:dyDescent="0.15">
      <c r="A7" s="51">
        <v>412</v>
      </c>
      <c r="B7" s="59" t="s">
        <v>53</v>
      </c>
      <c r="C7" s="60">
        <v>363000</v>
      </c>
      <c r="D7" s="129"/>
      <c r="E7" s="67"/>
      <c r="F7" s="57"/>
      <c r="G7" s="23"/>
      <c r="H7" s="7"/>
    </row>
    <row r="8" spans="1:8" ht="12.75" customHeight="1" x14ac:dyDescent="0.15">
      <c r="A8" s="51">
        <v>413</v>
      </c>
      <c r="B8" s="61" t="s">
        <v>54</v>
      </c>
      <c r="C8" s="60">
        <v>1060000</v>
      </c>
      <c r="D8" s="129"/>
      <c r="E8" s="67"/>
      <c r="F8" s="57"/>
      <c r="G8" s="23"/>
      <c r="H8" s="7"/>
    </row>
    <row r="9" spans="1:8" ht="12.75" customHeight="1" x14ac:dyDescent="0.15">
      <c r="A9" s="51">
        <v>414</v>
      </c>
      <c r="B9" s="70" t="s">
        <v>55</v>
      </c>
      <c r="C9" s="60">
        <v>3389100</v>
      </c>
      <c r="D9" s="129">
        <f>C9+C8</f>
        <v>4449100</v>
      </c>
      <c r="E9" s="154">
        <v>4449100</v>
      </c>
      <c r="F9" s="57"/>
      <c r="G9" s="23"/>
      <c r="H9" s="7"/>
    </row>
    <row r="10" spans="1:8" ht="12.75" customHeight="1" x14ac:dyDescent="0.15">
      <c r="A10" s="51">
        <v>415</v>
      </c>
      <c r="B10" s="53" t="s">
        <v>3</v>
      </c>
      <c r="C10" s="60">
        <v>751700</v>
      </c>
      <c r="D10" s="129"/>
      <c r="E10" s="67"/>
      <c r="F10" s="57"/>
      <c r="G10" s="23"/>
      <c r="H10" s="7"/>
    </row>
    <row r="11" spans="1:8" ht="12.75" customHeight="1" x14ac:dyDescent="0.15">
      <c r="A11" s="51">
        <v>416</v>
      </c>
      <c r="B11" s="72" t="s">
        <v>4</v>
      </c>
      <c r="C11" s="60">
        <v>75000</v>
      </c>
      <c r="D11" s="129"/>
      <c r="E11" s="67"/>
      <c r="F11" s="57"/>
      <c r="G11" s="23"/>
      <c r="H11" s="213"/>
    </row>
    <row r="12" spans="1:8" ht="12.75" customHeight="1" x14ac:dyDescent="0.15">
      <c r="A12" s="51">
        <v>417</v>
      </c>
      <c r="B12" s="53" t="s">
        <v>5</v>
      </c>
      <c r="C12" s="60">
        <v>228000</v>
      </c>
      <c r="D12" s="129"/>
      <c r="E12" s="67"/>
      <c r="F12" s="57"/>
      <c r="G12" s="23"/>
      <c r="H12" s="213"/>
    </row>
    <row r="13" spans="1:8" ht="12.75" customHeight="1" x14ac:dyDescent="0.15">
      <c r="A13" s="51">
        <v>418</v>
      </c>
      <c r="B13" s="53" t="s">
        <v>6</v>
      </c>
      <c r="C13" s="60">
        <v>100000</v>
      </c>
      <c r="D13" s="129"/>
      <c r="E13" s="67"/>
      <c r="F13" s="57"/>
      <c r="G13" s="215"/>
      <c r="H13" s="216"/>
    </row>
    <row r="14" spans="1:8" ht="12.75" customHeight="1" x14ac:dyDescent="0.15">
      <c r="A14" s="51">
        <v>419</v>
      </c>
      <c r="B14" s="53" t="s">
        <v>56</v>
      </c>
      <c r="C14" s="60">
        <v>201400</v>
      </c>
      <c r="D14" s="129"/>
      <c r="E14" s="67"/>
      <c r="F14" s="57"/>
      <c r="G14" s="23"/>
      <c r="H14" s="7"/>
    </row>
    <row r="15" spans="1:8" ht="12.75" customHeight="1" x14ac:dyDescent="0.15">
      <c r="A15" s="36">
        <v>42</v>
      </c>
      <c r="B15" s="77" t="s">
        <v>7</v>
      </c>
      <c r="C15" s="78">
        <f>26000+300000</f>
        <v>326000</v>
      </c>
      <c r="D15" s="92">
        <v>326000</v>
      </c>
      <c r="E15" s="46"/>
      <c r="F15" s="57"/>
      <c r="G15" s="23"/>
      <c r="H15" s="7"/>
    </row>
    <row r="16" spans="1:8" ht="16.5" customHeight="1" x14ac:dyDescent="0.15">
      <c r="A16" s="94">
        <v>43</v>
      </c>
      <c r="B16" s="96" t="s">
        <v>8</v>
      </c>
      <c r="C16" s="98">
        <v>4087000</v>
      </c>
      <c r="D16" s="158">
        <f>C17+C27</f>
        <v>4087000</v>
      </c>
      <c r="E16" s="101"/>
      <c r="F16" s="34"/>
      <c r="G16" s="23"/>
      <c r="H16" s="7"/>
    </row>
    <row r="17" spans="1:8" ht="12.75" customHeight="1" x14ac:dyDescent="0.15">
      <c r="A17" s="102">
        <v>431</v>
      </c>
      <c r="B17" s="103" t="s">
        <v>8</v>
      </c>
      <c r="C17" s="119">
        <f>SUM(C18:C26)</f>
        <v>2887000</v>
      </c>
      <c r="D17" s="161">
        <v>2887000</v>
      </c>
      <c r="E17" s="107"/>
      <c r="F17" s="34"/>
      <c r="G17" s="23"/>
      <c r="H17" s="7"/>
    </row>
    <row r="18" spans="1:8" ht="12.75" customHeight="1" x14ac:dyDescent="0.15">
      <c r="A18" s="109" t="s">
        <v>63</v>
      </c>
      <c r="B18" s="111" t="s">
        <v>64</v>
      </c>
      <c r="C18" s="120">
        <v>70000</v>
      </c>
      <c r="D18" s="219"/>
      <c r="E18" s="107"/>
      <c r="F18" s="34"/>
      <c r="G18" s="23"/>
      <c r="H18" s="7"/>
    </row>
    <row r="19" spans="1:8" ht="12.75" customHeight="1" x14ac:dyDescent="0.15">
      <c r="A19" s="102" t="s">
        <v>65</v>
      </c>
      <c r="B19" s="122" t="s">
        <v>66</v>
      </c>
      <c r="C19" s="145">
        <v>20000</v>
      </c>
      <c r="D19" s="184"/>
      <c r="E19" s="67"/>
      <c r="F19" s="221"/>
      <c r="G19" s="23"/>
      <c r="H19" s="7"/>
    </row>
    <row r="20" spans="1:8" ht="12.75" customHeight="1" x14ac:dyDescent="0.15">
      <c r="A20" s="102" t="s">
        <v>68</v>
      </c>
      <c r="B20" s="122" t="s">
        <v>69</v>
      </c>
      <c r="C20" s="145">
        <v>2100000</v>
      </c>
      <c r="D20" s="184"/>
      <c r="E20" s="67"/>
      <c r="F20" s="223"/>
      <c r="G20" s="23"/>
      <c r="H20" s="7"/>
    </row>
    <row r="21" spans="1:8" ht="12.75" customHeight="1" x14ac:dyDescent="0.15">
      <c r="A21" s="102" t="s">
        <v>70</v>
      </c>
      <c r="B21" s="122" t="s">
        <v>71</v>
      </c>
      <c r="C21" s="145">
        <v>70000</v>
      </c>
      <c r="D21" s="184"/>
      <c r="E21" s="67"/>
      <c r="F21" s="223"/>
      <c r="G21" s="23"/>
      <c r="H21" s="7"/>
    </row>
    <row r="22" spans="1:8" ht="12.75" customHeight="1" x14ac:dyDescent="0.15">
      <c r="A22" s="102" t="s">
        <v>72</v>
      </c>
      <c r="B22" s="122" t="s">
        <v>73</v>
      </c>
      <c r="C22" s="145">
        <v>150000</v>
      </c>
      <c r="D22" s="184"/>
      <c r="E22" s="67"/>
      <c r="F22" s="223"/>
      <c r="G22" s="23"/>
      <c r="H22" s="7"/>
    </row>
    <row r="23" spans="1:8" ht="12.75" customHeight="1" x14ac:dyDescent="0.15">
      <c r="A23" s="102" t="s">
        <v>74</v>
      </c>
      <c r="B23" s="122" t="s">
        <v>75</v>
      </c>
      <c r="C23" s="145">
        <v>70000</v>
      </c>
      <c r="D23" s="184"/>
      <c r="E23" s="67"/>
      <c r="F23" s="223"/>
      <c r="G23" s="23"/>
      <c r="H23" s="7"/>
    </row>
    <row r="24" spans="1:8" ht="12.75" customHeight="1" x14ac:dyDescent="0.15">
      <c r="A24" s="128" t="s">
        <v>76</v>
      </c>
      <c r="B24" s="122" t="s">
        <v>77</v>
      </c>
      <c r="C24" s="144"/>
      <c r="D24" s="184"/>
      <c r="E24" s="67"/>
      <c r="F24" s="223"/>
      <c r="G24" s="23"/>
      <c r="H24" s="7"/>
    </row>
    <row r="25" spans="1:8" ht="12.75" customHeight="1" x14ac:dyDescent="0.15">
      <c r="A25" s="102" t="s">
        <v>78</v>
      </c>
      <c r="B25" s="130" t="s">
        <v>79</v>
      </c>
      <c r="C25" s="145">
        <v>250000</v>
      </c>
      <c r="D25" s="184"/>
      <c r="E25" s="67"/>
      <c r="F25" s="223"/>
      <c r="G25" s="23"/>
      <c r="H25" s="7"/>
    </row>
    <row r="26" spans="1:8" ht="12.75" customHeight="1" x14ac:dyDescent="0.15">
      <c r="A26" s="102" t="s">
        <v>80</v>
      </c>
      <c r="B26" s="130" t="s">
        <v>81</v>
      </c>
      <c r="C26" s="145">
        <v>157000</v>
      </c>
      <c r="D26" s="184"/>
      <c r="E26" s="67"/>
      <c r="F26" s="223"/>
      <c r="G26" s="23"/>
      <c r="H26" s="7"/>
    </row>
    <row r="27" spans="1:8" ht="12.75" customHeight="1" x14ac:dyDescent="0.15">
      <c r="A27" s="102">
        <v>432</v>
      </c>
      <c r="B27" s="131" t="s">
        <v>9</v>
      </c>
      <c r="C27" s="147">
        <f>SUM(C28:C33)</f>
        <v>1200000</v>
      </c>
      <c r="D27" s="161">
        <v>1200000</v>
      </c>
      <c r="E27" s="67"/>
      <c r="F27" s="223"/>
      <c r="G27" s="23"/>
      <c r="H27" s="7"/>
    </row>
    <row r="28" spans="1:8" ht="12.75" customHeight="1" x14ac:dyDescent="0.15">
      <c r="A28" s="102" t="s">
        <v>82</v>
      </c>
      <c r="B28" s="133" t="s">
        <v>83</v>
      </c>
      <c r="C28" s="144"/>
      <c r="D28" s="184"/>
      <c r="E28" s="67"/>
      <c r="F28" s="223"/>
      <c r="G28" s="23"/>
      <c r="H28" s="7"/>
    </row>
    <row r="29" spans="1:8" ht="12.75" customHeight="1" x14ac:dyDescent="0.15">
      <c r="A29" s="102" t="s">
        <v>84</v>
      </c>
      <c r="B29" s="133" t="s">
        <v>85</v>
      </c>
      <c r="C29" s="144"/>
      <c r="D29" s="184"/>
      <c r="E29" s="67"/>
      <c r="F29" s="223"/>
      <c r="G29" s="23"/>
      <c r="H29" s="7"/>
    </row>
    <row r="30" spans="1:8" ht="12.75" customHeight="1" x14ac:dyDescent="0.15">
      <c r="A30" s="102" t="s">
        <v>86</v>
      </c>
      <c r="B30" s="133" t="s">
        <v>87</v>
      </c>
      <c r="C30" s="144"/>
      <c r="D30" s="184"/>
      <c r="E30" s="67"/>
      <c r="F30" s="223"/>
      <c r="G30" s="23"/>
      <c r="H30" s="7"/>
    </row>
    <row r="31" spans="1:8" ht="12.75" customHeight="1" x14ac:dyDescent="0.15">
      <c r="A31" s="109" t="s">
        <v>88</v>
      </c>
      <c r="B31" s="134" t="s">
        <v>89</v>
      </c>
      <c r="C31" s="144"/>
      <c r="D31" s="184"/>
      <c r="E31" s="67"/>
      <c r="F31" s="223"/>
      <c r="G31" s="23"/>
      <c r="H31" s="7"/>
    </row>
    <row r="32" spans="1:8" ht="12.75" customHeight="1" x14ac:dyDescent="0.15">
      <c r="A32" s="102" t="s">
        <v>90</v>
      </c>
      <c r="B32" s="136" t="s">
        <v>91</v>
      </c>
      <c r="C32" s="145">
        <v>1200000</v>
      </c>
      <c r="D32" s="184"/>
      <c r="E32" s="67"/>
      <c r="F32" s="223"/>
      <c r="G32" s="23"/>
      <c r="H32" s="7"/>
    </row>
    <row r="33" spans="1:8" ht="12.75" customHeight="1" x14ac:dyDescent="0.15">
      <c r="A33" s="102" t="s">
        <v>92</v>
      </c>
      <c r="B33" s="136" t="s">
        <v>93</v>
      </c>
      <c r="C33" s="144"/>
      <c r="D33" s="184"/>
      <c r="E33" s="67"/>
      <c r="F33" s="223"/>
      <c r="G33" s="23"/>
      <c r="H33" s="7"/>
    </row>
    <row r="34" spans="1:8" ht="12.75" customHeight="1" x14ac:dyDescent="0.15">
      <c r="A34" s="36">
        <v>44</v>
      </c>
      <c r="B34" s="138" t="s">
        <v>10</v>
      </c>
      <c r="C34" s="78">
        <v>16982000</v>
      </c>
      <c r="D34" s="84"/>
      <c r="E34" s="34"/>
      <c r="F34" s="34"/>
      <c r="G34" s="23"/>
      <c r="H34" s="7"/>
    </row>
    <row r="35" spans="1:8" ht="12.75" customHeight="1" x14ac:dyDescent="0.15">
      <c r="A35" s="36">
        <v>45</v>
      </c>
      <c r="B35" s="77" t="s">
        <v>94</v>
      </c>
      <c r="C35" s="46"/>
      <c r="D35" s="84"/>
      <c r="E35" s="221"/>
      <c r="F35" s="34"/>
      <c r="G35" s="23"/>
      <c r="H35" s="7"/>
    </row>
    <row r="36" spans="1:8" ht="12.75" customHeight="1" x14ac:dyDescent="0.15">
      <c r="A36" s="36">
        <v>46</v>
      </c>
      <c r="B36" s="30" t="s">
        <v>12</v>
      </c>
      <c r="C36" s="46">
        <f>350000+1100000+14694000</f>
        <v>16144000</v>
      </c>
      <c r="D36" s="169">
        <v>16144000</v>
      </c>
      <c r="E36" s="34"/>
      <c r="F36" s="34"/>
      <c r="G36" s="23"/>
      <c r="H36" s="7"/>
    </row>
    <row r="37" spans="1:8" ht="12.75" customHeight="1" x14ac:dyDescent="0.15">
      <c r="A37" s="36">
        <v>47</v>
      </c>
      <c r="B37" s="30" t="s">
        <v>13</v>
      </c>
      <c r="C37" s="78">
        <v>300000</v>
      </c>
      <c r="D37" s="165"/>
      <c r="E37" s="34"/>
      <c r="F37" s="34"/>
      <c r="G37" s="23"/>
      <c r="H37" s="7"/>
    </row>
    <row r="38" spans="1:8" ht="12.75" customHeight="1" x14ac:dyDescent="0.15">
      <c r="A38" s="11"/>
      <c r="B38" s="30" t="s">
        <v>14</v>
      </c>
      <c r="C38" s="187">
        <f>((((C5+C15)+C16)+C34)+C36)+C37</f>
        <v>49734000</v>
      </c>
      <c r="D38" s="169">
        <v>49734000</v>
      </c>
      <c r="E38" s="34"/>
      <c r="F38" s="34"/>
      <c r="G38" s="23"/>
      <c r="H38" s="7"/>
    </row>
    <row r="39" spans="1:8" ht="12.75" customHeight="1" x14ac:dyDescent="0.15">
      <c r="A39" s="11"/>
      <c r="B39" s="142" t="s">
        <v>95</v>
      </c>
      <c r="C39" s="151"/>
      <c r="D39" s="231"/>
      <c r="E39" s="177"/>
      <c r="F39" s="177"/>
      <c r="G39" s="23"/>
      <c r="H39" s="7"/>
    </row>
    <row r="40" spans="1:8" ht="12.75" customHeight="1" x14ac:dyDescent="0.15">
      <c r="A40" s="36">
        <v>71</v>
      </c>
      <c r="B40" s="30" t="s">
        <v>15</v>
      </c>
      <c r="C40" s="369">
        <f>SUM(C41:C45)</f>
        <v>37224000</v>
      </c>
      <c r="D40" s="92">
        <v>37224000</v>
      </c>
      <c r="E40" s="50"/>
      <c r="F40" s="30"/>
      <c r="G40" s="23"/>
      <c r="H40" s="7"/>
    </row>
    <row r="41" spans="1:8" ht="12.75" customHeight="1" x14ac:dyDescent="0.15">
      <c r="A41" s="51">
        <v>711</v>
      </c>
      <c r="B41" s="72" t="s">
        <v>16</v>
      </c>
      <c r="C41" s="108">
        <v>11620000</v>
      </c>
      <c r="D41" s="129"/>
      <c r="E41" s="67"/>
      <c r="F41" s="57"/>
      <c r="G41" s="23"/>
      <c r="H41" s="7"/>
    </row>
    <row r="42" spans="1:8" ht="12.75" customHeight="1" x14ac:dyDescent="0.15">
      <c r="A42" s="51">
        <v>713</v>
      </c>
      <c r="B42" s="72" t="s">
        <v>17</v>
      </c>
      <c r="C42" s="108">
        <v>808000</v>
      </c>
      <c r="D42" s="129"/>
      <c r="E42" s="67"/>
      <c r="F42" s="57"/>
      <c r="G42" s="23"/>
      <c r="H42" s="7"/>
    </row>
    <row r="43" spans="1:8" ht="12.75" customHeight="1" x14ac:dyDescent="0.15">
      <c r="A43" s="51">
        <v>714</v>
      </c>
      <c r="B43" s="72" t="s">
        <v>18</v>
      </c>
      <c r="C43" s="108">
        <f>100000+1200000</f>
        <v>1300000</v>
      </c>
      <c r="D43" s="282">
        <v>1300000</v>
      </c>
      <c r="E43" s="67"/>
      <c r="F43" s="57"/>
      <c r="G43" s="23"/>
      <c r="H43" s="7"/>
    </row>
    <row r="44" spans="1:8" ht="12.75" customHeight="1" x14ac:dyDescent="0.15">
      <c r="A44" s="201"/>
      <c r="B44" s="72" t="s">
        <v>103</v>
      </c>
      <c r="C44" s="67">
        <f>20676000-C43</f>
        <v>19376000</v>
      </c>
      <c r="D44" s="171"/>
      <c r="E44" s="67"/>
      <c r="F44" s="57"/>
      <c r="G44" s="23"/>
      <c r="H44" s="7"/>
    </row>
    <row r="45" spans="1:8" ht="12.75" customHeight="1" x14ac:dyDescent="0.15">
      <c r="A45" s="51">
        <v>715</v>
      </c>
      <c r="B45" s="72" t="s">
        <v>104</v>
      </c>
      <c r="C45" s="60">
        <v>4120000</v>
      </c>
      <c r="D45" s="129"/>
      <c r="E45" s="67"/>
      <c r="F45" s="57"/>
      <c r="G45" s="23"/>
      <c r="H45" s="213"/>
    </row>
    <row r="46" spans="1:8" ht="12.75" customHeight="1" x14ac:dyDescent="0.15">
      <c r="A46" s="36">
        <v>72</v>
      </c>
      <c r="B46" s="203" t="s">
        <v>19</v>
      </c>
      <c r="C46" s="78">
        <v>12000000</v>
      </c>
      <c r="D46" s="84"/>
      <c r="E46" s="67"/>
      <c r="F46" s="67"/>
      <c r="G46" s="23"/>
      <c r="H46" s="7"/>
    </row>
    <row r="47" spans="1:8" ht="18" customHeight="1" x14ac:dyDescent="0.15">
      <c r="A47" s="205">
        <v>73</v>
      </c>
      <c r="B47" s="77" t="s">
        <v>106</v>
      </c>
      <c r="C47" s="157">
        <v>10000</v>
      </c>
      <c r="D47" s="264"/>
      <c r="E47" s="237"/>
      <c r="F47" s="224"/>
      <c r="G47" s="23"/>
      <c r="H47" s="7"/>
    </row>
    <row r="48" spans="1:8" ht="12.75" customHeight="1" x14ac:dyDescent="0.15">
      <c r="A48" s="36">
        <v>74</v>
      </c>
      <c r="B48" s="96" t="s">
        <v>20</v>
      </c>
      <c r="C48" s="101"/>
      <c r="D48" s="264"/>
      <c r="E48" s="188"/>
      <c r="F48" s="34"/>
      <c r="G48" s="23"/>
      <c r="H48" s="6"/>
    </row>
    <row r="49" spans="1:8" ht="12.75" customHeight="1" x14ac:dyDescent="0.15">
      <c r="A49" s="51">
        <v>741</v>
      </c>
      <c r="B49" s="72" t="s">
        <v>21</v>
      </c>
      <c r="C49" s="101"/>
      <c r="D49" s="264"/>
      <c r="E49" s="188"/>
      <c r="F49" s="34"/>
      <c r="G49" s="23"/>
      <c r="H49" s="7"/>
    </row>
    <row r="50" spans="1:8" ht="12.75" customHeight="1" x14ac:dyDescent="0.15">
      <c r="A50" s="51">
        <v>742</v>
      </c>
      <c r="B50" s="72" t="s">
        <v>22</v>
      </c>
      <c r="C50" s="101"/>
      <c r="D50" s="264"/>
      <c r="E50" s="188"/>
      <c r="F50" s="34"/>
      <c r="G50" s="23"/>
      <c r="H50" s="7"/>
    </row>
    <row r="51" spans="1:8" ht="12.75" customHeight="1" x14ac:dyDescent="0.15">
      <c r="A51" s="201"/>
      <c r="B51" s="72" t="s">
        <v>107</v>
      </c>
      <c r="C51" s="101"/>
      <c r="D51" s="264"/>
      <c r="E51" s="107"/>
      <c r="F51" s="34"/>
      <c r="G51" s="23"/>
      <c r="H51" s="7"/>
    </row>
    <row r="52" spans="1:8" ht="12.75" customHeight="1" x14ac:dyDescent="0.15">
      <c r="A52" s="36">
        <v>751</v>
      </c>
      <c r="B52" s="138" t="s">
        <v>94</v>
      </c>
      <c r="C52" s="78">
        <v>500000</v>
      </c>
      <c r="D52" s="84"/>
      <c r="E52" s="34"/>
      <c r="F52" s="34"/>
      <c r="G52" s="23"/>
      <c r="H52" s="7"/>
    </row>
    <row r="53" spans="1:8" ht="12.75" customHeight="1" x14ac:dyDescent="0.15">
      <c r="A53" s="11"/>
      <c r="B53" s="138" t="s">
        <v>108</v>
      </c>
      <c r="C53" s="372">
        <v>49734000</v>
      </c>
      <c r="D53" s="84">
        <f>C40+C46+C47+C52</f>
        <v>49734000</v>
      </c>
      <c r="E53" s="34"/>
      <c r="F53" s="34"/>
      <c r="G53" s="23"/>
      <c r="H53" s="7"/>
    </row>
    <row r="54" spans="1:8" ht="12.75" customHeight="1" x14ac:dyDescent="0.15">
      <c r="A54" s="11"/>
      <c r="B54" s="142" t="s">
        <v>109</v>
      </c>
      <c r="C54" s="151"/>
      <c r="D54" s="231"/>
      <c r="E54" s="177"/>
      <c r="F54" s="177"/>
      <c r="G54" s="23"/>
      <c r="H54" s="7"/>
    </row>
    <row r="55" spans="1:8" ht="12.75" customHeight="1" x14ac:dyDescent="0.15">
      <c r="A55" s="11"/>
      <c r="B55" s="59" t="s">
        <v>110</v>
      </c>
      <c r="C55" s="76"/>
      <c r="D55" s="129"/>
      <c r="E55" s="67"/>
      <c r="F55" s="67"/>
      <c r="G55" s="23"/>
      <c r="H55" s="7"/>
    </row>
    <row r="56" spans="1:8" ht="12.75" customHeight="1" x14ac:dyDescent="0.15">
      <c r="A56" s="11"/>
      <c r="B56" s="59" t="s">
        <v>111</v>
      </c>
      <c r="C56" s="76"/>
      <c r="D56" s="129"/>
      <c r="E56" s="67"/>
      <c r="F56" s="67"/>
      <c r="G56" s="23"/>
      <c r="H56" s="7"/>
    </row>
    <row r="57" spans="1:8" ht="12.75" customHeight="1" x14ac:dyDescent="0.15">
      <c r="A57" s="11"/>
      <c r="B57" s="59" t="s">
        <v>112</v>
      </c>
      <c r="C57" s="76"/>
      <c r="D57" s="129"/>
      <c r="E57" s="67"/>
      <c r="F57" s="67"/>
      <c r="G57" s="23"/>
      <c r="H57" s="7"/>
    </row>
    <row r="58" spans="1:8" ht="12.75" customHeight="1" x14ac:dyDescent="0.15">
      <c r="A58" s="11"/>
      <c r="B58" s="59" t="s">
        <v>113</v>
      </c>
      <c r="C58" s="76"/>
      <c r="D58" s="129"/>
      <c r="E58" s="67"/>
      <c r="F58" s="67"/>
      <c r="G58" s="23"/>
      <c r="H58" s="7"/>
    </row>
    <row r="59" spans="1:8" ht="12.75" customHeight="1" x14ac:dyDescent="0.15">
      <c r="A59" s="11"/>
      <c r="B59" s="250"/>
      <c r="C59" s="151"/>
      <c r="D59" s="231"/>
      <c r="E59" s="177"/>
      <c r="F59" s="177"/>
      <c r="G59" s="23"/>
      <c r="H59" s="7"/>
    </row>
    <row r="60" spans="1:8" ht="19.5" customHeight="1" x14ac:dyDescent="0.15">
      <c r="A60" s="7"/>
      <c r="B60" s="252"/>
      <c r="C60" s="252"/>
      <c r="D60" s="268"/>
      <c r="E60" s="252"/>
      <c r="F60" s="252"/>
      <c r="G60" s="7"/>
      <c r="H60" s="7"/>
    </row>
    <row r="61" spans="1:8" ht="19.5" customHeight="1" x14ac:dyDescent="0.15">
      <c r="A61" s="7"/>
      <c r="B61" s="232" t="s">
        <v>116</v>
      </c>
      <c r="C61" s="7"/>
      <c r="D61" s="376"/>
      <c r="E61" s="7"/>
      <c r="F61" s="7"/>
      <c r="G61" s="7"/>
      <c r="H61" s="7"/>
    </row>
    <row r="62" spans="1:8" ht="19.5" customHeight="1" x14ac:dyDescent="0.15">
      <c r="A62" s="7"/>
      <c r="B62" s="8"/>
      <c r="C62" s="8"/>
      <c r="D62" s="80"/>
      <c r="E62" s="8"/>
      <c r="F62" s="7"/>
      <c r="G62" s="7"/>
      <c r="H62" s="7"/>
    </row>
    <row r="63" spans="1:8" ht="19.5" customHeight="1" x14ac:dyDescent="0.15">
      <c r="A63" s="11"/>
      <c r="B63" s="318" t="s">
        <v>118</v>
      </c>
      <c r="C63" s="315"/>
      <c r="D63" s="182"/>
      <c r="E63" s="266"/>
      <c r="F63" s="23"/>
      <c r="G63" s="7"/>
      <c r="H63" s="7"/>
    </row>
    <row r="64" spans="1:8" ht="19.5" customHeight="1" x14ac:dyDescent="0.15">
      <c r="A64" s="11"/>
      <c r="B64" s="223"/>
      <c r="C64" s="315"/>
      <c r="D64" s="182"/>
      <c r="E64" s="266"/>
      <c r="F64" s="23"/>
      <c r="G64" s="7"/>
      <c r="H64" s="7"/>
    </row>
    <row r="65" spans="1:8" ht="19.5" customHeight="1" x14ac:dyDescent="0.15">
      <c r="A65" s="11"/>
      <c r="B65" s="310" t="s">
        <v>181</v>
      </c>
      <c r="C65" s="2">
        <v>872000</v>
      </c>
      <c r="D65" s="182"/>
      <c r="E65" s="266"/>
      <c r="F65" s="23"/>
      <c r="G65" s="7"/>
      <c r="H65" s="7"/>
    </row>
    <row r="66" spans="1:8" ht="19.5" customHeight="1" x14ac:dyDescent="0.15">
      <c r="A66" s="11"/>
      <c r="B66" s="310" t="s">
        <v>140</v>
      </c>
      <c r="C66" s="4">
        <v>462100</v>
      </c>
      <c r="D66" s="182"/>
      <c r="E66" s="266"/>
      <c r="F66" s="23"/>
      <c r="G66" s="7"/>
      <c r="H66" s="7"/>
    </row>
    <row r="67" spans="1:8" ht="19.5" customHeight="1" x14ac:dyDescent="0.15">
      <c r="A67" s="11"/>
      <c r="B67" s="312" t="s">
        <v>138</v>
      </c>
      <c r="C67" s="2">
        <v>100000</v>
      </c>
      <c r="D67" s="182"/>
      <c r="E67" s="266"/>
      <c r="F67" s="23"/>
      <c r="G67" s="7"/>
      <c r="H67" s="7"/>
    </row>
    <row r="68" spans="1:8" ht="19.5" customHeight="1" x14ac:dyDescent="0.15">
      <c r="A68" s="11"/>
      <c r="B68" s="355" t="s">
        <v>182</v>
      </c>
      <c r="C68" s="2">
        <v>43500</v>
      </c>
      <c r="D68" s="182"/>
      <c r="E68" s="266"/>
      <c r="F68" s="23"/>
      <c r="G68" s="7"/>
      <c r="H68" s="7"/>
    </row>
    <row r="69" spans="1:8" ht="19.5" customHeight="1" x14ac:dyDescent="0.15">
      <c r="A69" s="11"/>
      <c r="B69" s="355" t="s">
        <v>184</v>
      </c>
      <c r="C69" s="2">
        <v>48000</v>
      </c>
      <c r="D69" s="182"/>
      <c r="E69" s="266"/>
      <c r="F69" s="23"/>
      <c r="G69" s="7"/>
      <c r="H69" s="7"/>
    </row>
    <row r="70" spans="1:8" ht="19.5" customHeight="1" x14ac:dyDescent="0.15">
      <c r="A70" s="11"/>
      <c r="B70" s="355" t="s">
        <v>185</v>
      </c>
      <c r="C70" s="2">
        <v>22000</v>
      </c>
      <c r="D70" s="182"/>
      <c r="E70" s="266"/>
      <c r="F70" s="23"/>
      <c r="G70" s="7"/>
      <c r="H70" s="7"/>
    </row>
    <row r="71" spans="1:8" ht="19.5" customHeight="1" x14ac:dyDescent="0.15">
      <c r="A71" s="11"/>
      <c r="B71" s="312" t="s">
        <v>186</v>
      </c>
      <c r="C71" s="2">
        <v>257300</v>
      </c>
      <c r="D71" s="182"/>
      <c r="E71" s="266"/>
      <c r="F71" s="23"/>
      <c r="G71" s="7"/>
      <c r="H71" s="7"/>
    </row>
    <row r="72" spans="1:8" ht="19.5" customHeight="1" x14ac:dyDescent="0.15">
      <c r="A72" s="11"/>
      <c r="B72" s="312" t="s">
        <v>187</v>
      </c>
      <c r="C72" s="2">
        <v>2764000</v>
      </c>
      <c r="D72" s="182"/>
      <c r="E72" s="266"/>
      <c r="F72" s="23"/>
      <c r="G72" s="7"/>
      <c r="H72" s="7"/>
    </row>
    <row r="73" spans="1:8" ht="19.5" customHeight="1" x14ac:dyDescent="0.15">
      <c r="A73" s="11"/>
      <c r="B73" s="312" t="s">
        <v>188</v>
      </c>
      <c r="C73" s="2">
        <v>1200000</v>
      </c>
      <c r="D73" s="182"/>
      <c r="E73" s="266"/>
      <c r="F73" s="23"/>
      <c r="G73" s="7"/>
      <c r="H73" s="7"/>
    </row>
    <row r="74" spans="1:8" ht="19.5" customHeight="1" x14ac:dyDescent="0.15">
      <c r="A74" s="11"/>
      <c r="B74" s="379" t="s">
        <v>152</v>
      </c>
      <c r="C74" s="354">
        <v>1816300</v>
      </c>
      <c r="D74" s="162"/>
      <c r="E74" s="107"/>
      <c r="F74" s="23"/>
      <c r="G74" s="7"/>
      <c r="H74" s="7"/>
    </row>
    <row r="75" spans="1:8" ht="19.5" customHeight="1" x14ac:dyDescent="0.15">
      <c r="A75" s="11"/>
      <c r="B75" s="379" t="s">
        <v>189</v>
      </c>
      <c r="C75" s="354">
        <v>496200</v>
      </c>
      <c r="D75" s="162"/>
      <c r="E75" s="107"/>
      <c r="F75" s="23"/>
      <c r="G75" s="7"/>
      <c r="H75" s="7"/>
    </row>
    <row r="76" spans="1:8" ht="19.5" customHeight="1" x14ac:dyDescent="0.15">
      <c r="A76" s="11"/>
      <c r="B76" s="365" t="s">
        <v>190</v>
      </c>
      <c r="C76" s="354">
        <v>1166500</v>
      </c>
      <c r="D76" s="162"/>
      <c r="E76" s="107"/>
      <c r="F76" s="23"/>
      <c r="G76" s="7"/>
      <c r="H76" s="7"/>
    </row>
    <row r="77" spans="1:8" ht="19.5" customHeight="1" x14ac:dyDescent="0.15">
      <c r="A77" s="11"/>
      <c r="B77" s="379" t="s">
        <v>191</v>
      </c>
      <c r="C77" s="354">
        <v>1307000</v>
      </c>
      <c r="D77" s="162"/>
      <c r="E77" s="107"/>
      <c r="F77" s="23"/>
      <c r="G77" s="7"/>
      <c r="H77" s="7"/>
    </row>
    <row r="78" spans="1:8" ht="19.5" customHeight="1" x14ac:dyDescent="0.15">
      <c r="A78" s="11"/>
      <c r="B78" s="381" t="s">
        <v>192</v>
      </c>
      <c r="C78" s="354">
        <v>420600</v>
      </c>
      <c r="D78" s="162"/>
      <c r="E78" s="107"/>
      <c r="F78" s="23"/>
      <c r="G78" s="7"/>
      <c r="H78" s="7"/>
    </row>
    <row r="79" spans="1:8" ht="19.5" customHeight="1" x14ac:dyDescent="0.15">
      <c r="A79" s="11"/>
      <c r="B79" s="381" t="s">
        <v>193</v>
      </c>
      <c r="C79" s="354">
        <v>1460000</v>
      </c>
      <c r="D79" s="162"/>
      <c r="E79" s="107"/>
      <c r="F79" s="23"/>
      <c r="G79" s="7"/>
      <c r="H79" s="7"/>
    </row>
    <row r="80" spans="1:8" ht="19.5" customHeight="1" x14ac:dyDescent="0.15">
      <c r="A80" s="11"/>
      <c r="B80" s="379" t="s">
        <v>170</v>
      </c>
      <c r="C80" s="354">
        <v>9693000</v>
      </c>
      <c r="D80" s="162"/>
      <c r="E80" s="107"/>
      <c r="F80" s="23"/>
      <c r="G80" s="7"/>
      <c r="H80" s="7"/>
    </row>
    <row r="81" spans="1:8" ht="19.5" customHeight="1" x14ac:dyDescent="0.15">
      <c r="A81" s="11"/>
      <c r="B81" s="381" t="s">
        <v>194</v>
      </c>
      <c r="C81" s="354">
        <v>620000</v>
      </c>
      <c r="D81" s="184"/>
      <c r="E81" s="107"/>
      <c r="F81" s="23"/>
      <c r="G81" s="7"/>
      <c r="H81" s="7"/>
    </row>
    <row r="82" spans="1:8" ht="19.5" customHeight="1" x14ac:dyDescent="0.15">
      <c r="A82" s="11"/>
      <c r="B82" s="312" t="s">
        <v>195</v>
      </c>
      <c r="C82" s="2">
        <v>2949800</v>
      </c>
      <c r="D82" s="182"/>
      <c r="E82" s="266"/>
      <c r="F82" s="23"/>
      <c r="G82" s="7"/>
      <c r="H82" s="7"/>
    </row>
    <row r="83" spans="1:8" ht="31.5" customHeight="1" x14ac:dyDescent="0.15">
      <c r="A83" s="11"/>
      <c r="B83" s="320" t="s">
        <v>196</v>
      </c>
      <c r="C83" s="2">
        <v>1107500</v>
      </c>
      <c r="D83" s="182"/>
      <c r="E83" s="266"/>
      <c r="F83" s="23"/>
      <c r="G83" s="7"/>
      <c r="H83" s="7"/>
    </row>
    <row r="84" spans="1:8" ht="19.5" customHeight="1" x14ac:dyDescent="0.15">
      <c r="A84" s="11"/>
      <c r="B84" s="312" t="s">
        <v>197</v>
      </c>
      <c r="C84" s="2">
        <v>548500</v>
      </c>
      <c r="D84" s="182"/>
      <c r="E84" s="266"/>
      <c r="F84" s="23"/>
      <c r="G84" s="7"/>
      <c r="H84" s="7"/>
    </row>
    <row r="85" spans="1:8" ht="19.5" customHeight="1" x14ac:dyDescent="0.15">
      <c r="A85" s="11"/>
      <c r="B85" s="312" t="s">
        <v>130</v>
      </c>
      <c r="C85" s="2">
        <v>554500</v>
      </c>
      <c r="D85" s="182"/>
      <c r="E85" s="266"/>
      <c r="F85" s="23"/>
      <c r="G85" s="7"/>
      <c r="H85" s="7"/>
    </row>
    <row r="86" spans="1:8" ht="19.5" customHeight="1" x14ac:dyDescent="0.15">
      <c r="A86" s="11"/>
      <c r="B86" s="312" t="s">
        <v>132</v>
      </c>
      <c r="C86" s="2">
        <v>247200</v>
      </c>
      <c r="D86" s="182"/>
      <c r="E86" s="266"/>
      <c r="F86" s="23"/>
      <c r="G86" s="7"/>
      <c r="H86" s="7"/>
    </row>
    <row r="87" spans="1:8" ht="19.5" customHeight="1" x14ac:dyDescent="0.15">
      <c r="A87" s="11"/>
      <c r="B87" s="312" t="s">
        <v>131</v>
      </c>
      <c r="C87" s="2">
        <v>854000</v>
      </c>
      <c r="D87" s="182"/>
      <c r="E87" s="266"/>
      <c r="F87" s="23"/>
      <c r="G87" s="7"/>
      <c r="H87" s="7"/>
    </row>
    <row r="88" spans="1:8" ht="19.5" customHeight="1" x14ac:dyDescent="0.15">
      <c r="A88" s="11"/>
      <c r="B88" s="314"/>
      <c r="C88" s="315"/>
      <c r="D88" s="182"/>
      <c r="E88" s="266"/>
      <c r="F88" s="23"/>
      <c r="G88" s="7"/>
      <c r="H88" s="7"/>
    </row>
    <row r="89" spans="1:8" ht="19.5" customHeight="1" x14ac:dyDescent="0.15">
      <c r="A89" s="11"/>
      <c r="B89" s="275" t="s">
        <v>135</v>
      </c>
      <c r="C89" s="383">
        <v>49734000</v>
      </c>
      <c r="D89" s="432">
        <f>SUM(C65:C87)</f>
        <v>29010000</v>
      </c>
      <c r="E89" s="393"/>
      <c r="F89" s="23"/>
      <c r="G89" s="7"/>
      <c r="H89" s="7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2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7" width="11" customWidth="1"/>
  </cols>
  <sheetData>
    <row r="1" spans="1:7" ht="27.75" customHeight="1" x14ac:dyDescent="0.15">
      <c r="A1" s="7"/>
      <c r="B1" s="8"/>
      <c r="C1" s="8"/>
      <c r="D1" s="80"/>
      <c r="E1" s="8"/>
      <c r="F1" s="8"/>
      <c r="G1" s="7"/>
    </row>
    <row r="2" spans="1:7" ht="12.75" customHeight="1" x14ac:dyDescent="0.15">
      <c r="A2" s="11"/>
      <c r="B2" s="14" t="s">
        <v>96</v>
      </c>
      <c r="C2" s="15">
        <v>2014</v>
      </c>
      <c r="D2" s="81"/>
      <c r="E2" s="21"/>
      <c r="F2" s="22"/>
      <c r="G2" s="23"/>
    </row>
    <row r="3" spans="1:7" ht="12.75" customHeight="1" x14ac:dyDescent="0.15">
      <c r="A3" s="11"/>
      <c r="B3" s="24" t="s">
        <v>49</v>
      </c>
      <c r="C3" s="200"/>
      <c r="D3" s="202"/>
      <c r="E3" s="42"/>
      <c r="F3" s="29"/>
      <c r="G3" s="23"/>
    </row>
    <row r="4" spans="1:7" ht="12.75" customHeight="1" x14ac:dyDescent="0.15">
      <c r="A4" s="11"/>
      <c r="B4" s="30"/>
      <c r="C4" s="46"/>
      <c r="D4" s="84"/>
      <c r="E4" s="34"/>
      <c r="F4" s="34"/>
      <c r="G4" s="23"/>
    </row>
    <row r="5" spans="1:7" ht="12.75" customHeight="1" x14ac:dyDescent="0.15">
      <c r="A5" s="36">
        <v>41</v>
      </c>
      <c r="B5" s="30" t="s">
        <v>0</v>
      </c>
      <c r="C5" s="204">
        <f>SUM(C6:C14)</f>
        <v>4389600</v>
      </c>
      <c r="D5" s="92">
        <v>4389600</v>
      </c>
      <c r="E5" s="206"/>
      <c r="F5" s="34"/>
      <c r="G5" s="23"/>
    </row>
    <row r="6" spans="1:7" ht="12.75" customHeight="1" x14ac:dyDescent="0.15">
      <c r="A6" s="51">
        <v>411</v>
      </c>
      <c r="B6" s="53" t="s">
        <v>51</v>
      </c>
      <c r="C6" s="60">
        <v>2018600</v>
      </c>
      <c r="D6" s="84"/>
      <c r="E6" s="34"/>
      <c r="F6" s="57"/>
      <c r="G6" s="23"/>
    </row>
    <row r="7" spans="1:7" ht="12.75" customHeight="1" x14ac:dyDescent="0.15">
      <c r="A7" s="51">
        <v>412</v>
      </c>
      <c r="B7" s="59" t="s">
        <v>53</v>
      </c>
      <c r="C7" s="60">
        <v>285000</v>
      </c>
      <c r="D7" s="84"/>
      <c r="E7" s="34"/>
      <c r="F7" s="57"/>
      <c r="G7" s="23"/>
    </row>
    <row r="8" spans="1:7" ht="12.75" customHeight="1" x14ac:dyDescent="0.15">
      <c r="A8" s="51">
        <v>413</v>
      </c>
      <c r="B8" s="61" t="s">
        <v>54</v>
      </c>
      <c r="C8" s="60">
        <v>365000</v>
      </c>
      <c r="D8" s="84">
        <f>C8+C7</f>
        <v>650000</v>
      </c>
      <c r="E8" s="154">
        <v>650000</v>
      </c>
      <c r="F8" s="57"/>
      <c r="G8" s="23"/>
    </row>
    <row r="9" spans="1:7" ht="12.75" customHeight="1" x14ac:dyDescent="0.15">
      <c r="A9" s="51">
        <v>414</v>
      </c>
      <c r="B9" s="70" t="s">
        <v>55</v>
      </c>
      <c r="C9" s="60">
        <v>395000</v>
      </c>
      <c r="D9" s="84"/>
      <c r="E9" s="34"/>
      <c r="F9" s="57"/>
      <c r="G9" s="23"/>
    </row>
    <row r="10" spans="1:7" ht="12.75" customHeight="1" x14ac:dyDescent="0.15">
      <c r="A10" s="51">
        <v>415</v>
      </c>
      <c r="B10" s="53" t="s">
        <v>3</v>
      </c>
      <c r="C10" s="60">
        <v>656500</v>
      </c>
      <c r="D10" s="84"/>
      <c r="E10" s="34"/>
      <c r="F10" s="57"/>
      <c r="G10" s="23"/>
    </row>
    <row r="11" spans="1:7" ht="12.75" customHeight="1" x14ac:dyDescent="0.15">
      <c r="A11" s="51">
        <v>416</v>
      </c>
      <c r="B11" s="72" t="s">
        <v>4</v>
      </c>
      <c r="C11" s="60">
        <v>400000</v>
      </c>
      <c r="D11" s="84"/>
      <c r="E11" s="34"/>
      <c r="F11" s="57"/>
      <c r="G11" s="23"/>
    </row>
    <row r="12" spans="1:7" ht="12.75" customHeight="1" x14ac:dyDescent="0.15">
      <c r="A12" s="51">
        <v>417</v>
      </c>
      <c r="B12" s="53" t="s">
        <v>5</v>
      </c>
      <c r="C12" s="60">
        <v>46000</v>
      </c>
      <c r="D12" s="84"/>
      <c r="E12" s="34"/>
      <c r="F12" s="57"/>
      <c r="G12" s="23"/>
    </row>
    <row r="13" spans="1:7" ht="12.75" customHeight="1" x14ac:dyDescent="0.15">
      <c r="A13" s="51">
        <v>418</v>
      </c>
      <c r="B13" s="53" t="s">
        <v>6</v>
      </c>
      <c r="C13" s="217">
        <v>108000</v>
      </c>
      <c r="D13" s="129"/>
      <c r="E13" s="34"/>
      <c r="F13" s="57"/>
      <c r="G13" s="23"/>
    </row>
    <row r="14" spans="1:7" ht="12.75" customHeight="1" x14ac:dyDescent="0.15">
      <c r="A14" s="51">
        <v>419</v>
      </c>
      <c r="B14" s="53" t="s">
        <v>56</v>
      </c>
      <c r="C14" s="60">
        <v>115500</v>
      </c>
      <c r="D14" s="84"/>
      <c r="E14" s="34"/>
      <c r="F14" s="57"/>
      <c r="G14" s="23"/>
    </row>
    <row r="15" spans="1:7" ht="12.75" customHeight="1" x14ac:dyDescent="0.15">
      <c r="A15" s="36">
        <v>42</v>
      </c>
      <c r="B15" s="77" t="s">
        <v>7</v>
      </c>
      <c r="C15" s="78">
        <v>142500</v>
      </c>
      <c r="D15" s="84"/>
      <c r="E15" s="34"/>
      <c r="F15" s="57"/>
      <c r="G15" s="23"/>
    </row>
    <row r="16" spans="1:7" ht="16.5" customHeight="1" x14ac:dyDescent="0.15">
      <c r="A16" s="94">
        <v>43</v>
      </c>
      <c r="B16" s="96" t="s">
        <v>8</v>
      </c>
      <c r="C16" s="114">
        <v>2234900</v>
      </c>
      <c r="D16" s="220">
        <f>C17+C27</f>
        <v>2234900</v>
      </c>
      <c r="E16" s="101"/>
      <c r="F16" s="34"/>
      <c r="G16" s="23"/>
    </row>
    <row r="17" spans="1:7" ht="12.75" customHeight="1" x14ac:dyDescent="0.15">
      <c r="A17" s="102">
        <v>431</v>
      </c>
      <c r="B17" s="103" t="s">
        <v>8</v>
      </c>
      <c r="C17" s="119">
        <f>SUM(C18:C26)</f>
        <v>2234900</v>
      </c>
      <c r="D17" s="222">
        <v>2234900</v>
      </c>
      <c r="E17" s="107"/>
      <c r="F17" s="34"/>
      <c r="G17" s="23"/>
    </row>
    <row r="18" spans="1:7" ht="12.75" customHeight="1" x14ac:dyDescent="0.15">
      <c r="A18" s="109" t="s">
        <v>63</v>
      </c>
      <c r="B18" s="111" t="s">
        <v>64</v>
      </c>
      <c r="C18" s="120">
        <v>14500</v>
      </c>
      <c r="D18" s="162"/>
      <c r="E18" s="107"/>
      <c r="F18" s="34"/>
      <c r="G18" s="23"/>
    </row>
    <row r="19" spans="1:7" ht="12.75" customHeight="1" x14ac:dyDescent="0.15">
      <c r="A19" s="102" t="s">
        <v>65</v>
      </c>
      <c r="B19" s="122" t="s">
        <v>66</v>
      </c>
      <c r="C19" s="145"/>
      <c r="D19" s="184"/>
      <c r="E19" s="67"/>
      <c r="F19" s="223"/>
      <c r="G19" s="23"/>
    </row>
    <row r="20" spans="1:7" ht="12.75" customHeight="1" x14ac:dyDescent="0.15">
      <c r="A20" s="102" t="s">
        <v>68</v>
      </c>
      <c r="B20" s="122" t="s">
        <v>69</v>
      </c>
      <c r="C20" s="145">
        <v>993000</v>
      </c>
      <c r="D20" s="184"/>
      <c r="E20" s="67"/>
      <c r="F20" s="223"/>
      <c r="G20" s="23"/>
    </row>
    <row r="21" spans="1:7" ht="12.75" customHeight="1" x14ac:dyDescent="0.15">
      <c r="A21" s="102" t="s">
        <v>70</v>
      </c>
      <c r="B21" s="122" t="s">
        <v>71</v>
      </c>
      <c r="C21" s="145">
        <v>89400</v>
      </c>
      <c r="D21" s="184"/>
      <c r="E21" s="67"/>
      <c r="F21" s="223"/>
      <c r="G21" s="23"/>
    </row>
    <row r="22" spans="1:7" ht="12.75" customHeight="1" x14ac:dyDescent="0.15">
      <c r="A22" s="102" t="s">
        <v>72</v>
      </c>
      <c r="B22" s="122" t="s">
        <v>73</v>
      </c>
      <c r="C22" s="145">
        <v>102000</v>
      </c>
      <c r="D22" s="184"/>
      <c r="E22" s="67"/>
      <c r="F22" s="223"/>
      <c r="G22" s="23"/>
    </row>
    <row r="23" spans="1:7" ht="12.75" customHeight="1" x14ac:dyDescent="0.15">
      <c r="A23" s="102" t="s">
        <v>74</v>
      </c>
      <c r="B23" s="122" t="s">
        <v>75</v>
      </c>
      <c r="C23" s="144"/>
      <c r="D23" s="184"/>
      <c r="E23" s="67"/>
      <c r="F23" s="223"/>
      <c r="G23" s="23"/>
    </row>
    <row r="24" spans="1:7" ht="12.75" customHeight="1" x14ac:dyDescent="0.15">
      <c r="A24" s="128" t="s">
        <v>76</v>
      </c>
      <c r="B24" s="122" t="s">
        <v>77</v>
      </c>
      <c r="C24" s="144"/>
      <c r="D24" s="184"/>
      <c r="E24" s="67"/>
      <c r="F24" s="223"/>
      <c r="G24" s="23"/>
    </row>
    <row r="25" spans="1:7" ht="12.75" customHeight="1" x14ac:dyDescent="0.15">
      <c r="A25" s="102" t="s">
        <v>78</v>
      </c>
      <c r="B25" s="130" t="s">
        <v>79</v>
      </c>
      <c r="C25" s="145">
        <v>444000</v>
      </c>
      <c r="D25" s="184"/>
      <c r="E25" s="67"/>
      <c r="F25" s="223"/>
      <c r="G25" s="23"/>
    </row>
    <row r="26" spans="1:7" ht="12.75" customHeight="1" x14ac:dyDescent="0.15">
      <c r="A26" s="102" t="s">
        <v>80</v>
      </c>
      <c r="B26" s="130" t="s">
        <v>81</v>
      </c>
      <c r="C26" s="145">
        <v>592000</v>
      </c>
      <c r="D26" s="184"/>
      <c r="E26" s="67"/>
      <c r="F26" s="223"/>
      <c r="G26" s="23"/>
    </row>
    <row r="27" spans="1:7" ht="12.75" customHeight="1" x14ac:dyDescent="0.15">
      <c r="A27" s="102">
        <v>432</v>
      </c>
      <c r="B27" s="131" t="s">
        <v>9</v>
      </c>
      <c r="C27" s="147">
        <f>SUM(C28:C33)</f>
        <v>0</v>
      </c>
      <c r="D27" s="225"/>
      <c r="E27" s="67"/>
      <c r="F27" s="223"/>
      <c r="G27" s="23"/>
    </row>
    <row r="28" spans="1:7" ht="12.75" customHeight="1" x14ac:dyDescent="0.15">
      <c r="A28" s="102" t="s">
        <v>82</v>
      </c>
      <c r="B28" s="133" t="s">
        <v>83</v>
      </c>
      <c r="C28" s="144"/>
      <c r="D28" s="184"/>
      <c r="E28" s="67"/>
      <c r="F28" s="223"/>
      <c r="G28" s="23"/>
    </row>
    <row r="29" spans="1:7" ht="12.75" customHeight="1" x14ac:dyDescent="0.15">
      <c r="A29" s="102" t="s">
        <v>84</v>
      </c>
      <c r="B29" s="133" t="s">
        <v>85</v>
      </c>
      <c r="C29" s="144"/>
      <c r="D29" s="184"/>
      <c r="E29" s="67"/>
      <c r="F29" s="223"/>
      <c r="G29" s="23"/>
    </row>
    <row r="30" spans="1:7" ht="12.75" customHeight="1" x14ac:dyDescent="0.15">
      <c r="A30" s="102" t="s">
        <v>86</v>
      </c>
      <c r="B30" s="133" t="s">
        <v>87</v>
      </c>
      <c r="C30" s="144"/>
      <c r="D30" s="184"/>
      <c r="E30" s="67"/>
      <c r="F30" s="223"/>
      <c r="G30" s="23"/>
    </row>
    <row r="31" spans="1:7" ht="12.75" customHeight="1" x14ac:dyDescent="0.15">
      <c r="A31" s="109" t="s">
        <v>88</v>
      </c>
      <c r="B31" s="134" t="s">
        <v>89</v>
      </c>
      <c r="C31" s="144"/>
      <c r="D31" s="184"/>
      <c r="E31" s="67"/>
      <c r="F31" s="223"/>
      <c r="G31" s="23"/>
    </row>
    <row r="32" spans="1:7" ht="12.75" customHeight="1" x14ac:dyDescent="0.15">
      <c r="A32" s="102" t="s">
        <v>90</v>
      </c>
      <c r="B32" s="136" t="s">
        <v>91</v>
      </c>
      <c r="C32" s="144"/>
      <c r="D32" s="184"/>
      <c r="E32" s="67"/>
      <c r="F32" s="223"/>
      <c r="G32" s="23"/>
    </row>
    <row r="33" spans="1:7" ht="12.75" customHeight="1" x14ac:dyDescent="0.15">
      <c r="A33" s="102" t="s">
        <v>92</v>
      </c>
      <c r="B33" s="136" t="s">
        <v>93</v>
      </c>
      <c r="C33" s="144"/>
      <c r="D33" s="184"/>
      <c r="E33" s="67"/>
      <c r="F33" s="223"/>
      <c r="G33" s="23"/>
    </row>
    <row r="34" spans="1:7" ht="12.75" customHeight="1" x14ac:dyDescent="0.15">
      <c r="A34" s="36">
        <v>44</v>
      </c>
      <c r="B34" s="138" t="s">
        <v>10</v>
      </c>
      <c r="C34" s="78">
        <v>2425000</v>
      </c>
      <c r="D34" s="84"/>
      <c r="E34" s="34"/>
      <c r="F34" s="34"/>
      <c r="G34" s="23"/>
    </row>
    <row r="35" spans="1:7" ht="12.75" customHeight="1" x14ac:dyDescent="0.15">
      <c r="A35" s="36">
        <v>45</v>
      </c>
      <c r="B35" s="77" t="s">
        <v>94</v>
      </c>
      <c r="D35" s="84"/>
      <c r="E35" s="34"/>
      <c r="F35" s="34"/>
      <c r="G35" s="23"/>
    </row>
    <row r="36" spans="1:7" ht="12.75" customHeight="1" x14ac:dyDescent="0.15">
      <c r="A36" s="36">
        <v>46</v>
      </c>
      <c r="B36" s="30" t="s">
        <v>12</v>
      </c>
      <c r="C36" s="78">
        <v>1100000</v>
      </c>
      <c r="D36" s="84"/>
      <c r="E36" s="34"/>
      <c r="F36" s="34"/>
      <c r="G36" s="23"/>
    </row>
    <row r="37" spans="1:7" ht="12.75" customHeight="1" x14ac:dyDescent="0.15">
      <c r="A37" s="36">
        <v>47</v>
      </c>
      <c r="B37" s="30" t="s">
        <v>13</v>
      </c>
      <c r="C37" s="78">
        <v>250000</v>
      </c>
      <c r="D37" s="84"/>
      <c r="E37" s="34"/>
      <c r="F37" s="34"/>
      <c r="G37" s="23"/>
    </row>
    <row r="38" spans="1:7" ht="12.75" customHeight="1" x14ac:dyDescent="0.15">
      <c r="A38" s="11"/>
      <c r="B38" s="30" t="s">
        <v>14</v>
      </c>
      <c r="C38" s="228">
        <v>10542000</v>
      </c>
      <c r="D38" s="84">
        <f>C5+C15+C16+C34+C36+C37</f>
        <v>10542000</v>
      </c>
      <c r="E38" s="230"/>
      <c r="F38" s="34"/>
      <c r="G38" s="23"/>
    </row>
    <row r="39" spans="1:7" ht="12.75" customHeight="1" x14ac:dyDescent="0.15">
      <c r="A39" s="11"/>
      <c r="B39" s="142" t="s">
        <v>95</v>
      </c>
      <c r="C39" s="151"/>
      <c r="D39" s="231"/>
      <c r="E39" s="177"/>
      <c r="F39" s="177"/>
      <c r="G39" s="23"/>
    </row>
    <row r="40" spans="1:7" ht="12.75" customHeight="1" x14ac:dyDescent="0.15">
      <c r="A40" s="36">
        <v>71</v>
      </c>
      <c r="B40" s="30" t="s">
        <v>15</v>
      </c>
      <c r="C40" s="333">
        <f>SUM(B41:C45)</f>
        <v>4162000</v>
      </c>
      <c r="D40" s="189">
        <v>8117000</v>
      </c>
      <c r="E40" s="170"/>
      <c r="F40" s="30"/>
      <c r="G40" s="23"/>
    </row>
    <row r="41" spans="1:7" ht="12.75" customHeight="1" x14ac:dyDescent="0.15">
      <c r="A41" s="51">
        <v>711</v>
      </c>
      <c r="B41" s="72" t="s">
        <v>16</v>
      </c>
      <c r="C41" s="75">
        <v>2150000</v>
      </c>
      <c r="D41" s="129"/>
      <c r="E41" s="67"/>
      <c r="F41" s="57"/>
      <c r="G41" s="23"/>
    </row>
    <row r="42" spans="1:7" ht="12.75" customHeight="1" x14ac:dyDescent="0.15">
      <c r="A42" s="51">
        <v>713</v>
      </c>
      <c r="B42" s="72" t="s">
        <v>17</v>
      </c>
      <c r="C42" s="108">
        <v>200000</v>
      </c>
      <c r="D42" s="129"/>
      <c r="E42" s="67"/>
      <c r="F42" s="57"/>
      <c r="G42" s="23"/>
    </row>
    <row r="43" spans="1:7" ht="12.75" customHeight="1" x14ac:dyDescent="0.15">
      <c r="A43" s="51">
        <v>714</v>
      </c>
      <c r="B43" s="72" t="s">
        <v>18</v>
      </c>
      <c r="C43" s="108">
        <v>500000</v>
      </c>
      <c r="D43" s="129"/>
      <c r="E43" s="67"/>
      <c r="F43" s="57"/>
      <c r="G43" s="23"/>
    </row>
    <row r="44" spans="1:7" ht="12.75" customHeight="1" x14ac:dyDescent="0.15">
      <c r="A44" s="201"/>
      <c r="B44" s="72" t="s">
        <v>103</v>
      </c>
      <c r="C44" s="67">
        <f>1350000-C43</f>
        <v>850000</v>
      </c>
      <c r="D44" s="129"/>
      <c r="E44" s="67"/>
      <c r="F44" s="57"/>
      <c r="G44" s="370"/>
    </row>
    <row r="45" spans="1:7" ht="12.75" customHeight="1" x14ac:dyDescent="0.15">
      <c r="A45" s="51">
        <v>715</v>
      </c>
      <c r="B45" s="72" t="s">
        <v>104</v>
      </c>
      <c r="C45" s="60">
        <v>462000</v>
      </c>
      <c r="D45" s="129"/>
      <c r="E45" s="67"/>
      <c r="F45" s="57"/>
      <c r="G45" s="23"/>
    </row>
    <row r="46" spans="1:7" ht="12.75" customHeight="1" x14ac:dyDescent="0.15">
      <c r="A46" s="36">
        <v>72</v>
      </c>
      <c r="B46" s="203" t="s">
        <v>19</v>
      </c>
      <c r="C46" s="78">
        <v>1280000</v>
      </c>
      <c r="D46" s="84"/>
      <c r="E46" s="34"/>
      <c r="F46" s="67"/>
      <c r="G46" s="23"/>
    </row>
    <row r="47" spans="1:7" ht="18" customHeight="1" x14ac:dyDescent="0.15">
      <c r="A47" s="205">
        <v>73</v>
      </c>
      <c r="B47" s="77" t="s">
        <v>106</v>
      </c>
      <c r="C47" s="234">
        <v>0</v>
      </c>
      <c r="D47" s="371"/>
      <c r="E47" s="237"/>
      <c r="F47" s="224"/>
      <c r="G47" s="23"/>
    </row>
    <row r="48" spans="1:7" ht="12.75" customHeight="1" x14ac:dyDescent="0.15">
      <c r="A48" s="36">
        <v>74</v>
      </c>
      <c r="B48" s="96" t="s">
        <v>20</v>
      </c>
      <c r="C48" s="149">
        <v>5100000</v>
      </c>
      <c r="D48" s="264"/>
      <c r="E48" s="188"/>
      <c r="F48" s="34"/>
      <c r="G48" s="23"/>
    </row>
    <row r="49" spans="1:7" ht="12.75" customHeight="1" x14ac:dyDescent="0.15">
      <c r="A49" s="51">
        <v>741</v>
      </c>
      <c r="B49" s="72" t="s">
        <v>21</v>
      </c>
      <c r="C49" s="217">
        <v>100000</v>
      </c>
      <c r="D49" s="162"/>
      <c r="E49" s="185"/>
      <c r="F49" s="34"/>
      <c r="G49" s="23"/>
    </row>
    <row r="50" spans="1:7" ht="12.75" customHeight="1" x14ac:dyDescent="0.15">
      <c r="A50" s="51">
        <v>742</v>
      </c>
      <c r="B50" s="72" t="s">
        <v>22</v>
      </c>
      <c r="C50" s="123">
        <v>4400000</v>
      </c>
      <c r="D50" s="162"/>
      <c r="E50" s="185"/>
      <c r="F50" s="34"/>
      <c r="G50" s="23"/>
    </row>
    <row r="51" spans="1:7" ht="12.75" customHeight="1" x14ac:dyDescent="0.15">
      <c r="A51" s="201"/>
      <c r="B51" s="72" t="s">
        <v>107</v>
      </c>
      <c r="C51" s="107">
        <f>C48-C49-C50</f>
        <v>600000</v>
      </c>
      <c r="D51" s="184"/>
      <c r="E51" s="107"/>
      <c r="F51" s="34"/>
      <c r="G51" s="23"/>
    </row>
    <row r="52" spans="1:7" ht="12.75" customHeight="1" x14ac:dyDescent="0.15">
      <c r="A52" s="36">
        <v>751</v>
      </c>
      <c r="B52" s="138" t="s">
        <v>94</v>
      </c>
      <c r="C52" s="78"/>
      <c r="D52" s="84"/>
      <c r="E52" s="34"/>
      <c r="F52" s="34"/>
      <c r="G52" s="23"/>
    </row>
    <row r="53" spans="1:7" ht="12.75" customHeight="1" x14ac:dyDescent="0.15">
      <c r="A53" s="11"/>
      <c r="B53" s="138" t="s">
        <v>108</v>
      </c>
      <c r="C53" s="240">
        <v>10542000</v>
      </c>
      <c r="D53" s="171">
        <f>C40+C46+C47+C48</f>
        <v>10542000</v>
      </c>
      <c r="E53" s="230"/>
      <c r="F53" s="34"/>
      <c r="G53" s="23"/>
    </row>
    <row r="54" spans="1:7" ht="12.75" customHeight="1" x14ac:dyDescent="0.15">
      <c r="A54" s="11"/>
      <c r="B54" s="142" t="s">
        <v>109</v>
      </c>
      <c r="C54" s="374"/>
      <c r="D54" s="231"/>
      <c r="E54" s="177"/>
      <c r="F54" s="177"/>
      <c r="G54" s="23"/>
    </row>
    <row r="55" spans="1:7" ht="12.75" customHeight="1" x14ac:dyDescent="0.15">
      <c r="A55" s="11"/>
      <c r="B55" s="59" t="s">
        <v>110</v>
      </c>
      <c r="C55" s="76"/>
      <c r="D55" s="129"/>
      <c r="E55" s="67"/>
      <c r="F55" s="67"/>
      <c r="G55" s="23"/>
    </row>
    <row r="56" spans="1:7" ht="12.75" customHeight="1" x14ac:dyDescent="0.15">
      <c r="A56" s="11"/>
      <c r="B56" s="59" t="s">
        <v>111</v>
      </c>
      <c r="C56" s="76"/>
      <c r="D56" s="129"/>
      <c r="E56" s="67"/>
      <c r="F56" s="67"/>
      <c r="G56" s="23"/>
    </row>
    <row r="57" spans="1:7" ht="12.75" customHeight="1" x14ac:dyDescent="0.15">
      <c r="A57" s="11"/>
      <c r="B57" s="59" t="s">
        <v>112</v>
      </c>
      <c r="C57" s="76"/>
      <c r="D57" s="129"/>
      <c r="E57" s="67"/>
      <c r="F57" s="67"/>
      <c r="G57" s="23"/>
    </row>
    <row r="58" spans="1:7" ht="12.75" customHeight="1" x14ac:dyDescent="0.15">
      <c r="A58" s="11"/>
      <c r="B58" s="59" t="s">
        <v>113</v>
      </c>
      <c r="C58" s="76"/>
      <c r="D58" s="129"/>
      <c r="E58" s="67"/>
      <c r="F58" s="67"/>
      <c r="G58" s="23"/>
    </row>
    <row r="59" spans="1:7" ht="12.75" customHeight="1" x14ac:dyDescent="0.15">
      <c r="A59" s="11"/>
      <c r="B59" s="250"/>
      <c r="C59" s="151"/>
      <c r="D59" s="231"/>
      <c r="E59" s="177"/>
      <c r="F59" s="177"/>
      <c r="G59" s="23"/>
    </row>
    <row r="60" spans="1:7" ht="19.5" customHeight="1" x14ac:dyDescent="0.15">
      <c r="A60" s="7"/>
      <c r="B60" s="252"/>
      <c r="C60" s="252"/>
      <c r="D60" s="268"/>
      <c r="E60" s="252"/>
      <c r="F60" s="252"/>
      <c r="G60" s="7"/>
    </row>
    <row r="61" spans="1:7" ht="19.5" customHeight="1" x14ac:dyDescent="0.15">
      <c r="A61" s="7"/>
      <c r="B61" s="256" t="s">
        <v>116</v>
      </c>
      <c r="C61" s="8"/>
      <c r="D61" s="270"/>
      <c r="E61" s="8"/>
      <c r="F61" s="7"/>
      <c r="G61" s="7"/>
    </row>
    <row r="62" spans="1:7" ht="19.5" customHeight="1" x14ac:dyDescent="0.15">
      <c r="A62" s="11"/>
      <c r="B62" s="377" t="s">
        <v>118</v>
      </c>
      <c r="C62" s="107"/>
      <c r="D62" s="162"/>
      <c r="E62" s="107"/>
      <c r="F62" s="23"/>
      <c r="G62" s="7"/>
    </row>
    <row r="63" spans="1:7" ht="24" customHeight="1" x14ac:dyDescent="0.15">
      <c r="A63" s="11"/>
      <c r="B63" s="433" t="s">
        <v>183</v>
      </c>
      <c r="C63" s="354">
        <v>155600</v>
      </c>
      <c r="D63" s="434"/>
      <c r="E63" s="352"/>
      <c r="F63" s="23"/>
      <c r="G63" s="7"/>
    </row>
    <row r="64" spans="1:7" ht="24" customHeight="1" x14ac:dyDescent="0.15">
      <c r="A64" s="11"/>
      <c r="B64" s="365" t="s">
        <v>169</v>
      </c>
      <c r="C64" s="354">
        <v>369000</v>
      </c>
      <c r="D64" s="434"/>
      <c r="E64" s="352"/>
      <c r="F64" s="23"/>
      <c r="G64" s="7"/>
    </row>
    <row r="65" spans="1:7" ht="24" customHeight="1" x14ac:dyDescent="0.15">
      <c r="A65" s="11"/>
      <c r="B65" s="381" t="s">
        <v>264</v>
      </c>
      <c r="C65" s="354">
        <v>30700</v>
      </c>
      <c r="D65" s="434"/>
      <c r="E65" s="352"/>
      <c r="F65" s="23"/>
      <c r="G65" s="7"/>
    </row>
    <row r="66" spans="1:7" ht="24" customHeight="1" x14ac:dyDescent="0.15">
      <c r="A66" s="11"/>
      <c r="B66" s="379" t="s">
        <v>168</v>
      </c>
      <c r="C66" s="354">
        <v>54500</v>
      </c>
      <c r="D66" s="434"/>
      <c r="E66" s="352"/>
      <c r="F66" s="23"/>
      <c r="G66" s="7"/>
    </row>
    <row r="67" spans="1:7" ht="24" customHeight="1" x14ac:dyDescent="0.15">
      <c r="A67" s="11"/>
      <c r="B67" s="379" t="s">
        <v>265</v>
      </c>
      <c r="C67" s="354">
        <v>60100</v>
      </c>
      <c r="D67" s="434"/>
      <c r="E67" s="352"/>
      <c r="F67" s="23"/>
      <c r="G67" s="7"/>
    </row>
    <row r="68" spans="1:7" ht="24" customHeight="1" x14ac:dyDescent="0.15">
      <c r="A68" s="11"/>
      <c r="B68" s="379" t="s">
        <v>161</v>
      </c>
      <c r="C68" s="354">
        <v>37200</v>
      </c>
      <c r="D68" s="434"/>
      <c r="E68" s="352"/>
      <c r="F68" s="23"/>
      <c r="G68" s="7"/>
    </row>
    <row r="69" spans="1:7" ht="24" customHeight="1" x14ac:dyDescent="0.15">
      <c r="A69" s="11"/>
      <c r="B69" s="379" t="s">
        <v>128</v>
      </c>
      <c r="C69" s="354">
        <v>657000</v>
      </c>
      <c r="D69" s="434"/>
      <c r="E69" s="352"/>
      <c r="F69" s="23"/>
      <c r="G69" s="7"/>
    </row>
    <row r="70" spans="1:7" ht="24" customHeight="1" x14ac:dyDescent="0.15">
      <c r="A70" s="11"/>
      <c r="B70" s="379" t="s">
        <v>131</v>
      </c>
      <c r="C70" s="354">
        <v>267300</v>
      </c>
      <c r="D70" s="434"/>
      <c r="E70" s="352"/>
      <c r="F70" s="23"/>
      <c r="G70" s="7"/>
    </row>
    <row r="71" spans="1:7" ht="24" customHeight="1" x14ac:dyDescent="0.15">
      <c r="A71" s="11"/>
      <c r="B71" s="365" t="s">
        <v>160</v>
      </c>
      <c r="C71" s="354">
        <v>105300</v>
      </c>
      <c r="D71" s="434"/>
      <c r="E71" s="352"/>
      <c r="F71" s="23"/>
      <c r="G71" s="7"/>
    </row>
    <row r="72" spans="1:7" ht="31.5" customHeight="1" x14ac:dyDescent="0.15">
      <c r="A72" s="11"/>
      <c r="B72" s="365" t="s">
        <v>130</v>
      </c>
      <c r="C72" s="354">
        <v>367500</v>
      </c>
      <c r="D72" s="434"/>
      <c r="E72" s="352"/>
      <c r="F72" s="23"/>
      <c r="G72" s="7"/>
    </row>
    <row r="73" spans="1:7" ht="31.5" customHeight="1" x14ac:dyDescent="0.15">
      <c r="A73" s="11"/>
      <c r="B73" s="365" t="s">
        <v>141</v>
      </c>
      <c r="C73" s="354">
        <v>2214400</v>
      </c>
      <c r="D73" s="434"/>
      <c r="E73" s="352"/>
      <c r="F73" s="23"/>
      <c r="G73" s="7"/>
    </row>
    <row r="74" spans="1:7" ht="31.5" customHeight="1" x14ac:dyDescent="0.15">
      <c r="A74" s="11"/>
      <c r="B74" s="365" t="s">
        <v>266</v>
      </c>
      <c r="C74" s="354">
        <v>204300</v>
      </c>
      <c r="D74" s="434"/>
      <c r="E74" s="352"/>
      <c r="F74" s="23"/>
      <c r="G74" s="7"/>
    </row>
    <row r="75" spans="1:7" ht="24" customHeight="1" x14ac:dyDescent="0.15">
      <c r="A75" s="11"/>
      <c r="B75" s="379" t="s">
        <v>267</v>
      </c>
      <c r="C75" s="354">
        <v>2201500</v>
      </c>
      <c r="D75" s="434"/>
      <c r="E75" s="352"/>
      <c r="F75" s="23"/>
      <c r="G75" s="7"/>
    </row>
    <row r="76" spans="1:7" ht="24" customHeight="1" x14ac:dyDescent="0.15">
      <c r="A76" s="11"/>
      <c r="B76" s="379" t="s">
        <v>268</v>
      </c>
      <c r="C76" s="354">
        <v>436300</v>
      </c>
      <c r="D76" s="434"/>
      <c r="E76" s="352"/>
      <c r="F76" s="23"/>
      <c r="G76" s="7"/>
    </row>
    <row r="77" spans="1:7" ht="24" customHeight="1" x14ac:dyDescent="0.15">
      <c r="A77" s="11"/>
      <c r="B77" s="379" t="s">
        <v>245</v>
      </c>
      <c r="C77" s="354">
        <v>1281000</v>
      </c>
      <c r="D77" s="434"/>
      <c r="E77" s="352"/>
      <c r="F77" s="23"/>
      <c r="G77" s="7"/>
    </row>
    <row r="78" spans="1:7" ht="24" customHeight="1" x14ac:dyDescent="0.15">
      <c r="A78" s="11"/>
      <c r="B78" s="379" t="s">
        <v>269</v>
      </c>
      <c r="C78" s="354">
        <v>1746700</v>
      </c>
      <c r="D78" s="434"/>
      <c r="E78" s="352"/>
      <c r="F78" s="23"/>
      <c r="G78" s="7"/>
    </row>
    <row r="79" spans="1:7" ht="19.5" customHeight="1" x14ac:dyDescent="0.15">
      <c r="A79" s="11"/>
      <c r="B79" s="436" t="s">
        <v>270</v>
      </c>
      <c r="C79" s="354">
        <v>112500</v>
      </c>
      <c r="D79" s="434"/>
      <c r="E79" s="352"/>
      <c r="F79" s="23"/>
      <c r="G79" s="7"/>
    </row>
    <row r="80" spans="1:7" ht="19.5" customHeight="1" x14ac:dyDescent="0.15">
      <c r="A80" s="11"/>
      <c r="B80" s="436" t="s">
        <v>271</v>
      </c>
      <c r="C80" s="354">
        <v>241100</v>
      </c>
      <c r="D80" s="434"/>
      <c r="E80" s="352"/>
      <c r="F80" s="23"/>
      <c r="G80" s="7"/>
    </row>
    <row r="81" spans="1:7" ht="19.5" customHeight="1" x14ac:dyDescent="0.15">
      <c r="A81" s="11"/>
      <c r="B81" s="438"/>
      <c r="C81" s="352"/>
      <c r="D81" s="434"/>
      <c r="E81" s="352"/>
      <c r="F81" s="23"/>
      <c r="G81" s="7"/>
    </row>
    <row r="82" spans="1:7" ht="19.5" customHeight="1" x14ac:dyDescent="0.15">
      <c r="A82" s="11"/>
      <c r="B82" s="377" t="s">
        <v>135</v>
      </c>
      <c r="C82" s="440">
        <f>SUM(C63:C80)</f>
        <v>10542000</v>
      </c>
      <c r="D82" s="442"/>
      <c r="E82" s="420"/>
      <c r="F82" s="23"/>
      <c r="G82" s="7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7" width="11" customWidth="1"/>
    <col min="8" max="8" width="13.33203125" customWidth="1"/>
  </cols>
  <sheetData>
    <row r="1" spans="1:8" ht="27.75" customHeight="1" x14ac:dyDescent="0.15">
      <c r="A1" s="7"/>
      <c r="B1" s="8"/>
      <c r="C1" s="8"/>
      <c r="D1" s="80"/>
      <c r="E1" s="8"/>
      <c r="F1" s="8"/>
      <c r="G1" s="7"/>
      <c r="H1" s="7"/>
    </row>
    <row r="2" spans="1:8" ht="12.75" customHeight="1" x14ac:dyDescent="0.15">
      <c r="A2" s="11"/>
      <c r="B2" s="14" t="s">
        <v>97</v>
      </c>
      <c r="C2" s="15">
        <v>2014</v>
      </c>
      <c r="D2" s="81"/>
      <c r="E2" s="21"/>
      <c r="F2" s="22"/>
      <c r="G2" s="23"/>
      <c r="H2" s="7"/>
    </row>
    <row r="3" spans="1:8" ht="12.75" customHeight="1" x14ac:dyDescent="0.15">
      <c r="A3" s="11"/>
      <c r="B3" s="24" t="s">
        <v>49</v>
      </c>
      <c r="C3" s="40"/>
      <c r="D3" s="82"/>
      <c r="E3" s="42"/>
      <c r="F3" s="29"/>
      <c r="G3" s="23"/>
      <c r="H3" s="7"/>
    </row>
    <row r="4" spans="1:8" ht="12.75" customHeight="1" x14ac:dyDescent="0.15">
      <c r="A4" s="11"/>
      <c r="B4" s="30"/>
      <c r="C4" s="46"/>
      <c r="D4" s="84"/>
      <c r="E4" s="34"/>
      <c r="F4" s="34"/>
      <c r="G4" s="23"/>
      <c r="H4" s="7"/>
    </row>
    <row r="5" spans="1:8" ht="12.75" customHeight="1" x14ac:dyDescent="0.15">
      <c r="A5" s="36">
        <v>41</v>
      </c>
      <c r="B5" s="30" t="s">
        <v>0</v>
      </c>
      <c r="C5" s="47">
        <f>SUM(C6:C14)</f>
        <v>2243088.67</v>
      </c>
      <c r="D5" s="92">
        <v>2243088.67</v>
      </c>
      <c r="E5" s="50"/>
      <c r="F5" s="34"/>
      <c r="G5" s="23"/>
      <c r="H5" s="7"/>
    </row>
    <row r="6" spans="1:8" ht="12.75" customHeight="1" x14ac:dyDescent="0.15">
      <c r="A6" s="51">
        <v>411</v>
      </c>
      <c r="B6" s="53" t="s">
        <v>51</v>
      </c>
      <c r="C6" s="60">
        <v>1455388.67</v>
      </c>
      <c r="D6" s="84"/>
      <c r="E6" s="34"/>
      <c r="F6" s="57"/>
      <c r="G6" s="23"/>
      <c r="H6" s="7"/>
    </row>
    <row r="7" spans="1:8" ht="12.75" customHeight="1" x14ac:dyDescent="0.15">
      <c r="A7" s="51">
        <v>412</v>
      </c>
      <c r="B7" s="59" t="s">
        <v>53</v>
      </c>
      <c r="C7" s="60">
        <v>77550</v>
      </c>
      <c r="D7" s="84"/>
      <c r="E7" s="34"/>
      <c r="F7" s="57"/>
      <c r="G7" s="23"/>
      <c r="H7" s="7"/>
    </row>
    <row r="8" spans="1:8" ht="12.75" customHeight="1" x14ac:dyDescent="0.15">
      <c r="A8" s="51">
        <v>413</v>
      </c>
      <c r="B8" s="61" t="s">
        <v>54</v>
      </c>
      <c r="C8" s="60">
        <v>320100</v>
      </c>
      <c r="D8" s="84"/>
      <c r="E8" s="34"/>
      <c r="F8" s="57"/>
      <c r="G8" s="23"/>
      <c r="H8" s="7"/>
    </row>
    <row r="9" spans="1:8" ht="12.75" customHeight="1" x14ac:dyDescent="0.15">
      <c r="A9" s="51">
        <v>414</v>
      </c>
      <c r="B9" s="70" t="s">
        <v>55</v>
      </c>
      <c r="C9" s="60">
        <v>184050</v>
      </c>
      <c r="D9" s="84">
        <f>C9+C8</f>
        <v>504150</v>
      </c>
      <c r="E9" s="154">
        <v>504150</v>
      </c>
      <c r="F9" s="57"/>
      <c r="G9" s="23"/>
      <c r="H9" s="7"/>
    </row>
    <row r="10" spans="1:8" ht="12.75" customHeight="1" x14ac:dyDescent="0.15">
      <c r="A10" s="51">
        <v>415</v>
      </c>
      <c r="B10" s="53" t="s">
        <v>3</v>
      </c>
      <c r="C10" s="60">
        <v>30500</v>
      </c>
      <c r="D10" s="84"/>
      <c r="E10" s="34"/>
      <c r="F10" s="57"/>
      <c r="G10" s="23"/>
      <c r="H10" s="7"/>
    </row>
    <row r="11" spans="1:8" ht="12.75" customHeight="1" x14ac:dyDescent="0.15">
      <c r="A11" s="51">
        <v>416</v>
      </c>
      <c r="B11" s="72" t="s">
        <v>4</v>
      </c>
      <c r="C11" s="60">
        <v>1000</v>
      </c>
      <c r="D11" s="84"/>
      <c r="E11" s="34"/>
      <c r="F11" s="57"/>
      <c r="G11" s="23"/>
      <c r="H11" s="7"/>
    </row>
    <row r="12" spans="1:8" ht="12.75" customHeight="1" x14ac:dyDescent="0.15">
      <c r="A12" s="51">
        <v>417</v>
      </c>
      <c r="B12" s="53" t="s">
        <v>5</v>
      </c>
      <c r="C12" s="60">
        <v>15000</v>
      </c>
      <c r="D12" s="84"/>
      <c r="E12" s="34"/>
      <c r="F12" s="57"/>
      <c r="G12" s="23"/>
      <c r="H12" s="7"/>
    </row>
    <row r="13" spans="1:8" ht="12.75" customHeight="1" x14ac:dyDescent="0.15">
      <c r="A13" s="51">
        <v>418</v>
      </c>
      <c r="B13" s="53" t="s">
        <v>6</v>
      </c>
      <c r="C13" s="60">
        <v>80000</v>
      </c>
      <c r="D13" s="84"/>
      <c r="E13" s="34"/>
      <c r="F13" s="57"/>
      <c r="G13" s="23"/>
      <c r="H13" s="7"/>
    </row>
    <row r="14" spans="1:8" ht="12.75" customHeight="1" x14ac:dyDescent="0.15">
      <c r="A14" s="51">
        <v>419</v>
      </c>
      <c r="B14" s="53" t="s">
        <v>56</v>
      </c>
      <c r="C14" s="60">
        <v>79500</v>
      </c>
      <c r="D14" s="84"/>
      <c r="E14" s="34"/>
      <c r="F14" s="57"/>
      <c r="G14" s="23"/>
      <c r="H14" s="7"/>
    </row>
    <row r="15" spans="1:8" ht="12.75" customHeight="1" x14ac:dyDescent="0.15">
      <c r="A15" s="36">
        <v>42</v>
      </c>
      <c r="B15" s="77" t="s">
        <v>7</v>
      </c>
      <c r="C15" s="46"/>
      <c r="D15" s="84"/>
      <c r="E15" s="34"/>
      <c r="F15" s="57"/>
      <c r="G15" s="23"/>
      <c r="H15" s="7"/>
    </row>
    <row r="16" spans="1:8" ht="16.5" customHeight="1" x14ac:dyDescent="0.15">
      <c r="A16" s="94">
        <v>43</v>
      </c>
      <c r="B16" s="96" t="s">
        <v>8</v>
      </c>
      <c r="C16" s="114">
        <v>1041000</v>
      </c>
      <c r="D16" s="158">
        <f>C17+C27</f>
        <v>1041000</v>
      </c>
      <c r="E16" s="101"/>
      <c r="F16" s="34"/>
      <c r="G16" s="23"/>
      <c r="H16" s="7"/>
    </row>
    <row r="17" spans="1:8" ht="12.75" customHeight="1" x14ac:dyDescent="0.15">
      <c r="A17" s="102">
        <v>431</v>
      </c>
      <c r="B17" s="103" t="s">
        <v>8</v>
      </c>
      <c r="C17" s="148">
        <f>SUM(C18:C26)</f>
        <v>721000</v>
      </c>
      <c r="D17" s="161">
        <v>721000</v>
      </c>
      <c r="E17" s="107"/>
      <c r="F17" s="34"/>
      <c r="G17" s="23"/>
      <c r="H17" s="7"/>
    </row>
    <row r="18" spans="1:8" ht="12.75" customHeight="1" x14ac:dyDescent="0.15">
      <c r="A18" s="109" t="s">
        <v>63</v>
      </c>
      <c r="B18" s="111" t="s">
        <v>64</v>
      </c>
      <c r="C18" s="120"/>
      <c r="D18" s="194"/>
      <c r="E18" s="110"/>
      <c r="F18" s="195"/>
      <c r="G18" s="196"/>
      <c r="H18" s="197"/>
    </row>
    <row r="19" spans="1:8" ht="12.75" customHeight="1" x14ac:dyDescent="0.15">
      <c r="A19" s="102" t="s">
        <v>65</v>
      </c>
      <c r="B19" s="122" t="s">
        <v>66</v>
      </c>
      <c r="C19" s="145">
        <v>40000</v>
      </c>
      <c r="D19" s="184"/>
      <c r="E19" s="67"/>
      <c r="F19" s="239"/>
      <c r="G19" s="23"/>
      <c r="H19" s="7"/>
    </row>
    <row r="20" spans="1:8" ht="12.75" customHeight="1" x14ac:dyDescent="0.15">
      <c r="A20" s="102" t="s">
        <v>68</v>
      </c>
      <c r="B20" s="122" t="s">
        <v>69</v>
      </c>
      <c r="C20" s="145">
        <v>255000</v>
      </c>
      <c r="D20" s="184"/>
      <c r="E20" s="67"/>
      <c r="F20" s="241"/>
      <c r="G20" s="23"/>
      <c r="H20" s="7"/>
    </row>
    <row r="21" spans="1:8" ht="12.75" customHeight="1" x14ac:dyDescent="0.15">
      <c r="A21" s="102" t="s">
        <v>70</v>
      </c>
      <c r="B21" s="122" t="s">
        <v>71</v>
      </c>
      <c r="C21" s="145">
        <v>30000</v>
      </c>
      <c r="D21" s="184"/>
      <c r="E21" s="67"/>
      <c r="F21" s="241"/>
      <c r="G21" s="23"/>
      <c r="H21" s="7"/>
    </row>
    <row r="22" spans="1:8" ht="12.75" customHeight="1" x14ac:dyDescent="0.15">
      <c r="A22" s="102" t="s">
        <v>72</v>
      </c>
      <c r="B22" s="122" t="s">
        <v>73</v>
      </c>
      <c r="C22" s="145">
        <v>60000</v>
      </c>
      <c r="D22" s="184"/>
      <c r="E22" s="67"/>
      <c r="F22" s="241"/>
      <c r="G22" s="23"/>
      <c r="H22" s="7"/>
    </row>
    <row r="23" spans="1:8" ht="12.75" customHeight="1" x14ac:dyDescent="0.15">
      <c r="A23" s="102" t="s">
        <v>74</v>
      </c>
      <c r="B23" s="122" t="s">
        <v>75</v>
      </c>
      <c r="C23" s="145">
        <v>30000</v>
      </c>
      <c r="D23" s="184"/>
      <c r="E23" s="67"/>
      <c r="F23" s="241"/>
      <c r="G23" s="23"/>
      <c r="H23" s="7"/>
    </row>
    <row r="24" spans="1:8" ht="12.75" customHeight="1" x14ac:dyDescent="0.15">
      <c r="A24" s="128" t="s">
        <v>76</v>
      </c>
      <c r="B24" s="122" t="s">
        <v>77</v>
      </c>
      <c r="D24" s="184"/>
      <c r="E24" s="67"/>
      <c r="F24" s="241"/>
      <c r="G24" s="23"/>
      <c r="H24" s="7"/>
    </row>
    <row r="25" spans="1:8" ht="12.75" customHeight="1" x14ac:dyDescent="0.15">
      <c r="A25" s="102" t="s">
        <v>78</v>
      </c>
      <c r="B25" s="130" t="s">
        <v>79</v>
      </c>
      <c r="C25" s="145">
        <v>15000</v>
      </c>
      <c r="D25" s="184"/>
      <c r="E25" s="67"/>
      <c r="F25" s="241"/>
      <c r="G25" s="23"/>
      <c r="H25" s="7"/>
    </row>
    <row r="26" spans="1:8" ht="12.75" customHeight="1" x14ac:dyDescent="0.15">
      <c r="A26" s="102" t="s">
        <v>80</v>
      </c>
      <c r="B26" s="130" t="s">
        <v>81</v>
      </c>
      <c r="C26" s="145">
        <v>291000</v>
      </c>
      <c r="D26" s="184"/>
      <c r="E26" s="67"/>
      <c r="F26" s="241"/>
      <c r="G26" s="23"/>
      <c r="H26" s="7"/>
    </row>
    <row r="27" spans="1:8" ht="12.75" customHeight="1" x14ac:dyDescent="0.15">
      <c r="A27" s="102">
        <v>432</v>
      </c>
      <c r="B27" s="131" t="s">
        <v>9</v>
      </c>
      <c r="C27" s="147">
        <f>SUM(C28:C33)</f>
        <v>320000</v>
      </c>
      <c r="D27" s="161">
        <v>320000</v>
      </c>
      <c r="E27" s="67"/>
      <c r="F27" s="241"/>
      <c r="G27" s="23"/>
      <c r="H27" s="7"/>
    </row>
    <row r="28" spans="1:8" ht="12.75" customHeight="1" x14ac:dyDescent="0.15">
      <c r="A28" s="102" t="s">
        <v>82</v>
      </c>
      <c r="B28" s="133" t="s">
        <v>83</v>
      </c>
      <c r="C28" s="144"/>
      <c r="D28" s="184"/>
      <c r="E28" s="67"/>
      <c r="F28" s="241"/>
      <c r="G28" s="23"/>
      <c r="H28" s="7"/>
    </row>
    <row r="29" spans="1:8" ht="12.75" customHeight="1" x14ac:dyDescent="0.15">
      <c r="A29" s="102" t="s">
        <v>84</v>
      </c>
      <c r="B29" s="133" t="s">
        <v>85</v>
      </c>
      <c r="C29" s="144"/>
      <c r="D29" s="184"/>
      <c r="E29" s="67"/>
      <c r="F29" s="241"/>
      <c r="G29" s="23"/>
      <c r="H29" s="7"/>
    </row>
    <row r="30" spans="1:8" ht="12.75" customHeight="1" x14ac:dyDescent="0.15">
      <c r="A30" s="102" t="s">
        <v>86</v>
      </c>
      <c r="B30" s="133" t="s">
        <v>87</v>
      </c>
      <c r="C30" s="144"/>
      <c r="D30" s="184"/>
      <c r="E30" s="67"/>
      <c r="F30" s="241"/>
      <c r="G30" s="23"/>
      <c r="H30" s="7"/>
    </row>
    <row r="31" spans="1:8" ht="12.75" customHeight="1" x14ac:dyDescent="0.15">
      <c r="A31" s="109" t="s">
        <v>88</v>
      </c>
      <c r="B31" s="134" t="s">
        <v>89</v>
      </c>
      <c r="C31" s="144"/>
      <c r="D31" s="184"/>
      <c r="E31" s="67"/>
      <c r="F31" s="241"/>
      <c r="G31" s="23"/>
      <c r="H31" s="7"/>
    </row>
    <row r="32" spans="1:8" ht="12.75" customHeight="1" x14ac:dyDescent="0.15">
      <c r="A32" s="102" t="s">
        <v>90</v>
      </c>
      <c r="B32" s="136" t="s">
        <v>91</v>
      </c>
      <c r="C32" s="144"/>
      <c r="D32" s="184"/>
      <c r="E32" s="67"/>
      <c r="F32" s="241"/>
      <c r="G32" s="23"/>
      <c r="H32" s="7"/>
    </row>
    <row r="33" spans="1:8" ht="12.75" customHeight="1" x14ac:dyDescent="0.15">
      <c r="A33" s="102" t="s">
        <v>92</v>
      </c>
      <c r="B33" s="136" t="s">
        <v>93</v>
      </c>
      <c r="C33" s="145">
        <v>320000</v>
      </c>
      <c r="D33" s="184"/>
      <c r="E33" s="67"/>
      <c r="F33" s="241"/>
      <c r="G33" s="23"/>
      <c r="H33" s="7"/>
    </row>
    <row r="34" spans="1:8" ht="12.75" customHeight="1" x14ac:dyDescent="0.15">
      <c r="A34" s="36">
        <v>44</v>
      </c>
      <c r="B34" s="138" t="s">
        <v>10</v>
      </c>
      <c r="C34" s="191">
        <v>1700000</v>
      </c>
      <c r="D34" s="245"/>
      <c r="E34" s="46"/>
      <c r="F34" s="34"/>
      <c r="G34" s="23"/>
      <c r="H34" s="7"/>
    </row>
    <row r="35" spans="1:8" ht="12.75" customHeight="1" x14ac:dyDescent="0.15">
      <c r="A35" s="36">
        <v>45</v>
      </c>
      <c r="B35" s="77" t="s">
        <v>94</v>
      </c>
      <c r="C35" s="46"/>
      <c r="D35" s="84"/>
      <c r="E35" s="34"/>
      <c r="F35" s="34"/>
      <c r="G35" s="23"/>
      <c r="H35" s="7"/>
    </row>
    <row r="36" spans="1:8" ht="12.75" customHeight="1" x14ac:dyDescent="0.15">
      <c r="A36" s="36">
        <v>46</v>
      </c>
      <c r="B36" s="30" t="s">
        <v>12</v>
      </c>
      <c r="C36" s="46">
        <f>1259200+1942500</f>
        <v>3201700</v>
      </c>
      <c r="D36" s="92">
        <v>3201700</v>
      </c>
      <c r="E36" s="34"/>
      <c r="F36" s="34"/>
      <c r="G36" s="23"/>
      <c r="H36" s="232"/>
    </row>
    <row r="37" spans="1:8" ht="12.75" customHeight="1" x14ac:dyDescent="0.15">
      <c r="A37" s="36">
        <v>47</v>
      </c>
      <c r="B37" s="30" t="s">
        <v>13</v>
      </c>
      <c r="C37" s="78">
        <v>170000</v>
      </c>
      <c r="D37" s="84"/>
      <c r="E37" s="34"/>
      <c r="F37" s="34"/>
      <c r="G37" s="23"/>
      <c r="H37" s="7"/>
    </row>
    <row r="38" spans="1:8" ht="12.75" customHeight="1" x14ac:dyDescent="0.15">
      <c r="A38" s="11"/>
      <c r="B38" s="30" t="s">
        <v>14</v>
      </c>
      <c r="C38" s="249">
        <v>8355788.6699999999</v>
      </c>
      <c r="D38" s="245">
        <f>C5+C16+C34+C36+C37</f>
        <v>8355788.6699999999</v>
      </c>
      <c r="E38" s="251"/>
      <c r="F38" s="34"/>
      <c r="G38" s="23"/>
      <c r="H38" s="7"/>
    </row>
    <row r="39" spans="1:8" ht="12.75" customHeight="1" x14ac:dyDescent="0.15">
      <c r="A39" s="11"/>
      <c r="B39" s="142" t="s">
        <v>95</v>
      </c>
      <c r="C39" s="151"/>
      <c r="D39" s="231"/>
      <c r="E39" s="177"/>
      <c r="F39" s="177"/>
      <c r="G39" s="23"/>
      <c r="H39" s="7"/>
    </row>
    <row r="40" spans="1:8" ht="12.75" customHeight="1" x14ac:dyDescent="0.15">
      <c r="A40" s="36">
        <v>71</v>
      </c>
      <c r="B40" s="30" t="s">
        <v>15</v>
      </c>
      <c r="C40" s="253">
        <f>SUM(C41:C45)</f>
        <v>3242500</v>
      </c>
      <c r="D40" s="92">
        <v>3242500</v>
      </c>
      <c r="E40" s="170"/>
      <c r="F40" s="30"/>
      <c r="G40" s="23"/>
      <c r="H40" s="7"/>
    </row>
    <row r="41" spans="1:8" ht="12.75" customHeight="1" x14ac:dyDescent="0.15">
      <c r="A41" s="51">
        <v>711</v>
      </c>
      <c r="B41" s="72" t="s">
        <v>16</v>
      </c>
      <c r="C41" s="108">
        <v>1491500</v>
      </c>
      <c r="D41" s="84"/>
      <c r="E41" s="34"/>
      <c r="F41" s="57"/>
      <c r="G41" s="23"/>
      <c r="H41" s="7"/>
    </row>
    <row r="42" spans="1:8" ht="12.75" customHeight="1" x14ac:dyDescent="0.15">
      <c r="A42" s="51">
        <v>713</v>
      </c>
      <c r="B42" s="72" t="s">
        <v>17</v>
      </c>
      <c r="C42" s="108">
        <v>130000</v>
      </c>
      <c r="D42" s="129"/>
      <c r="E42" s="67"/>
      <c r="F42" s="57"/>
      <c r="G42" s="23"/>
      <c r="H42" s="7"/>
    </row>
    <row r="43" spans="1:8" ht="12.75" customHeight="1" x14ac:dyDescent="0.15">
      <c r="A43" s="51">
        <v>714</v>
      </c>
      <c r="B43" s="72" t="s">
        <v>18</v>
      </c>
      <c r="C43" s="67">
        <f>4000+3000+3000+400000+500+10000</f>
        <v>420500</v>
      </c>
      <c r="D43" s="282">
        <v>420500</v>
      </c>
      <c r="E43" s="67"/>
      <c r="F43" s="57"/>
      <c r="G43" s="23"/>
      <c r="H43" s="7"/>
    </row>
    <row r="44" spans="1:8" ht="12.75" customHeight="1" x14ac:dyDescent="0.15">
      <c r="A44" s="201"/>
      <c r="B44" s="72" t="s">
        <v>103</v>
      </c>
      <c r="C44" s="67">
        <f>1435500-C43</f>
        <v>1015000</v>
      </c>
      <c r="D44" s="129"/>
      <c r="E44" s="67"/>
      <c r="F44" s="57"/>
      <c r="G44" s="23"/>
      <c r="H44" s="7"/>
    </row>
    <row r="45" spans="1:8" ht="12.75" customHeight="1" x14ac:dyDescent="0.15">
      <c r="A45" s="51">
        <v>715</v>
      </c>
      <c r="B45" s="72" t="s">
        <v>104</v>
      </c>
      <c r="C45" s="60">
        <v>185500</v>
      </c>
      <c r="D45" s="129"/>
      <c r="E45" s="67"/>
      <c r="F45" s="57"/>
      <c r="G45" s="23"/>
      <c r="H45" s="7"/>
    </row>
    <row r="46" spans="1:8" ht="12.75" customHeight="1" x14ac:dyDescent="0.15">
      <c r="A46" s="36">
        <v>72</v>
      </c>
      <c r="B46" s="382" t="s">
        <v>19</v>
      </c>
      <c r="C46" s="78">
        <v>700000</v>
      </c>
      <c r="D46" s="84"/>
      <c r="E46" s="34"/>
      <c r="F46" s="67"/>
      <c r="G46" s="23"/>
      <c r="H46" s="7"/>
    </row>
    <row r="47" spans="1:8" ht="12.75" customHeight="1" x14ac:dyDescent="0.15">
      <c r="A47" s="205">
        <v>73</v>
      </c>
      <c r="B47" s="77" t="s">
        <v>106</v>
      </c>
      <c r="C47" s="149">
        <v>68288.67</v>
      </c>
      <c r="D47" s="264"/>
      <c r="E47" s="188"/>
      <c r="F47" s="224"/>
      <c r="G47" s="23"/>
      <c r="H47" s="7"/>
    </row>
    <row r="48" spans="1:8" ht="12.75" customHeight="1" x14ac:dyDescent="0.15">
      <c r="A48" s="36">
        <v>74</v>
      </c>
      <c r="B48" s="96" t="s">
        <v>20</v>
      </c>
      <c r="C48" s="101">
        <f>SUM(C49:C51)</f>
        <v>4345000</v>
      </c>
      <c r="D48" s="430">
        <v>4345000</v>
      </c>
      <c r="E48" s="188"/>
      <c r="F48" s="34"/>
      <c r="G48" s="23"/>
      <c r="H48" s="431"/>
    </row>
    <row r="49" spans="1:8" ht="12.75" customHeight="1" x14ac:dyDescent="0.15">
      <c r="A49" s="51">
        <v>741</v>
      </c>
      <c r="B49" s="72" t="s">
        <v>21</v>
      </c>
      <c r="C49" s="123">
        <v>250000</v>
      </c>
      <c r="D49" s="162"/>
      <c r="E49" s="185"/>
      <c r="F49" s="34"/>
      <c r="G49" s="23"/>
      <c r="H49" s="7"/>
    </row>
    <row r="50" spans="1:8" ht="12.75" customHeight="1" x14ac:dyDescent="0.15">
      <c r="A50" s="51">
        <v>742</v>
      </c>
      <c r="B50" s="72" t="s">
        <v>22</v>
      </c>
      <c r="C50" s="123">
        <v>3280000</v>
      </c>
      <c r="D50" s="162"/>
      <c r="E50" s="185"/>
      <c r="F50" s="34"/>
      <c r="G50" s="23"/>
      <c r="H50" s="7"/>
    </row>
    <row r="51" spans="1:8" ht="12.75" customHeight="1" x14ac:dyDescent="0.15">
      <c r="A51" s="201"/>
      <c r="B51" s="72" t="s">
        <v>107</v>
      </c>
      <c r="C51" s="123">
        <v>815000</v>
      </c>
      <c r="D51" s="162"/>
      <c r="E51" s="185"/>
      <c r="F51" s="34"/>
      <c r="G51" s="23"/>
      <c r="H51" s="7"/>
    </row>
    <row r="52" spans="1:8" ht="12.75" customHeight="1" x14ac:dyDescent="0.15">
      <c r="A52" s="36">
        <v>751</v>
      </c>
      <c r="B52" s="138" t="s">
        <v>94</v>
      </c>
      <c r="C52" s="78"/>
      <c r="D52" s="84"/>
      <c r="E52" s="34"/>
      <c r="F52" s="34"/>
      <c r="G52" s="23"/>
      <c r="H52" s="7"/>
    </row>
    <row r="53" spans="1:8" ht="12.75" customHeight="1" x14ac:dyDescent="0.15">
      <c r="A53" s="11"/>
      <c r="B53" s="138" t="s">
        <v>108</v>
      </c>
      <c r="C53" s="204">
        <v>8355788.6699999999</v>
      </c>
      <c r="D53" s="84">
        <f>C40+C46+C47+C48</f>
        <v>8355788.6699999999</v>
      </c>
      <c r="E53" s="34"/>
      <c r="F53" s="34"/>
      <c r="G53" s="23"/>
      <c r="H53" s="7"/>
    </row>
    <row r="54" spans="1:8" ht="12.75" customHeight="1" x14ac:dyDescent="0.15">
      <c r="A54" s="11"/>
      <c r="B54" s="142" t="s">
        <v>109</v>
      </c>
      <c r="C54" s="151"/>
      <c r="D54" s="231"/>
      <c r="E54" s="177"/>
      <c r="F54" s="177"/>
      <c r="G54" s="23"/>
      <c r="H54" s="7"/>
    </row>
    <row r="55" spans="1:8" ht="12.75" customHeight="1" x14ac:dyDescent="0.15">
      <c r="A55" s="11"/>
      <c r="B55" s="59" t="s">
        <v>110</v>
      </c>
      <c r="C55" s="76"/>
      <c r="D55" s="129"/>
      <c r="E55" s="67"/>
      <c r="F55" s="67"/>
      <c r="G55" s="23"/>
      <c r="H55" s="7"/>
    </row>
    <row r="56" spans="1:8" ht="12.75" customHeight="1" x14ac:dyDescent="0.15">
      <c r="A56" s="11"/>
      <c r="B56" s="59" t="s">
        <v>111</v>
      </c>
      <c r="C56" s="76"/>
      <c r="D56" s="129"/>
      <c r="E56" s="67"/>
      <c r="F56" s="67"/>
      <c r="G56" s="23"/>
      <c r="H56" s="7"/>
    </row>
    <row r="57" spans="1:8" ht="12.75" customHeight="1" x14ac:dyDescent="0.15">
      <c r="A57" s="11"/>
      <c r="B57" s="59" t="s">
        <v>112</v>
      </c>
      <c r="C57" s="76"/>
      <c r="D57" s="129"/>
      <c r="E57" s="67"/>
      <c r="F57" s="67"/>
      <c r="G57" s="23"/>
      <c r="H57" s="7"/>
    </row>
    <row r="58" spans="1:8" ht="12.75" customHeight="1" x14ac:dyDescent="0.15">
      <c r="A58" s="11"/>
      <c r="B58" s="59" t="s">
        <v>113</v>
      </c>
      <c r="C58" s="76"/>
      <c r="D58" s="129"/>
      <c r="E58" s="67"/>
      <c r="F58" s="67"/>
      <c r="G58" s="23"/>
      <c r="H58" s="7"/>
    </row>
    <row r="59" spans="1:8" ht="12.75" customHeight="1" x14ac:dyDescent="0.15">
      <c r="A59" s="11"/>
      <c r="B59" s="250"/>
      <c r="C59" s="151"/>
      <c r="D59" s="231"/>
      <c r="E59" s="177"/>
      <c r="F59" s="177"/>
      <c r="G59" s="23"/>
      <c r="H59" s="7"/>
    </row>
    <row r="60" spans="1:8" ht="19.5" customHeight="1" x14ac:dyDescent="0.15">
      <c r="A60" s="7"/>
      <c r="B60" s="252"/>
      <c r="C60" s="252"/>
      <c r="D60" s="268"/>
      <c r="E60" s="252"/>
      <c r="F60" s="252"/>
      <c r="G60" s="7"/>
      <c r="H60" s="7"/>
    </row>
    <row r="61" spans="1:8" ht="19.5" customHeight="1" x14ac:dyDescent="0.15">
      <c r="A61" s="7"/>
      <c r="B61" s="256" t="s">
        <v>116</v>
      </c>
      <c r="C61" s="8"/>
      <c r="D61" s="270"/>
      <c r="E61" s="8"/>
      <c r="F61" s="7"/>
      <c r="G61" s="7"/>
      <c r="H61" s="7"/>
    </row>
    <row r="62" spans="1:8" ht="19.5" customHeight="1" x14ac:dyDescent="0.15">
      <c r="A62" s="11"/>
      <c r="B62" s="318" t="s">
        <v>118</v>
      </c>
      <c r="C62" s="446">
        <f>SUM(C63:C81)</f>
        <v>6655788.6699999999</v>
      </c>
      <c r="D62" s="448"/>
      <c r="E62" s="450"/>
      <c r="F62" s="23"/>
      <c r="G62" s="7"/>
      <c r="H62" s="7"/>
    </row>
    <row r="63" spans="1:8" ht="19.5" customHeight="1" x14ac:dyDescent="0.15">
      <c r="A63" s="11"/>
      <c r="B63" s="320" t="s">
        <v>276</v>
      </c>
      <c r="C63" s="2">
        <v>269600.67</v>
      </c>
      <c r="D63" s="307"/>
      <c r="E63" s="315"/>
      <c r="F63" s="23"/>
      <c r="G63" s="7"/>
      <c r="H63" s="7"/>
    </row>
    <row r="64" spans="1:8" ht="19.5" customHeight="1" x14ac:dyDescent="0.15">
      <c r="A64" s="11"/>
      <c r="B64" s="320" t="s">
        <v>277</v>
      </c>
      <c r="C64" s="2">
        <v>205798</v>
      </c>
      <c r="D64" s="307"/>
      <c r="E64" s="315"/>
      <c r="F64" s="23"/>
      <c r="G64" s="7"/>
      <c r="H64" s="7"/>
    </row>
    <row r="65" spans="1:8" ht="19.5" customHeight="1" x14ac:dyDescent="0.15">
      <c r="A65" s="11"/>
      <c r="B65" s="355" t="s">
        <v>241</v>
      </c>
      <c r="C65" s="2">
        <v>50720</v>
      </c>
      <c r="D65" s="307"/>
      <c r="E65" s="315"/>
      <c r="F65" s="23"/>
      <c r="G65" s="7"/>
      <c r="H65" s="7"/>
    </row>
    <row r="66" spans="1:8" ht="19.5" customHeight="1" x14ac:dyDescent="0.15">
      <c r="A66" s="11"/>
      <c r="B66" s="355" t="s">
        <v>227</v>
      </c>
      <c r="C66" s="2">
        <v>74250</v>
      </c>
      <c r="D66" s="307"/>
      <c r="E66" s="315"/>
      <c r="F66" s="23"/>
      <c r="G66" s="7"/>
      <c r="H66" s="7"/>
    </row>
    <row r="67" spans="1:8" ht="19.5" customHeight="1" x14ac:dyDescent="0.15">
      <c r="A67" s="11"/>
      <c r="B67" s="312" t="s">
        <v>200</v>
      </c>
      <c r="C67" s="2">
        <v>716900</v>
      </c>
      <c r="D67" s="307"/>
      <c r="E67" s="315"/>
      <c r="F67" s="23"/>
      <c r="G67" s="7"/>
      <c r="H67" s="7"/>
    </row>
    <row r="68" spans="1:8" ht="19.5" customHeight="1" x14ac:dyDescent="0.15">
      <c r="A68" s="11"/>
      <c r="B68" s="312" t="s">
        <v>212</v>
      </c>
      <c r="C68" s="2">
        <v>242900</v>
      </c>
      <c r="D68" s="307"/>
      <c r="E68" s="315"/>
      <c r="F68" s="23"/>
      <c r="G68" s="7"/>
      <c r="H68" s="7"/>
    </row>
    <row r="69" spans="1:8" ht="19.5" customHeight="1" x14ac:dyDescent="0.15">
      <c r="A69" s="11"/>
      <c r="B69" s="310" t="s">
        <v>278</v>
      </c>
      <c r="C69" s="2">
        <v>171960</v>
      </c>
      <c r="D69" s="307"/>
      <c r="E69" s="315"/>
      <c r="F69" s="23"/>
      <c r="G69" s="7"/>
      <c r="H69" s="7"/>
    </row>
    <row r="70" spans="1:8" ht="19.5" customHeight="1" x14ac:dyDescent="0.15">
      <c r="A70" s="11"/>
      <c r="B70" s="312" t="s">
        <v>219</v>
      </c>
      <c r="C70" s="2">
        <v>379400</v>
      </c>
      <c r="D70" s="307"/>
      <c r="E70" s="315"/>
      <c r="F70" s="23"/>
      <c r="G70" s="7"/>
      <c r="H70" s="7"/>
    </row>
    <row r="71" spans="1:8" ht="19.5" customHeight="1" x14ac:dyDescent="0.15">
      <c r="A71" s="11"/>
      <c r="B71" s="312" t="s">
        <v>243</v>
      </c>
      <c r="C71" s="2">
        <v>2434950</v>
      </c>
      <c r="D71" s="307"/>
      <c r="E71" s="315"/>
      <c r="F71" s="23"/>
      <c r="G71" s="7"/>
      <c r="H71" s="7"/>
    </row>
    <row r="72" spans="1:8" ht="19.5" customHeight="1" x14ac:dyDescent="0.15">
      <c r="A72" s="11"/>
      <c r="B72" s="320" t="s">
        <v>279</v>
      </c>
      <c r="C72" s="3">
        <v>421850</v>
      </c>
      <c r="D72" s="454"/>
      <c r="E72" s="425"/>
      <c r="F72" s="23"/>
      <c r="G72" s="7"/>
      <c r="H72" s="7"/>
    </row>
    <row r="73" spans="1:8" ht="19.5" customHeight="1" x14ac:dyDescent="0.15">
      <c r="A73" s="11"/>
      <c r="B73" s="312" t="s">
        <v>165</v>
      </c>
      <c r="C73" s="2">
        <v>42500</v>
      </c>
      <c r="D73" s="307"/>
      <c r="E73" s="315"/>
      <c r="F73" s="23"/>
      <c r="G73" s="7"/>
      <c r="H73" s="7"/>
    </row>
    <row r="74" spans="1:8" ht="19.5" customHeight="1" x14ac:dyDescent="0.15">
      <c r="A74" s="11"/>
      <c r="B74" s="312" t="s">
        <v>130</v>
      </c>
      <c r="C74" s="2">
        <v>135750</v>
      </c>
      <c r="D74" s="307"/>
      <c r="E74" s="315"/>
      <c r="F74" s="23"/>
      <c r="G74" s="7"/>
      <c r="H74" s="7"/>
    </row>
    <row r="75" spans="1:8" ht="19.5" customHeight="1" x14ac:dyDescent="0.15">
      <c r="A75" s="11"/>
      <c r="B75" s="312" t="s">
        <v>159</v>
      </c>
      <c r="C75" s="2">
        <v>77400</v>
      </c>
      <c r="D75" s="307"/>
      <c r="E75" s="315"/>
      <c r="F75" s="23"/>
      <c r="G75" s="7"/>
      <c r="H75" s="7"/>
    </row>
    <row r="76" spans="1:8" ht="19.5" customHeight="1" x14ac:dyDescent="0.15">
      <c r="A76" s="11"/>
      <c r="B76" s="355" t="s">
        <v>180</v>
      </c>
      <c r="C76" s="2">
        <v>188400</v>
      </c>
      <c r="D76" s="307"/>
      <c r="E76" s="315"/>
      <c r="F76" s="23"/>
      <c r="G76" s="7"/>
      <c r="H76" s="7"/>
    </row>
    <row r="77" spans="1:8" ht="19.5" customHeight="1" x14ac:dyDescent="0.15">
      <c r="A77" s="11"/>
      <c r="B77" s="312" t="s">
        <v>142</v>
      </c>
      <c r="C77" s="2">
        <v>150500</v>
      </c>
      <c r="D77" s="307"/>
      <c r="E77" s="315"/>
      <c r="F77" s="23"/>
      <c r="G77" s="7"/>
      <c r="H77" s="7"/>
    </row>
    <row r="78" spans="1:8" ht="19.5" customHeight="1" x14ac:dyDescent="0.15">
      <c r="A78" s="11"/>
      <c r="B78" s="312" t="s">
        <v>132</v>
      </c>
      <c r="C78" s="2">
        <v>55010</v>
      </c>
      <c r="D78" s="307"/>
      <c r="E78" s="315"/>
      <c r="F78" s="23"/>
      <c r="G78" s="7"/>
      <c r="H78" s="7"/>
    </row>
    <row r="79" spans="1:8" ht="19.5" customHeight="1" x14ac:dyDescent="0.15">
      <c r="A79" s="11"/>
      <c r="B79" s="312" t="s">
        <v>128</v>
      </c>
      <c r="C79" s="2">
        <v>371600</v>
      </c>
      <c r="D79" s="307"/>
      <c r="E79" s="315"/>
      <c r="F79" s="23"/>
      <c r="G79" s="7"/>
      <c r="H79" s="7"/>
    </row>
    <row r="80" spans="1:8" ht="19.5" customHeight="1" x14ac:dyDescent="0.15">
      <c r="A80" s="11"/>
      <c r="B80" s="355" t="s">
        <v>161</v>
      </c>
      <c r="C80" s="2">
        <v>27000</v>
      </c>
      <c r="D80" s="307"/>
      <c r="E80" s="315"/>
      <c r="F80" s="23"/>
      <c r="G80" s="7"/>
      <c r="H80" s="7"/>
    </row>
    <row r="81" spans="1:8" ht="19.5" customHeight="1" x14ac:dyDescent="0.15">
      <c r="A81" s="11"/>
      <c r="B81" s="355" t="s">
        <v>280</v>
      </c>
      <c r="C81" s="2">
        <v>639300</v>
      </c>
      <c r="D81" s="307"/>
      <c r="E81" s="315"/>
      <c r="F81" s="23"/>
      <c r="G81" s="7"/>
      <c r="H81" s="7"/>
    </row>
    <row r="82" spans="1:8" ht="19.5" customHeight="1" x14ac:dyDescent="0.15">
      <c r="A82" s="11"/>
      <c r="B82" s="312"/>
      <c r="C82" s="315"/>
      <c r="D82" s="307"/>
      <c r="E82" s="315"/>
      <c r="F82" s="23"/>
      <c r="G82" s="7"/>
      <c r="H82" s="7"/>
    </row>
    <row r="83" spans="1:8" ht="19.5" customHeight="1" x14ac:dyDescent="0.15">
      <c r="A83" s="11"/>
      <c r="B83" s="475" t="s">
        <v>281</v>
      </c>
      <c r="C83" s="476">
        <v>1700000</v>
      </c>
      <c r="D83" s="448"/>
      <c r="E83" s="358"/>
      <c r="F83" s="23"/>
      <c r="G83" s="7"/>
      <c r="H83" s="7"/>
    </row>
    <row r="84" spans="1:8" ht="19.5" customHeight="1" x14ac:dyDescent="0.15">
      <c r="A84" s="11"/>
      <c r="B84" s="379"/>
      <c r="C84" s="352"/>
      <c r="D84" s="448"/>
      <c r="E84" s="450"/>
      <c r="F84" s="23"/>
      <c r="G84" s="7"/>
      <c r="H84" s="7"/>
    </row>
    <row r="85" spans="1:8" ht="19.5" customHeight="1" x14ac:dyDescent="0.15">
      <c r="A85" s="11"/>
      <c r="B85" s="388" t="s">
        <v>135</v>
      </c>
      <c r="C85" s="482">
        <f>C83+C62</f>
        <v>8355788.6699999999</v>
      </c>
      <c r="D85" s="483"/>
      <c r="E85" s="486"/>
      <c r="F85" s="23"/>
      <c r="G85" s="7"/>
      <c r="H85" s="7"/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5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7"/>
      <c r="B1" s="8"/>
      <c r="C1" s="8"/>
      <c r="D1" s="8"/>
      <c r="E1" s="8"/>
      <c r="F1" s="8"/>
    </row>
    <row r="2" spans="1:6" ht="12.75" customHeight="1" x14ac:dyDescent="0.15">
      <c r="A2" s="11"/>
      <c r="B2" s="14" t="s">
        <v>98</v>
      </c>
      <c r="C2" s="15">
        <v>2014</v>
      </c>
      <c r="D2" s="21"/>
      <c r="E2" s="21"/>
      <c r="F2" s="22"/>
    </row>
    <row r="3" spans="1:6" ht="12.75" customHeight="1" x14ac:dyDescent="0.15">
      <c r="A3" s="11"/>
      <c r="B3" s="24" t="s">
        <v>49</v>
      </c>
      <c r="C3" s="40"/>
      <c r="D3" s="156"/>
      <c r="E3" s="42"/>
      <c r="F3" s="29"/>
    </row>
    <row r="4" spans="1:6" ht="12.75" customHeight="1" x14ac:dyDescent="0.15">
      <c r="A4" s="11"/>
      <c r="B4" s="30"/>
      <c r="C4" s="46"/>
      <c r="D4" s="34"/>
      <c r="E4" s="34"/>
      <c r="F4" s="34"/>
    </row>
    <row r="5" spans="1:6" ht="12.75" customHeight="1" x14ac:dyDescent="0.15">
      <c r="A5" s="36">
        <v>41</v>
      </c>
      <c r="B5" s="30" t="s">
        <v>0</v>
      </c>
      <c r="C5" s="47">
        <f>SUM(C6:C14)</f>
        <v>0</v>
      </c>
      <c r="D5" s="50"/>
      <c r="E5" s="50"/>
      <c r="F5" s="34"/>
    </row>
    <row r="6" spans="1:6" ht="12.75" customHeight="1" x14ac:dyDescent="0.15">
      <c r="A6" s="51">
        <v>411</v>
      </c>
      <c r="B6" s="53" t="s">
        <v>51</v>
      </c>
      <c r="C6" s="60"/>
      <c r="D6" s="34"/>
      <c r="E6" s="34"/>
      <c r="F6" s="57"/>
    </row>
    <row r="7" spans="1:6" ht="12.75" customHeight="1" x14ac:dyDescent="0.15">
      <c r="A7" s="51">
        <v>412</v>
      </c>
      <c r="B7" s="59" t="s">
        <v>53</v>
      </c>
      <c r="C7" s="60"/>
      <c r="D7" s="34"/>
      <c r="E7" s="34"/>
      <c r="F7" s="57"/>
    </row>
    <row r="8" spans="1:6" ht="12.75" customHeight="1" x14ac:dyDescent="0.15">
      <c r="A8" s="51">
        <v>413</v>
      </c>
      <c r="B8" s="61" t="s">
        <v>54</v>
      </c>
      <c r="C8" s="60"/>
      <c r="D8" s="34"/>
      <c r="E8" s="34"/>
      <c r="F8" s="57"/>
    </row>
    <row r="9" spans="1:6" ht="12.75" customHeight="1" x14ac:dyDescent="0.15">
      <c r="A9" s="51">
        <v>414</v>
      </c>
      <c r="B9" s="61" t="s">
        <v>55</v>
      </c>
      <c r="C9" s="60"/>
      <c r="D9" s="34">
        <f>C9+C8</f>
        <v>0</v>
      </c>
      <c r="E9" s="186"/>
      <c r="F9" s="57"/>
    </row>
    <row r="10" spans="1:6" ht="12.75" customHeight="1" x14ac:dyDescent="0.15">
      <c r="A10" s="51">
        <v>415</v>
      </c>
      <c r="B10" s="53" t="s">
        <v>3</v>
      </c>
      <c r="C10" s="60"/>
      <c r="D10" s="34"/>
      <c r="E10" s="34"/>
      <c r="F10" s="57"/>
    </row>
    <row r="11" spans="1:6" ht="12.75" customHeight="1" x14ac:dyDescent="0.15">
      <c r="A11" s="51">
        <v>416</v>
      </c>
      <c r="B11" s="72" t="s">
        <v>4</v>
      </c>
      <c r="C11" s="76"/>
      <c r="D11" s="34"/>
      <c r="E11" s="34"/>
      <c r="F11" s="57"/>
    </row>
    <row r="12" spans="1:6" ht="12.75" customHeight="1" x14ac:dyDescent="0.15">
      <c r="A12" s="51">
        <v>417</v>
      </c>
      <c r="B12" s="53" t="s">
        <v>5</v>
      </c>
      <c r="C12" s="60"/>
      <c r="D12" s="34"/>
      <c r="E12" s="34"/>
      <c r="F12" s="57"/>
    </row>
    <row r="13" spans="1:6" ht="12.75" customHeight="1" x14ac:dyDescent="0.15">
      <c r="A13" s="51">
        <v>418</v>
      </c>
      <c r="B13" s="53" t="s">
        <v>6</v>
      </c>
      <c r="C13" s="60"/>
      <c r="D13" s="34"/>
      <c r="E13" s="34"/>
      <c r="F13" s="57"/>
    </row>
    <row r="14" spans="1:6" ht="12.75" customHeight="1" x14ac:dyDescent="0.15">
      <c r="A14" s="51">
        <v>419</v>
      </c>
      <c r="B14" s="53" t="s">
        <v>56</v>
      </c>
      <c r="C14" s="60"/>
      <c r="D14" s="34"/>
      <c r="E14" s="34"/>
      <c r="F14" s="57"/>
    </row>
    <row r="15" spans="1:6" ht="12.75" customHeight="1" x14ac:dyDescent="0.15">
      <c r="A15" s="36">
        <v>42</v>
      </c>
      <c r="B15" s="73" t="s">
        <v>7</v>
      </c>
      <c r="C15" s="79"/>
      <c r="D15" s="117"/>
      <c r="E15" s="117"/>
      <c r="F15" s="95"/>
    </row>
    <row r="16" spans="1:6" ht="16.5" customHeight="1" x14ac:dyDescent="0.15">
      <c r="A16" s="94">
        <v>43</v>
      </c>
      <c r="B16" s="96" t="s">
        <v>8</v>
      </c>
      <c r="C16" s="101">
        <f>SUM(C17:C33)</f>
        <v>0</v>
      </c>
      <c r="D16" s="188"/>
      <c r="E16" s="101"/>
      <c r="F16" s="34"/>
    </row>
    <row r="17" spans="1:6" ht="12.75" customHeight="1" x14ac:dyDescent="0.15">
      <c r="A17" s="102">
        <v>431</v>
      </c>
      <c r="B17" s="103" t="s">
        <v>8</v>
      </c>
      <c r="C17" s="107"/>
      <c r="D17" s="185"/>
      <c r="E17" s="107"/>
      <c r="F17" s="34"/>
    </row>
    <row r="18" spans="1:6" ht="12.75" customHeight="1" x14ac:dyDescent="0.15">
      <c r="A18" s="102" t="s">
        <v>63</v>
      </c>
      <c r="B18" s="122" t="s">
        <v>64</v>
      </c>
      <c r="C18" s="107"/>
      <c r="D18" s="185"/>
      <c r="E18" s="107"/>
      <c r="F18" s="34"/>
    </row>
    <row r="19" spans="1:6" ht="12.75" customHeight="1" x14ac:dyDescent="0.15">
      <c r="A19" s="102" t="s">
        <v>65</v>
      </c>
      <c r="B19" s="122" t="s">
        <v>66</v>
      </c>
      <c r="C19" s="107"/>
      <c r="D19" s="185"/>
      <c r="E19" s="107"/>
      <c r="F19" s="34"/>
    </row>
    <row r="20" spans="1:6" ht="12.75" customHeight="1" x14ac:dyDescent="0.15">
      <c r="A20" s="102" t="s">
        <v>68</v>
      </c>
      <c r="B20" s="122" t="s">
        <v>69</v>
      </c>
      <c r="C20" s="107"/>
      <c r="D20" s="185"/>
      <c r="E20" s="107"/>
      <c r="F20" s="34"/>
    </row>
    <row r="21" spans="1:6" ht="12.75" customHeight="1" x14ac:dyDescent="0.15">
      <c r="A21" s="102" t="s">
        <v>70</v>
      </c>
      <c r="B21" s="122" t="s">
        <v>71</v>
      </c>
      <c r="C21" s="107"/>
      <c r="D21" s="185"/>
      <c r="E21" s="107"/>
      <c r="F21" s="34"/>
    </row>
    <row r="22" spans="1:6" ht="12.75" customHeight="1" x14ac:dyDescent="0.15">
      <c r="A22" s="102" t="s">
        <v>72</v>
      </c>
      <c r="B22" s="122" t="s">
        <v>73</v>
      </c>
      <c r="C22" s="107"/>
      <c r="D22" s="185"/>
      <c r="E22" s="107"/>
      <c r="F22" s="34"/>
    </row>
    <row r="23" spans="1:6" ht="12.75" customHeight="1" x14ac:dyDescent="0.15">
      <c r="A23" s="102" t="s">
        <v>74</v>
      </c>
      <c r="B23" s="122" t="s">
        <v>75</v>
      </c>
      <c r="C23" s="107"/>
      <c r="D23" s="185"/>
      <c r="E23" s="107"/>
      <c r="F23" s="34"/>
    </row>
    <row r="24" spans="1:6" ht="12.75" customHeight="1" x14ac:dyDescent="0.15">
      <c r="A24" s="128" t="s">
        <v>76</v>
      </c>
      <c r="B24" s="122" t="s">
        <v>77</v>
      </c>
      <c r="C24" s="107"/>
      <c r="D24" s="185"/>
      <c r="E24" s="107"/>
      <c r="F24" s="34"/>
    </row>
    <row r="25" spans="1:6" ht="12.75" customHeight="1" x14ac:dyDescent="0.15">
      <c r="A25" s="102" t="s">
        <v>78</v>
      </c>
      <c r="B25" s="130" t="s">
        <v>79</v>
      </c>
      <c r="C25" s="107"/>
      <c r="D25" s="185"/>
      <c r="E25" s="107"/>
      <c r="F25" s="34"/>
    </row>
    <row r="26" spans="1:6" ht="12.75" customHeight="1" x14ac:dyDescent="0.15">
      <c r="A26" s="102" t="s">
        <v>80</v>
      </c>
      <c r="B26" s="130" t="s">
        <v>81</v>
      </c>
      <c r="C26" s="107"/>
      <c r="D26" s="185"/>
      <c r="E26" s="107"/>
      <c r="F26" s="34"/>
    </row>
    <row r="27" spans="1:6" ht="12.75" customHeight="1" x14ac:dyDescent="0.15">
      <c r="A27" s="102">
        <v>432</v>
      </c>
      <c r="B27" s="131" t="s">
        <v>9</v>
      </c>
      <c r="C27" s="107"/>
      <c r="D27" s="185"/>
      <c r="E27" s="107"/>
      <c r="F27" s="34"/>
    </row>
    <row r="28" spans="1:6" ht="12.75" customHeight="1" x14ac:dyDescent="0.15">
      <c r="A28" s="102" t="s">
        <v>82</v>
      </c>
      <c r="B28" s="133" t="s">
        <v>83</v>
      </c>
      <c r="C28" s="107"/>
      <c r="D28" s="185"/>
      <c r="E28" s="107"/>
      <c r="F28" s="34"/>
    </row>
    <row r="29" spans="1:6" ht="12.75" customHeight="1" x14ac:dyDescent="0.15">
      <c r="A29" s="102" t="s">
        <v>84</v>
      </c>
      <c r="B29" s="133" t="s">
        <v>85</v>
      </c>
      <c r="C29" s="107"/>
      <c r="D29" s="185"/>
      <c r="E29" s="107"/>
      <c r="F29" s="34"/>
    </row>
    <row r="30" spans="1:6" ht="12.75" customHeight="1" x14ac:dyDescent="0.15">
      <c r="A30" s="102" t="s">
        <v>86</v>
      </c>
      <c r="B30" s="133" t="s">
        <v>87</v>
      </c>
      <c r="C30" s="107"/>
      <c r="D30" s="185"/>
      <c r="E30" s="107"/>
      <c r="F30" s="34"/>
    </row>
    <row r="31" spans="1:6" ht="12.75" customHeight="1" x14ac:dyDescent="0.15">
      <c r="A31" s="109" t="s">
        <v>88</v>
      </c>
      <c r="B31" s="134" t="s">
        <v>89</v>
      </c>
      <c r="C31" s="110"/>
      <c r="D31" s="218"/>
      <c r="E31" s="110"/>
      <c r="F31" s="195"/>
    </row>
    <row r="32" spans="1:6" ht="12.75" customHeight="1" x14ac:dyDescent="0.15">
      <c r="A32" s="102" t="s">
        <v>90</v>
      </c>
      <c r="B32" s="136" t="s">
        <v>91</v>
      </c>
      <c r="C32" s="185"/>
      <c r="D32" s="107"/>
      <c r="E32" s="67"/>
      <c r="F32" s="126"/>
    </row>
    <row r="33" spans="1:6" ht="12.75" customHeight="1" x14ac:dyDescent="0.15">
      <c r="A33" s="102" t="s">
        <v>92</v>
      </c>
      <c r="B33" s="136" t="s">
        <v>93</v>
      </c>
      <c r="C33" s="185"/>
      <c r="D33" s="107"/>
      <c r="E33" s="67"/>
      <c r="F33" s="127"/>
    </row>
    <row r="34" spans="1:6" ht="12.75" customHeight="1" x14ac:dyDescent="0.15">
      <c r="A34" s="36">
        <v>44</v>
      </c>
      <c r="B34" s="138" t="s">
        <v>10</v>
      </c>
      <c r="C34" s="78"/>
      <c r="D34" s="34"/>
      <c r="E34" s="34"/>
      <c r="F34" s="34"/>
    </row>
    <row r="35" spans="1:6" ht="12.75" customHeight="1" x14ac:dyDescent="0.15">
      <c r="A35" s="36">
        <v>45</v>
      </c>
      <c r="B35" s="77" t="s">
        <v>94</v>
      </c>
      <c r="C35" s="46"/>
      <c r="D35" s="34"/>
      <c r="E35" s="34"/>
      <c r="F35" s="34"/>
    </row>
    <row r="36" spans="1:6" ht="12.75" customHeight="1" x14ac:dyDescent="0.15">
      <c r="A36" s="36">
        <v>46</v>
      </c>
      <c r="B36" s="30" t="s">
        <v>12</v>
      </c>
      <c r="C36" s="46"/>
      <c r="D36" s="34"/>
      <c r="E36" s="34"/>
      <c r="F36" s="34"/>
    </row>
    <row r="37" spans="1:6" ht="12.75" customHeight="1" x14ac:dyDescent="0.15">
      <c r="A37" s="36">
        <v>47</v>
      </c>
      <c r="B37" s="30" t="s">
        <v>13</v>
      </c>
      <c r="C37" s="78"/>
      <c r="D37" s="34"/>
      <c r="E37" s="34"/>
      <c r="F37" s="34"/>
    </row>
    <row r="38" spans="1:6" ht="12.75" customHeight="1" x14ac:dyDescent="0.15">
      <c r="A38" s="11"/>
      <c r="B38" s="30" t="s">
        <v>14</v>
      </c>
      <c r="C38" s="140"/>
      <c r="D38" s="34"/>
      <c r="E38" s="34"/>
      <c r="F38" s="34"/>
    </row>
    <row r="39" spans="1:6" ht="12.75" customHeight="1" x14ac:dyDescent="0.15">
      <c r="A39" s="11"/>
      <c r="B39" s="142" t="s">
        <v>95</v>
      </c>
      <c r="C39" s="151"/>
      <c r="D39" s="177"/>
      <c r="E39" s="177"/>
      <c r="F39" s="177"/>
    </row>
    <row r="40" spans="1:6" ht="12.75" customHeight="1" x14ac:dyDescent="0.15">
      <c r="A40" s="36">
        <v>71</v>
      </c>
      <c r="B40" s="30" t="s">
        <v>15</v>
      </c>
      <c r="C40" s="321">
        <f>SUM(C41:C45)</f>
        <v>1438800</v>
      </c>
      <c r="D40" s="322">
        <v>1438800</v>
      </c>
      <c r="E40" s="170"/>
      <c r="F40" s="30"/>
    </row>
    <row r="41" spans="1:6" ht="12.75" customHeight="1" x14ac:dyDescent="0.15">
      <c r="A41" s="51">
        <v>711</v>
      </c>
      <c r="B41" s="72" t="s">
        <v>16</v>
      </c>
      <c r="C41" s="108">
        <v>510000</v>
      </c>
      <c r="D41" s="67"/>
      <c r="E41" s="67"/>
      <c r="F41" s="57"/>
    </row>
    <row r="42" spans="1:6" ht="12.75" customHeight="1" x14ac:dyDescent="0.15">
      <c r="A42" s="51">
        <v>713</v>
      </c>
      <c r="B42" s="72" t="s">
        <v>17</v>
      </c>
      <c r="C42" s="108">
        <v>163000</v>
      </c>
      <c r="D42" s="67"/>
      <c r="E42" s="67"/>
      <c r="F42" s="57"/>
    </row>
    <row r="43" spans="1:6" ht="12.75" customHeight="1" x14ac:dyDescent="0.15">
      <c r="A43" s="51">
        <v>714</v>
      </c>
      <c r="B43" s="72" t="s">
        <v>18</v>
      </c>
      <c r="C43" s="67">
        <f>24000+160000</f>
        <v>184000</v>
      </c>
      <c r="D43" s="108">
        <v>184000</v>
      </c>
      <c r="E43" s="67"/>
      <c r="F43" s="57"/>
    </row>
    <row r="44" spans="1:6" ht="12.75" customHeight="1" x14ac:dyDescent="0.15">
      <c r="A44" s="201"/>
      <c r="B44" s="72" t="s">
        <v>103</v>
      </c>
      <c r="C44" s="67">
        <f>634000-C43</f>
        <v>450000</v>
      </c>
      <c r="D44" s="67"/>
      <c r="E44" s="67"/>
      <c r="F44" s="57"/>
    </row>
    <row r="45" spans="1:6" ht="12.75" customHeight="1" x14ac:dyDescent="0.15">
      <c r="A45" s="51">
        <v>715</v>
      </c>
      <c r="B45" s="72" t="s">
        <v>104</v>
      </c>
      <c r="C45" s="60">
        <v>131800</v>
      </c>
      <c r="D45" s="67"/>
      <c r="E45" s="67"/>
      <c r="F45" s="57"/>
    </row>
    <row r="46" spans="1:6" ht="12.75" customHeight="1" x14ac:dyDescent="0.15">
      <c r="A46" s="36">
        <v>72</v>
      </c>
      <c r="B46" s="203" t="s">
        <v>19</v>
      </c>
      <c r="C46" s="78">
        <v>70000</v>
      </c>
      <c r="D46" s="34"/>
      <c r="E46" s="34"/>
      <c r="F46" s="67"/>
    </row>
    <row r="47" spans="1:6" ht="18" customHeight="1" x14ac:dyDescent="0.15">
      <c r="A47" s="205">
        <v>73</v>
      </c>
      <c r="B47" s="77" t="s">
        <v>106</v>
      </c>
      <c r="C47" s="234">
        <v>51952.83</v>
      </c>
      <c r="D47" s="237"/>
      <c r="E47" s="237"/>
      <c r="F47" s="224"/>
    </row>
    <row r="48" spans="1:6" ht="12.75" customHeight="1" x14ac:dyDescent="0.15">
      <c r="A48" s="36">
        <v>74</v>
      </c>
      <c r="B48" s="96" t="s">
        <v>20</v>
      </c>
      <c r="C48" s="149">
        <v>875000</v>
      </c>
      <c r="D48" s="188"/>
      <c r="E48" s="188"/>
      <c r="F48" s="34"/>
    </row>
    <row r="49" spans="1:6" ht="12.75" customHeight="1" x14ac:dyDescent="0.15">
      <c r="A49" s="51">
        <v>741</v>
      </c>
      <c r="B49" s="72" t="s">
        <v>21</v>
      </c>
      <c r="C49" s="326">
        <v>30000</v>
      </c>
      <c r="D49" s="185"/>
      <c r="E49" s="185"/>
      <c r="F49" s="34"/>
    </row>
    <row r="50" spans="1:6" ht="12.75" customHeight="1" x14ac:dyDescent="0.15">
      <c r="A50" s="51">
        <v>742</v>
      </c>
      <c r="B50" s="72" t="s">
        <v>22</v>
      </c>
      <c r="C50" s="123">
        <v>625000</v>
      </c>
      <c r="D50" s="185"/>
      <c r="E50" s="185"/>
      <c r="F50" s="34"/>
    </row>
    <row r="51" spans="1:6" ht="12.75" customHeight="1" x14ac:dyDescent="0.15">
      <c r="A51" s="201"/>
      <c r="B51" s="72" t="s">
        <v>107</v>
      </c>
      <c r="C51" s="123">
        <f>C48-C49-C50</f>
        <v>220000</v>
      </c>
      <c r="D51" s="188"/>
      <c r="E51" s="188"/>
      <c r="F51" s="34"/>
    </row>
    <row r="52" spans="1:6" ht="12.75" customHeight="1" x14ac:dyDescent="0.15">
      <c r="A52" s="36">
        <v>751</v>
      </c>
      <c r="B52" s="138" t="s">
        <v>94</v>
      </c>
      <c r="C52" s="78">
        <v>0</v>
      </c>
      <c r="D52" s="34"/>
      <c r="E52" s="34"/>
      <c r="F52" s="34"/>
    </row>
    <row r="53" spans="1:6" ht="12.75" customHeight="1" x14ac:dyDescent="0.15">
      <c r="A53" s="11"/>
      <c r="B53" s="138" t="s">
        <v>108</v>
      </c>
      <c r="C53" s="140">
        <v>2435752.83</v>
      </c>
      <c r="D53" s="34">
        <f>C40+C46+C47+C48</f>
        <v>2435752.83</v>
      </c>
      <c r="E53" s="34"/>
      <c r="F53" s="34"/>
    </row>
    <row r="54" spans="1:6" ht="12.75" customHeight="1" x14ac:dyDescent="0.15">
      <c r="A54" s="11"/>
      <c r="B54" s="142" t="s">
        <v>109</v>
      </c>
      <c r="C54" s="151"/>
      <c r="D54" s="177"/>
      <c r="E54" s="177"/>
      <c r="F54" s="177"/>
    </row>
    <row r="55" spans="1:6" ht="12.75" customHeight="1" x14ac:dyDescent="0.15">
      <c r="A55" s="11"/>
      <c r="B55" s="59" t="s">
        <v>110</v>
      </c>
      <c r="C55" s="76"/>
      <c r="D55" s="67"/>
      <c r="E55" s="67"/>
      <c r="F55" s="67"/>
    </row>
    <row r="56" spans="1:6" ht="12.75" customHeight="1" x14ac:dyDescent="0.15">
      <c r="A56" s="11"/>
      <c r="B56" s="59" t="s">
        <v>111</v>
      </c>
      <c r="C56" s="76"/>
      <c r="D56" s="67"/>
      <c r="E56" s="67"/>
      <c r="F56" s="67"/>
    </row>
    <row r="57" spans="1:6" ht="12.75" customHeight="1" x14ac:dyDescent="0.15">
      <c r="A57" s="11"/>
      <c r="B57" s="59" t="s">
        <v>112</v>
      </c>
      <c r="C57" s="76"/>
      <c r="D57" s="67"/>
      <c r="E57" s="67"/>
      <c r="F57" s="67"/>
    </row>
    <row r="58" spans="1:6" ht="12.75" customHeight="1" x14ac:dyDescent="0.15">
      <c r="A58" s="11"/>
      <c r="B58" s="59" t="s">
        <v>113</v>
      </c>
      <c r="C58" s="76"/>
      <c r="D58" s="67"/>
      <c r="E58" s="67"/>
      <c r="F58" s="67"/>
    </row>
    <row r="59" spans="1:6" ht="12.75" customHeight="1" x14ac:dyDescent="0.15">
      <c r="A59" s="11"/>
      <c r="B59" s="250"/>
      <c r="C59" s="151"/>
      <c r="D59" s="177"/>
      <c r="E59" s="177"/>
      <c r="F59" s="177"/>
    </row>
    <row r="60" spans="1:6" ht="19.5" customHeight="1" x14ac:dyDescent="0.15">
      <c r="A60" s="7"/>
      <c r="B60" s="252"/>
      <c r="C60" s="252"/>
      <c r="D60" s="328"/>
      <c r="E60" s="252"/>
      <c r="F60" s="252"/>
    </row>
    <row r="61" spans="1:6" ht="19.5" customHeight="1" x14ac:dyDescent="0.15">
      <c r="A61" s="7"/>
      <c r="B61" s="256" t="s">
        <v>116</v>
      </c>
      <c r="C61" s="8"/>
      <c r="D61" s="385"/>
      <c r="E61" s="8"/>
      <c r="F61" s="7"/>
    </row>
    <row r="62" spans="1:6" ht="19.5" customHeight="1" x14ac:dyDescent="0.15">
      <c r="A62" s="11"/>
      <c r="B62" s="422" t="s">
        <v>118</v>
      </c>
      <c r="C62" s="423"/>
      <c r="D62" s="423"/>
      <c r="E62" s="423"/>
      <c r="F62" s="23"/>
    </row>
    <row r="63" spans="1:6" ht="19.5" customHeight="1" x14ac:dyDescent="0.15">
      <c r="A63" s="11"/>
      <c r="B63" s="422"/>
      <c r="C63" s="423"/>
      <c r="D63" s="423"/>
      <c r="E63" s="423"/>
      <c r="F63" s="23"/>
    </row>
    <row r="64" spans="1:6" ht="24" customHeight="1" x14ac:dyDescent="0.15">
      <c r="A64" s="11"/>
      <c r="B64" s="417" t="s">
        <v>250</v>
      </c>
      <c r="C64" s="2">
        <v>150374.32999999999</v>
      </c>
      <c r="D64" s="315"/>
      <c r="E64" s="315"/>
      <c r="F64" s="23"/>
    </row>
    <row r="65" spans="1:6" ht="24" customHeight="1" x14ac:dyDescent="0.15">
      <c r="A65" s="11"/>
      <c r="B65" s="417" t="s">
        <v>251</v>
      </c>
      <c r="C65" s="2">
        <v>41695.870000000003</v>
      </c>
      <c r="D65" s="315"/>
      <c r="E65" s="315"/>
      <c r="F65" s="23"/>
    </row>
    <row r="66" spans="1:6" ht="24" customHeight="1" x14ac:dyDescent="0.15">
      <c r="A66" s="11"/>
      <c r="B66" s="417" t="s">
        <v>252</v>
      </c>
      <c r="C66" s="2">
        <v>16888.2</v>
      </c>
      <c r="D66" s="315"/>
      <c r="E66" s="315"/>
      <c r="F66" s="23"/>
    </row>
    <row r="67" spans="1:6" ht="24" customHeight="1" x14ac:dyDescent="0.15">
      <c r="A67" s="11"/>
      <c r="B67" s="424" t="s">
        <v>241</v>
      </c>
      <c r="C67" s="2">
        <v>20657.02</v>
      </c>
      <c r="D67" s="315"/>
      <c r="E67" s="315"/>
      <c r="F67" s="23"/>
    </row>
    <row r="68" spans="1:6" ht="24" customHeight="1" x14ac:dyDescent="0.15">
      <c r="A68" s="11"/>
      <c r="B68" s="424" t="s">
        <v>130</v>
      </c>
      <c r="C68" s="2">
        <v>70235.100000000006</v>
      </c>
      <c r="D68" s="315"/>
      <c r="E68" s="315"/>
      <c r="F68" s="23"/>
    </row>
    <row r="69" spans="1:6" ht="24" customHeight="1" x14ac:dyDescent="0.15">
      <c r="A69" s="11"/>
      <c r="B69" s="424" t="s">
        <v>253</v>
      </c>
      <c r="C69" s="2">
        <v>37212.86</v>
      </c>
      <c r="D69" s="315"/>
      <c r="E69" s="315"/>
      <c r="F69" s="23"/>
    </row>
    <row r="70" spans="1:6" ht="24" customHeight="1" x14ac:dyDescent="0.15">
      <c r="A70" s="11"/>
      <c r="B70" s="424" t="s">
        <v>254</v>
      </c>
      <c r="C70" s="2">
        <v>109365.72</v>
      </c>
      <c r="D70" s="315"/>
      <c r="E70" s="315"/>
      <c r="F70" s="23"/>
    </row>
    <row r="71" spans="1:6" ht="24" customHeight="1" x14ac:dyDescent="0.15">
      <c r="A71" s="11"/>
      <c r="B71" s="424" t="s">
        <v>255</v>
      </c>
      <c r="C71" s="2">
        <v>54538.13</v>
      </c>
      <c r="D71" s="315"/>
      <c r="E71" s="315"/>
      <c r="F71" s="23"/>
    </row>
    <row r="72" spans="1:6" ht="24" customHeight="1" x14ac:dyDescent="0.15">
      <c r="A72" s="11"/>
      <c r="B72" s="417" t="s">
        <v>136</v>
      </c>
      <c r="C72" s="2">
        <v>32742.12</v>
      </c>
      <c r="D72" s="315"/>
      <c r="E72" s="315"/>
      <c r="F72" s="23"/>
    </row>
    <row r="73" spans="1:6" ht="24" customHeight="1" x14ac:dyDescent="0.15">
      <c r="A73" s="11"/>
      <c r="B73" s="417" t="s">
        <v>200</v>
      </c>
      <c r="C73" s="2">
        <v>348691.34</v>
      </c>
      <c r="D73" s="315"/>
      <c r="E73" s="315"/>
      <c r="F73" s="23"/>
    </row>
    <row r="74" spans="1:6" ht="24" customHeight="1" x14ac:dyDescent="0.15">
      <c r="A74" s="11"/>
      <c r="B74" s="424" t="s">
        <v>256</v>
      </c>
      <c r="C74" s="2">
        <v>166796.49</v>
      </c>
      <c r="D74" s="315"/>
      <c r="E74" s="315"/>
      <c r="F74" s="23"/>
    </row>
    <row r="75" spans="1:6" ht="31.5" customHeight="1" x14ac:dyDescent="0.15">
      <c r="A75" s="11"/>
      <c r="B75" s="417" t="s">
        <v>257</v>
      </c>
      <c r="C75" s="3">
        <v>49938.879999999997</v>
      </c>
      <c r="D75" s="425"/>
      <c r="E75" s="425"/>
      <c r="F75" s="23"/>
    </row>
    <row r="76" spans="1:6" ht="31.5" customHeight="1" x14ac:dyDescent="0.15">
      <c r="A76" s="11"/>
      <c r="B76" s="417" t="s">
        <v>258</v>
      </c>
      <c r="C76" s="3">
        <v>722992.43</v>
      </c>
      <c r="D76" s="425"/>
      <c r="E76" s="425"/>
      <c r="F76" s="23"/>
    </row>
    <row r="77" spans="1:6" ht="24" customHeight="1" x14ac:dyDescent="0.15">
      <c r="A77" s="11"/>
      <c r="B77" s="424" t="s">
        <v>259</v>
      </c>
      <c r="C77" s="2">
        <v>23155</v>
      </c>
      <c r="D77" s="315"/>
      <c r="E77" s="315"/>
      <c r="F77" s="23"/>
    </row>
    <row r="78" spans="1:6" ht="24" customHeight="1" x14ac:dyDescent="0.15">
      <c r="A78" s="11"/>
      <c r="B78" s="426" t="s">
        <v>215</v>
      </c>
      <c r="C78" s="2">
        <v>5550.14</v>
      </c>
      <c r="D78" s="315"/>
      <c r="E78" s="315"/>
      <c r="F78" s="23"/>
    </row>
    <row r="79" spans="1:6" ht="24" customHeight="1" x14ac:dyDescent="0.15">
      <c r="A79" s="11"/>
      <c r="B79" s="424" t="s">
        <v>131</v>
      </c>
      <c r="C79" s="2">
        <v>172520.95</v>
      </c>
      <c r="D79" s="315"/>
      <c r="E79" s="315"/>
      <c r="F79" s="23"/>
    </row>
    <row r="80" spans="1:6" ht="24" customHeight="1" x14ac:dyDescent="0.15">
      <c r="A80" s="11"/>
      <c r="B80" s="426" t="s">
        <v>260</v>
      </c>
      <c r="C80" s="2">
        <v>77756.149999999994</v>
      </c>
      <c r="D80" s="315"/>
      <c r="E80" s="315"/>
      <c r="F80" s="23"/>
    </row>
    <row r="81" spans="1:6" ht="24" customHeight="1" x14ac:dyDescent="0.15">
      <c r="A81" s="11"/>
      <c r="B81" s="424" t="s">
        <v>261</v>
      </c>
      <c r="C81" s="2">
        <v>329078.15999999997</v>
      </c>
      <c r="D81" s="315"/>
      <c r="E81" s="315"/>
      <c r="F81" s="23"/>
    </row>
    <row r="82" spans="1:6" ht="24" customHeight="1" x14ac:dyDescent="0.15">
      <c r="A82" s="11"/>
      <c r="B82" s="426" t="s">
        <v>262</v>
      </c>
      <c r="C82" s="2">
        <v>8700</v>
      </c>
      <c r="D82" s="315"/>
      <c r="E82" s="315"/>
      <c r="F82" s="23"/>
    </row>
    <row r="83" spans="1:6" ht="24" customHeight="1" x14ac:dyDescent="0.15">
      <c r="A83" s="11"/>
      <c r="B83" s="424" t="s">
        <v>263</v>
      </c>
      <c r="C83" s="2">
        <v>138129.01</v>
      </c>
      <c r="D83" s="315"/>
      <c r="E83" s="315"/>
      <c r="F83" s="23"/>
    </row>
    <row r="84" spans="1:6" ht="19.5" customHeight="1" x14ac:dyDescent="0.15">
      <c r="A84" s="11"/>
      <c r="B84" s="428"/>
      <c r="C84" s="423"/>
      <c r="D84" s="423"/>
      <c r="E84" s="423"/>
      <c r="F84" s="23"/>
    </row>
    <row r="85" spans="1:6" ht="19.5" customHeight="1" x14ac:dyDescent="0.15">
      <c r="A85" s="11"/>
      <c r="B85" s="429" t="s">
        <v>135</v>
      </c>
      <c r="C85" s="453">
        <f>SUM(C64:C83)</f>
        <v>2577017.8999999994</v>
      </c>
      <c r="D85" s="383">
        <v>2435752.83</v>
      </c>
      <c r="E85" s="455"/>
      <c r="F85" s="23"/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4" width="14.5" customWidth="1"/>
    <col min="5" max="6" width="11.6640625" customWidth="1"/>
  </cols>
  <sheetData>
    <row r="1" spans="1:6" ht="27.75" customHeight="1" x14ac:dyDescent="0.15">
      <c r="A1" s="7"/>
      <c r="B1" s="8"/>
      <c r="C1" s="8"/>
      <c r="D1" s="80"/>
      <c r="E1" s="7"/>
      <c r="F1" s="7"/>
    </row>
    <row r="2" spans="1:6" ht="12.75" customHeight="1" x14ac:dyDescent="0.15">
      <c r="A2" s="11"/>
      <c r="B2" s="14" t="s">
        <v>99</v>
      </c>
      <c r="C2" s="283">
        <v>2014</v>
      </c>
      <c r="D2" s="285"/>
      <c r="E2" s="23"/>
      <c r="F2" s="7"/>
    </row>
    <row r="3" spans="1:6" ht="12.75" customHeight="1" x14ac:dyDescent="0.15">
      <c r="A3" s="11"/>
      <c r="B3" s="24" t="s">
        <v>49</v>
      </c>
      <c r="C3" s="286"/>
      <c r="D3" s="287"/>
      <c r="E3" s="23"/>
      <c r="F3" s="7"/>
    </row>
    <row r="4" spans="1:6" ht="12.75" customHeight="1" x14ac:dyDescent="0.15">
      <c r="A4" s="11"/>
      <c r="B4" s="30"/>
      <c r="C4" s="34"/>
      <c r="D4" s="84"/>
      <c r="E4" s="23"/>
      <c r="F4" s="7"/>
    </row>
    <row r="5" spans="1:6" ht="12.75" customHeight="1" x14ac:dyDescent="0.15">
      <c r="A5" s="36">
        <v>41</v>
      </c>
      <c r="B5" s="30" t="s">
        <v>0</v>
      </c>
      <c r="C5" s="246">
        <f>SUM(C6:C14)</f>
        <v>542296.92999999993</v>
      </c>
      <c r="D5" s="92">
        <v>542296.93000000005</v>
      </c>
      <c r="E5" s="23"/>
      <c r="F5" s="7"/>
    </row>
    <row r="6" spans="1:6" ht="12.75" customHeight="1" x14ac:dyDescent="0.15">
      <c r="A6" s="51">
        <v>411</v>
      </c>
      <c r="B6" s="53" t="s">
        <v>51</v>
      </c>
      <c r="C6" s="108">
        <v>355446.93</v>
      </c>
      <c r="D6" s="296"/>
      <c r="E6" s="23"/>
      <c r="F6" s="7"/>
    </row>
    <row r="7" spans="1:6" ht="12.75" customHeight="1" x14ac:dyDescent="0.15">
      <c r="A7" s="51">
        <v>412</v>
      </c>
      <c r="B7" s="59" t="s">
        <v>53</v>
      </c>
      <c r="C7" s="108">
        <v>42500</v>
      </c>
      <c r="D7" s="296"/>
      <c r="E7" s="23"/>
      <c r="F7" s="7"/>
    </row>
    <row r="8" spans="1:6" ht="12.75" customHeight="1" x14ac:dyDescent="0.15">
      <c r="A8" s="51">
        <v>413</v>
      </c>
      <c r="B8" s="61" t="s">
        <v>54</v>
      </c>
      <c r="C8" s="108">
        <v>39400</v>
      </c>
      <c r="D8" s="296"/>
      <c r="E8" s="23"/>
      <c r="F8" s="7"/>
    </row>
    <row r="9" spans="1:6" ht="12.75" customHeight="1" x14ac:dyDescent="0.15">
      <c r="A9" s="51">
        <v>414</v>
      </c>
      <c r="B9" s="70" t="s">
        <v>55</v>
      </c>
      <c r="C9" s="108">
        <v>52750</v>
      </c>
      <c r="D9" s="129">
        <f>C9+C8</f>
        <v>92150</v>
      </c>
      <c r="E9" s="298">
        <v>92150</v>
      </c>
      <c r="F9" s="7"/>
    </row>
    <row r="10" spans="1:6" ht="12.75" customHeight="1" x14ac:dyDescent="0.15">
      <c r="A10" s="51">
        <v>415</v>
      </c>
      <c r="B10" s="53" t="s">
        <v>3</v>
      </c>
      <c r="C10" s="108">
        <v>13000</v>
      </c>
      <c r="D10" s="129"/>
      <c r="E10" s="23"/>
      <c r="F10" s="7"/>
    </row>
    <row r="11" spans="1:6" ht="12.75" customHeight="1" x14ac:dyDescent="0.15">
      <c r="A11" s="51">
        <v>416</v>
      </c>
      <c r="B11" s="72" t="s">
        <v>4</v>
      </c>
      <c r="C11" s="67"/>
      <c r="D11" s="296"/>
      <c r="E11" s="23"/>
      <c r="F11" s="7"/>
    </row>
    <row r="12" spans="1:6" ht="12.75" customHeight="1" x14ac:dyDescent="0.15">
      <c r="A12" s="51">
        <v>417</v>
      </c>
      <c r="B12" s="53" t="s">
        <v>5</v>
      </c>
      <c r="C12" s="67"/>
      <c r="D12" s="296"/>
      <c r="E12" s="23"/>
      <c r="F12" s="7"/>
    </row>
    <row r="13" spans="1:6" ht="12.75" customHeight="1" x14ac:dyDescent="0.15">
      <c r="A13" s="51">
        <v>418</v>
      </c>
      <c r="B13" s="53" t="s">
        <v>6</v>
      </c>
      <c r="C13" s="108">
        <v>3600</v>
      </c>
      <c r="D13" s="296"/>
      <c r="E13" s="23"/>
      <c r="F13" s="7"/>
    </row>
    <row r="14" spans="1:6" ht="12.75" customHeight="1" x14ac:dyDescent="0.15">
      <c r="A14" s="51">
        <v>419</v>
      </c>
      <c r="B14" s="53" t="s">
        <v>56</v>
      </c>
      <c r="C14" s="108">
        <v>35600</v>
      </c>
      <c r="D14" s="296"/>
      <c r="E14" s="23"/>
      <c r="F14" s="7"/>
    </row>
    <row r="15" spans="1:6" ht="12.75" customHeight="1" x14ac:dyDescent="0.15">
      <c r="A15" s="36">
        <v>42</v>
      </c>
      <c r="B15" s="77" t="s">
        <v>7</v>
      </c>
      <c r="C15" s="229">
        <v>500</v>
      </c>
      <c r="D15" s="296"/>
      <c r="E15" s="23"/>
      <c r="F15" s="7"/>
    </row>
    <row r="16" spans="1:6" ht="16.5" customHeight="1" x14ac:dyDescent="0.15">
      <c r="A16" s="94">
        <v>43</v>
      </c>
      <c r="B16" s="96" t="s">
        <v>8</v>
      </c>
      <c r="C16" s="301">
        <v>451260</v>
      </c>
      <c r="D16" s="395">
        <f>C17+C27</f>
        <v>451260</v>
      </c>
      <c r="E16" s="370"/>
      <c r="F16" s="7"/>
    </row>
    <row r="17" spans="1:6" ht="12.75" customHeight="1" x14ac:dyDescent="0.15">
      <c r="A17" s="102">
        <v>431</v>
      </c>
      <c r="B17" s="103" t="s">
        <v>8</v>
      </c>
      <c r="C17" s="119">
        <f>SUM(C18:C26)</f>
        <v>338260</v>
      </c>
      <c r="D17" s="193">
        <v>338260</v>
      </c>
      <c r="E17" s="23"/>
      <c r="F17" s="7"/>
    </row>
    <row r="18" spans="1:6" ht="12.75" customHeight="1" x14ac:dyDescent="0.15">
      <c r="A18" s="109" t="s">
        <v>63</v>
      </c>
      <c r="B18" s="111" t="s">
        <v>64</v>
      </c>
      <c r="C18" s="112"/>
      <c r="D18" s="84"/>
      <c r="E18" s="23"/>
      <c r="F18" s="7"/>
    </row>
    <row r="19" spans="1:6" ht="12.75" customHeight="1" x14ac:dyDescent="0.15">
      <c r="A19" s="102" t="s">
        <v>65</v>
      </c>
      <c r="B19" s="122" t="s">
        <v>66</v>
      </c>
      <c r="C19" s="263"/>
      <c r="D19" s="398"/>
      <c r="E19" s="7"/>
      <c r="F19" s="7"/>
    </row>
    <row r="20" spans="1:6" ht="12.75" customHeight="1" x14ac:dyDescent="0.15">
      <c r="A20" s="102" t="s">
        <v>68</v>
      </c>
      <c r="B20" s="122" t="s">
        <v>69</v>
      </c>
      <c r="C20" s="263">
        <f>210000+6500+8500+2500+2000</f>
        <v>229500</v>
      </c>
      <c r="D20" s="409"/>
      <c r="E20" s="7"/>
      <c r="F20" s="7"/>
    </row>
    <row r="21" spans="1:6" ht="12.75" customHeight="1" x14ac:dyDescent="0.15">
      <c r="A21" s="102" t="s">
        <v>70</v>
      </c>
      <c r="B21" s="122" t="s">
        <v>71</v>
      </c>
      <c r="C21" s="55">
        <v>5000</v>
      </c>
      <c r="D21" s="409"/>
      <c r="E21" s="7"/>
      <c r="F21" s="7"/>
    </row>
    <row r="22" spans="1:6" ht="12.75" customHeight="1" x14ac:dyDescent="0.15">
      <c r="A22" s="102" t="s">
        <v>72</v>
      </c>
      <c r="B22" s="122" t="s">
        <v>73</v>
      </c>
      <c r="C22" s="55">
        <v>10960</v>
      </c>
      <c r="D22" s="409"/>
      <c r="E22" s="7"/>
      <c r="F22" s="7"/>
    </row>
    <row r="23" spans="1:6" ht="12.75" customHeight="1" x14ac:dyDescent="0.15">
      <c r="A23" s="102" t="s">
        <v>74</v>
      </c>
      <c r="B23" s="122" t="s">
        <v>75</v>
      </c>
      <c r="C23" s="263"/>
      <c r="D23" s="409"/>
      <c r="E23" s="7"/>
      <c r="F23" s="7"/>
    </row>
    <row r="24" spans="1:6" ht="12.75" customHeight="1" x14ac:dyDescent="0.15">
      <c r="A24" s="128" t="s">
        <v>76</v>
      </c>
      <c r="B24" s="122" t="s">
        <v>77</v>
      </c>
      <c r="C24" s="263"/>
      <c r="D24" s="409"/>
      <c r="E24" s="7"/>
      <c r="F24" s="7"/>
    </row>
    <row r="25" spans="1:6" ht="12.75" customHeight="1" x14ac:dyDescent="0.15">
      <c r="A25" s="102" t="s">
        <v>78</v>
      </c>
      <c r="B25" s="130" t="s">
        <v>79</v>
      </c>
      <c r="C25" s="55">
        <v>1200</v>
      </c>
      <c r="D25" s="409"/>
      <c r="E25" s="7"/>
      <c r="F25" s="7"/>
    </row>
    <row r="26" spans="1:6" ht="12.75" customHeight="1" x14ac:dyDescent="0.15">
      <c r="A26" s="102" t="s">
        <v>80</v>
      </c>
      <c r="B26" s="130" t="s">
        <v>81</v>
      </c>
      <c r="C26" s="263">
        <f>60000+11000+17000+1600+2000</f>
        <v>91600</v>
      </c>
      <c r="D26" s="409"/>
      <c r="E26" s="7"/>
      <c r="F26" s="7"/>
    </row>
    <row r="27" spans="1:6" ht="12.75" customHeight="1" x14ac:dyDescent="0.15">
      <c r="A27" s="102">
        <v>432</v>
      </c>
      <c r="B27" s="131" t="s">
        <v>9</v>
      </c>
      <c r="C27" s="414">
        <f>SUM(C28:C33)</f>
        <v>113000</v>
      </c>
      <c r="D27" s="467">
        <v>113000</v>
      </c>
      <c r="E27" s="7"/>
      <c r="F27" s="7"/>
    </row>
    <row r="28" spans="1:6" ht="12.75" customHeight="1" x14ac:dyDescent="0.15">
      <c r="A28" s="102" t="s">
        <v>82</v>
      </c>
      <c r="B28" s="133" t="s">
        <v>83</v>
      </c>
      <c r="C28" s="263"/>
      <c r="D28" s="409"/>
      <c r="E28" s="7"/>
      <c r="F28" s="7"/>
    </row>
    <row r="29" spans="1:6" ht="12.75" customHeight="1" x14ac:dyDescent="0.15">
      <c r="A29" s="102" t="s">
        <v>84</v>
      </c>
      <c r="B29" s="133" t="s">
        <v>85</v>
      </c>
      <c r="C29" s="263"/>
      <c r="D29" s="409"/>
      <c r="E29" s="7"/>
      <c r="F29" s="7"/>
    </row>
    <row r="30" spans="1:6" ht="12.75" customHeight="1" x14ac:dyDescent="0.15">
      <c r="A30" s="102" t="s">
        <v>86</v>
      </c>
      <c r="B30" s="133" t="s">
        <v>87</v>
      </c>
      <c r="C30" s="263"/>
      <c r="D30" s="409"/>
      <c r="E30" s="7"/>
      <c r="F30" s="7"/>
    </row>
    <row r="31" spans="1:6" ht="12.75" customHeight="1" x14ac:dyDescent="0.15">
      <c r="A31" s="109" t="s">
        <v>88</v>
      </c>
      <c r="B31" s="134" t="s">
        <v>89</v>
      </c>
      <c r="C31" s="263"/>
      <c r="D31" s="409"/>
      <c r="E31" s="7"/>
      <c r="F31" s="7"/>
    </row>
    <row r="32" spans="1:6" ht="12.75" customHeight="1" x14ac:dyDescent="0.15">
      <c r="A32" s="102" t="s">
        <v>90</v>
      </c>
      <c r="B32" s="136" t="s">
        <v>91</v>
      </c>
      <c r="C32" s="263"/>
      <c r="D32" s="409"/>
      <c r="E32" s="7"/>
      <c r="F32" s="7"/>
    </row>
    <row r="33" spans="1:6" ht="12.75" customHeight="1" x14ac:dyDescent="0.15">
      <c r="A33" s="102" t="s">
        <v>92</v>
      </c>
      <c r="B33" s="136" t="s">
        <v>93</v>
      </c>
      <c r="C33" s="55">
        <v>113000</v>
      </c>
      <c r="D33" s="409"/>
      <c r="E33" s="7"/>
      <c r="F33" s="7"/>
    </row>
    <row r="34" spans="1:6" ht="12.75" customHeight="1" x14ac:dyDescent="0.15">
      <c r="A34" s="36">
        <v>44</v>
      </c>
      <c r="B34" s="138" t="s">
        <v>10</v>
      </c>
      <c r="C34" s="229">
        <v>359000</v>
      </c>
      <c r="D34" s="84"/>
      <c r="E34" s="23"/>
      <c r="F34" s="7"/>
    </row>
    <row r="35" spans="1:6" ht="12.75" customHeight="1" x14ac:dyDescent="0.15">
      <c r="A35" s="36">
        <v>45</v>
      </c>
      <c r="B35" s="77" t="s">
        <v>94</v>
      </c>
      <c r="C35" s="34">
        <f>62201+39805.49</f>
        <v>102006.48999999999</v>
      </c>
      <c r="D35" s="92">
        <v>102006.49</v>
      </c>
      <c r="E35" s="23"/>
      <c r="F35" s="7"/>
    </row>
    <row r="36" spans="1:6" ht="12.75" customHeight="1" x14ac:dyDescent="0.15">
      <c r="A36" s="36">
        <v>46</v>
      </c>
      <c r="B36" s="30" t="s">
        <v>12</v>
      </c>
      <c r="C36" s="34"/>
      <c r="D36" s="84"/>
      <c r="E36" s="23"/>
      <c r="F36" s="7"/>
    </row>
    <row r="37" spans="1:6" ht="12.75" customHeight="1" x14ac:dyDescent="0.15">
      <c r="A37" s="36">
        <v>47</v>
      </c>
      <c r="B37" s="30" t="s">
        <v>13</v>
      </c>
      <c r="C37" s="34">
        <f>35000+10000</f>
        <v>45000</v>
      </c>
      <c r="D37" s="92">
        <v>45000</v>
      </c>
      <c r="E37" s="23"/>
      <c r="F37" s="7"/>
    </row>
    <row r="38" spans="1:6" ht="12.75" customHeight="1" x14ac:dyDescent="0.15">
      <c r="A38" s="11"/>
      <c r="B38" s="30" t="s">
        <v>14</v>
      </c>
      <c r="C38" s="469">
        <v>1500063.42</v>
      </c>
      <c r="D38" s="84">
        <f>C5+C15+C16+C34+C35+C37</f>
        <v>1500063.42</v>
      </c>
      <c r="E38" s="23"/>
      <c r="F38" s="7"/>
    </row>
    <row r="39" spans="1:6" ht="12.75" customHeight="1" x14ac:dyDescent="0.15">
      <c r="A39" s="11"/>
      <c r="B39" s="142" t="s">
        <v>95</v>
      </c>
      <c r="C39" s="177"/>
      <c r="D39" s="231"/>
      <c r="E39" s="23"/>
      <c r="F39" s="7"/>
    </row>
    <row r="40" spans="1:6" ht="12.75" customHeight="1" x14ac:dyDescent="0.15">
      <c r="A40" s="36">
        <v>71</v>
      </c>
      <c r="B40" s="30" t="s">
        <v>15</v>
      </c>
      <c r="C40" s="333">
        <f>SUM(C41:C45)</f>
        <v>372200</v>
      </c>
      <c r="D40" s="92">
        <v>372200</v>
      </c>
      <c r="E40" s="23"/>
      <c r="F40" s="7"/>
    </row>
    <row r="41" spans="1:6" ht="12.75" customHeight="1" x14ac:dyDescent="0.15">
      <c r="A41" s="51">
        <v>711</v>
      </c>
      <c r="B41" s="72" t="s">
        <v>16</v>
      </c>
      <c r="C41" s="108">
        <v>203500</v>
      </c>
      <c r="D41" s="296"/>
      <c r="E41" s="23"/>
      <c r="F41" s="7"/>
    </row>
    <row r="42" spans="1:6" ht="12.75" customHeight="1" x14ac:dyDescent="0.15">
      <c r="A42" s="51">
        <v>713</v>
      </c>
      <c r="B42" s="72" t="s">
        <v>17</v>
      </c>
      <c r="C42" s="108">
        <v>19500</v>
      </c>
      <c r="D42" s="296"/>
      <c r="E42" s="23"/>
      <c r="F42" s="7"/>
    </row>
    <row r="43" spans="1:6" ht="12.75" customHeight="1" x14ac:dyDescent="0.15">
      <c r="A43" s="51">
        <v>714</v>
      </c>
      <c r="B43" s="72" t="s">
        <v>18</v>
      </c>
      <c r="C43" s="67">
        <f>125700-C44</f>
        <v>114000</v>
      </c>
      <c r="D43" s="282">
        <v>114000</v>
      </c>
      <c r="E43" s="23"/>
      <c r="F43" s="7"/>
    </row>
    <row r="44" spans="1:6" ht="12.75" customHeight="1" x14ac:dyDescent="0.15">
      <c r="A44" s="201"/>
      <c r="B44" s="72" t="s">
        <v>103</v>
      </c>
      <c r="C44" s="67">
        <f>3000+8700</f>
        <v>11700</v>
      </c>
      <c r="D44" s="296"/>
      <c r="E44" s="23"/>
      <c r="F44" s="7"/>
    </row>
    <row r="45" spans="1:6" ht="12.75" customHeight="1" x14ac:dyDescent="0.15">
      <c r="A45" s="51">
        <v>715</v>
      </c>
      <c r="B45" s="72" t="s">
        <v>104</v>
      </c>
      <c r="C45" s="108">
        <v>23500</v>
      </c>
      <c r="D45" s="296"/>
      <c r="E45" s="23"/>
      <c r="F45" s="7"/>
    </row>
    <row r="46" spans="1:6" ht="12.75" customHeight="1" x14ac:dyDescent="0.15">
      <c r="A46" s="36">
        <v>72</v>
      </c>
      <c r="B46" s="382" t="s">
        <v>19</v>
      </c>
      <c r="C46" s="229">
        <v>40000</v>
      </c>
      <c r="D46" s="129"/>
      <c r="E46" s="23"/>
      <c r="F46" s="7"/>
    </row>
    <row r="47" spans="1:6" ht="18" customHeight="1" x14ac:dyDescent="0.15">
      <c r="A47" s="205">
        <v>73</v>
      </c>
      <c r="B47" s="77" t="s">
        <v>106</v>
      </c>
      <c r="C47" s="472">
        <v>311937.42</v>
      </c>
      <c r="D47" s="474"/>
      <c r="E47" s="23"/>
      <c r="F47" s="7"/>
    </row>
    <row r="48" spans="1:6" ht="12.75" customHeight="1" x14ac:dyDescent="0.15">
      <c r="A48" s="36">
        <v>74</v>
      </c>
      <c r="B48" s="96" t="s">
        <v>20</v>
      </c>
      <c r="C48" s="188">
        <f>60000+715926</f>
        <v>775926</v>
      </c>
      <c r="D48" s="92">
        <v>775926</v>
      </c>
      <c r="E48" s="23"/>
      <c r="F48" s="7"/>
    </row>
    <row r="49" spans="1:6" ht="12.75" customHeight="1" x14ac:dyDescent="0.15">
      <c r="A49" s="201" t="s">
        <v>172</v>
      </c>
      <c r="B49" s="72" t="s">
        <v>21</v>
      </c>
      <c r="C49" s="185"/>
      <c r="D49" s="84"/>
      <c r="E49" s="23"/>
      <c r="F49" s="7"/>
    </row>
    <row r="50" spans="1:6" ht="12.75" customHeight="1" x14ac:dyDescent="0.15">
      <c r="A50" s="201" t="s">
        <v>174</v>
      </c>
      <c r="B50" s="72" t="s">
        <v>22</v>
      </c>
      <c r="C50" s="384">
        <v>715926</v>
      </c>
      <c r="D50" s="84"/>
      <c r="E50" s="23"/>
      <c r="F50" s="7"/>
    </row>
    <row r="51" spans="1:6" ht="12.75" customHeight="1" x14ac:dyDescent="0.15">
      <c r="A51" s="201"/>
      <c r="B51" s="72" t="s">
        <v>107</v>
      </c>
      <c r="C51" s="107">
        <f>C48-C50</f>
        <v>60000</v>
      </c>
      <c r="D51" s="84"/>
      <c r="E51" s="23"/>
      <c r="F51" s="7"/>
    </row>
    <row r="52" spans="1:6" ht="12.75" customHeight="1" x14ac:dyDescent="0.15">
      <c r="A52" s="36">
        <v>751</v>
      </c>
      <c r="B52" s="138" t="s">
        <v>94</v>
      </c>
      <c r="C52" s="34"/>
      <c r="D52" s="84"/>
      <c r="E52" s="23"/>
      <c r="F52" s="7"/>
    </row>
    <row r="53" spans="1:6" ht="12.75" customHeight="1" x14ac:dyDescent="0.15">
      <c r="A53" s="11"/>
      <c r="B53" s="138" t="s">
        <v>108</v>
      </c>
      <c r="C53" s="369">
        <v>1500063.42</v>
      </c>
      <c r="D53" s="84">
        <f>C40+C46+C47+C48</f>
        <v>1500063.42</v>
      </c>
      <c r="E53" s="23"/>
      <c r="F53" s="7"/>
    </row>
    <row r="54" spans="1:6" ht="12.75" customHeight="1" x14ac:dyDescent="0.15">
      <c r="A54" s="11"/>
      <c r="B54" s="142" t="s">
        <v>109</v>
      </c>
      <c r="C54" s="177"/>
      <c r="D54" s="231"/>
      <c r="E54" s="23"/>
      <c r="F54" s="7"/>
    </row>
    <row r="55" spans="1:6" ht="12.75" customHeight="1" x14ac:dyDescent="0.15">
      <c r="A55" s="11"/>
      <c r="B55" s="59" t="s">
        <v>110</v>
      </c>
      <c r="C55" s="67"/>
      <c r="D55" s="129"/>
      <c r="E55" s="23"/>
      <c r="F55" s="7"/>
    </row>
    <row r="56" spans="1:6" ht="12.75" customHeight="1" x14ac:dyDescent="0.15">
      <c r="A56" s="11"/>
      <c r="B56" s="59" t="s">
        <v>287</v>
      </c>
      <c r="C56" s="67"/>
      <c r="D56" s="129"/>
      <c r="E56" s="23"/>
      <c r="F56" s="7"/>
    </row>
    <row r="57" spans="1:6" ht="12.75" customHeight="1" x14ac:dyDescent="0.15">
      <c r="A57" s="11"/>
      <c r="B57" s="59" t="s">
        <v>112</v>
      </c>
      <c r="C57" s="67"/>
      <c r="D57" s="129"/>
      <c r="E57" s="23"/>
      <c r="F57" s="7"/>
    </row>
    <row r="58" spans="1:6" ht="12.75" customHeight="1" x14ac:dyDescent="0.15">
      <c r="A58" s="11"/>
      <c r="B58" s="59" t="s">
        <v>113</v>
      </c>
      <c r="C58" s="67"/>
      <c r="D58" s="129"/>
      <c r="E58" s="23"/>
      <c r="F58" s="7"/>
    </row>
    <row r="59" spans="1:6" ht="12.75" customHeight="1" x14ac:dyDescent="0.15">
      <c r="A59" s="11"/>
      <c r="B59" s="250"/>
      <c r="C59" s="177"/>
      <c r="D59" s="231"/>
      <c r="E59" s="23"/>
      <c r="F59" s="7"/>
    </row>
    <row r="60" spans="1:6" ht="19.5" customHeight="1" x14ac:dyDescent="0.15">
      <c r="A60" s="7"/>
      <c r="B60" s="252"/>
      <c r="C60" s="252"/>
      <c r="D60" s="477"/>
      <c r="E60" s="7"/>
      <c r="F60" s="7"/>
    </row>
    <row r="61" spans="1:6" ht="19.5" customHeight="1" x14ac:dyDescent="0.15">
      <c r="A61" s="7"/>
      <c r="B61" s="256" t="s">
        <v>116</v>
      </c>
      <c r="C61" s="8"/>
      <c r="D61" s="376"/>
      <c r="E61" s="7"/>
      <c r="F61" s="7"/>
    </row>
    <row r="62" spans="1:6" ht="19.5" customHeight="1" x14ac:dyDescent="0.15">
      <c r="A62" s="11"/>
      <c r="B62" s="480" t="s">
        <v>118</v>
      </c>
      <c r="C62" s="481"/>
      <c r="D62" s="489"/>
      <c r="E62" s="7"/>
      <c r="F62" s="7"/>
    </row>
    <row r="63" spans="1:6" ht="24" customHeight="1" x14ac:dyDescent="0.15">
      <c r="A63" s="11"/>
      <c r="B63" s="310" t="s">
        <v>117</v>
      </c>
      <c r="C63" s="2"/>
      <c r="D63" s="489"/>
      <c r="E63" s="7"/>
      <c r="F63" s="7"/>
    </row>
    <row r="64" spans="1:6" ht="24" customHeight="1" x14ac:dyDescent="0.15">
      <c r="A64" s="11"/>
      <c r="B64" s="310" t="s">
        <v>292</v>
      </c>
      <c r="C64" s="2"/>
      <c r="D64" s="489"/>
      <c r="E64" s="7"/>
      <c r="F64" s="7"/>
    </row>
    <row r="65" spans="1:6" ht="24" customHeight="1" x14ac:dyDescent="0.15">
      <c r="A65" s="11"/>
      <c r="B65" s="312" t="s">
        <v>293</v>
      </c>
      <c r="C65" s="2"/>
      <c r="D65" s="489"/>
      <c r="E65" s="7"/>
      <c r="F65" s="7"/>
    </row>
    <row r="66" spans="1:6" ht="24" customHeight="1" x14ac:dyDescent="0.15">
      <c r="A66" s="11"/>
      <c r="B66" s="312" t="s">
        <v>294</v>
      </c>
      <c r="C66" s="2"/>
      <c r="D66" s="489"/>
      <c r="E66" s="7"/>
      <c r="F66" s="7"/>
    </row>
    <row r="67" spans="1:6" ht="24" customHeight="1" x14ac:dyDescent="0.15">
      <c r="A67" s="11"/>
      <c r="B67" s="312" t="s">
        <v>295</v>
      </c>
      <c r="C67" s="2"/>
      <c r="D67" s="489"/>
      <c r="E67" s="7"/>
      <c r="F67" s="7"/>
    </row>
    <row r="68" spans="1:6" ht="24" customHeight="1" x14ac:dyDescent="0.15">
      <c r="A68" s="11"/>
      <c r="B68" s="312" t="s">
        <v>167</v>
      </c>
      <c r="C68" s="2"/>
      <c r="D68" s="489"/>
      <c r="E68" s="7"/>
      <c r="F68" s="7"/>
    </row>
    <row r="69" spans="1:6" ht="24" customHeight="1" x14ac:dyDescent="0.15">
      <c r="A69" s="11"/>
      <c r="B69" s="312" t="s">
        <v>296</v>
      </c>
      <c r="C69" s="2"/>
      <c r="D69" s="489"/>
      <c r="E69" s="7"/>
      <c r="F69" s="7"/>
    </row>
    <row r="70" spans="1:6" ht="24" customHeight="1" x14ac:dyDescent="0.15">
      <c r="A70" s="11"/>
      <c r="B70" s="310" t="s">
        <v>262</v>
      </c>
      <c r="C70" s="2"/>
      <c r="D70" s="489"/>
      <c r="E70" s="7"/>
      <c r="F70" s="7"/>
    </row>
    <row r="71" spans="1:6" ht="24" customHeight="1" x14ac:dyDescent="0.15">
      <c r="A71" s="11"/>
      <c r="B71" s="312" t="s">
        <v>297</v>
      </c>
      <c r="C71" s="2"/>
      <c r="D71" s="489"/>
      <c r="E71" s="7"/>
      <c r="F71" s="7"/>
    </row>
    <row r="72" spans="1:6" ht="24" customHeight="1" x14ac:dyDescent="0.15">
      <c r="A72" s="11"/>
      <c r="B72" s="312" t="s">
        <v>298</v>
      </c>
      <c r="C72" s="315"/>
      <c r="D72" s="489"/>
      <c r="E72" s="7"/>
      <c r="F72" s="7"/>
    </row>
    <row r="73" spans="1:6" ht="24" customHeight="1" x14ac:dyDescent="0.15">
      <c r="A73" s="11"/>
      <c r="B73" s="312" t="s">
        <v>299</v>
      </c>
      <c r="C73" s="2"/>
      <c r="D73" s="489"/>
      <c r="E73" s="7"/>
      <c r="F73" s="7"/>
    </row>
    <row r="74" spans="1:6" ht="24" customHeight="1" x14ac:dyDescent="0.15">
      <c r="A74" s="11"/>
      <c r="B74" s="312" t="s">
        <v>300</v>
      </c>
      <c r="C74" s="315"/>
      <c r="D74" s="489"/>
      <c r="E74" s="7"/>
      <c r="F74" s="7"/>
    </row>
    <row r="75" spans="1:6" ht="24" customHeight="1" x14ac:dyDescent="0.15">
      <c r="A75" s="11"/>
      <c r="B75" s="312" t="s">
        <v>301</v>
      </c>
      <c r="C75" s="2"/>
      <c r="D75" s="489"/>
      <c r="E75" s="7"/>
      <c r="F75" s="7"/>
    </row>
    <row r="76" spans="1:6" ht="24" customHeight="1" x14ac:dyDescent="0.15">
      <c r="A76" s="11"/>
      <c r="B76" s="312" t="s">
        <v>302</v>
      </c>
      <c r="C76" s="2"/>
      <c r="D76" s="489"/>
      <c r="E76" s="7"/>
      <c r="F76" s="7"/>
    </row>
    <row r="77" spans="1:6" ht="24" customHeight="1" x14ac:dyDescent="0.15">
      <c r="A77" s="11"/>
      <c r="B77" s="312" t="s">
        <v>303</v>
      </c>
      <c r="C77" s="2"/>
      <c r="D77" s="489"/>
      <c r="E77" s="7"/>
      <c r="F77" s="7"/>
    </row>
    <row r="78" spans="1:6" ht="24" customHeight="1" x14ac:dyDescent="0.15">
      <c r="A78" s="11"/>
      <c r="B78" s="312" t="s">
        <v>304</v>
      </c>
      <c r="C78" s="2"/>
      <c r="D78" s="489"/>
      <c r="E78" s="7"/>
      <c r="F78" s="7"/>
    </row>
    <row r="79" spans="1:6" ht="24" customHeight="1" x14ac:dyDescent="0.15">
      <c r="A79" s="11"/>
      <c r="B79" s="312" t="s">
        <v>305</v>
      </c>
      <c r="C79" s="2"/>
      <c r="D79" s="489"/>
      <c r="E79" s="7"/>
      <c r="F79" s="7"/>
    </row>
    <row r="80" spans="1:6" ht="24" customHeight="1" x14ac:dyDescent="0.15">
      <c r="A80" s="11"/>
      <c r="B80" s="312" t="s">
        <v>306</v>
      </c>
      <c r="C80" s="2"/>
      <c r="D80" s="489"/>
      <c r="E80" s="7"/>
      <c r="F80" s="7"/>
    </row>
    <row r="81" spans="1:6" ht="24" customHeight="1" x14ac:dyDescent="0.15">
      <c r="A81" s="11"/>
      <c r="B81" s="312" t="s">
        <v>307</v>
      </c>
      <c r="C81" s="2"/>
      <c r="D81" s="489"/>
      <c r="E81" s="7"/>
      <c r="F81" s="7"/>
    </row>
    <row r="82" spans="1:6" ht="24" customHeight="1" x14ac:dyDescent="0.15">
      <c r="A82" s="11"/>
      <c r="B82" s="312"/>
      <c r="C82" s="315"/>
      <c r="D82" s="489"/>
      <c r="E82" s="7"/>
      <c r="F82" s="7"/>
    </row>
    <row r="83" spans="1:6" ht="24" customHeight="1" x14ac:dyDescent="0.15">
      <c r="A83" s="11"/>
      <c r="B83" s="492" t="s">
        <v>239</v>
      </c>
      <c r="C83" s="493"/>
      <c r="D83" s="489"/>
      <c r="E83" s="7"/>
      <c r="F83" s="7"/>
    </row>
    <row r="84" spans="1:6" ht="19.5" customHeight="1" x14ac:dyDescent="0.15">
      <c r="A84" s="11"/>
      <c r="B84" s="314"/>
      <c r="C84" s="315"/>
      <c r="D84" s="489"/>
      <c r="E84" s="7"/>
      <c r="F84" s="7"/>
    </row>
    <row r="85" spans="1:6" ht="19.5" customHeight="1" x14ac:dyDescent="0.15">
      <c r="A85" s="11"/>
      <c r="B85" s="495" t="s">
        <v>135</v>
      </c>
      <c r="C85" s="496"/>
      <c r="D85" s="489"/>
      <c r="E85" s="7"/>
      <c r="F85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0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7"/>
      <c r="B1" s="8"/>
      <c r="C1" s="8"/>
      <c r="D1" s="80"/>
      <c r="E1" s="8"/>
      <c r="F1" s="8"/>
    </row>
    <row r="2" spans="1:6" ht="12.75" customHeight="1" x14ac:dyDescent="0.15">
      <c r="A2" s="11"/>
      <c r="B2" s="14" t="s">
        <v>100</v>
      </c>
      <c r="C2" s="15">
        <v>2014</v>
      </c>
      <c r="D2" s="81"/>
      <c r="E2" s="21"/>
      <c r="F2" s="22"/>
    </row>
    <row r="3" spans="1:6" ht="12.75" customHeight="1" x14ac:dyDescent="0.15">
      <c r="A3" s="11"/>
      <c r="B3" s="24" t="s">
        <v>49</v>
      </c>
      <c r="C3" s="40"/>
      <c r="D3" s="82"/>
      <c r="E3" s="42"/>
      <c r="F3" s="29"/>
    </row>
    <row r="4" spans="1:6" ht="12.75" customHeight="1" x14ac:dyDescent="0.15">
      <c r="A4" s="11"/>
      <c r="B4" s="30"/>
      <c r="C4" s="46"/>
      <c r="D4" s="84"/>
      <c r="E4" s="34"/>
      <c r="F4" s="34"/>
    </row>
    <row r="5" spans="1:6" ht="12.75" customHeight="1" x14ac:dyDescent="0.15">
      <c r="A5" s="36">
        <v>41</v>
      </c>
      <c r="B5" s="30" t="s">
        <v>0</v>
      </c>
      <c r="C5" s="47">
        <f>SUM(C6:C14)</f>
        <v>15994170</v>
      </c>
      <c r="D5" s="92">
        <v>15994170</v>
      </c>
      <c r="E5" s="50"/>
      <c r="F5" s="34"/>
    </row>
    <row r="6" spans="1:6" ht="12.75" customHeight="1" x14ac:dyDescent="0.15">
      <c r="A6" s="51">
        <v>411</v>
      </c>
      <c r="B6" s="53" t="s">
        <v>51</v>
      </c>
      <c r="C6" s="60">
        <v>8648730</v>
      </c>
      <c r="D6" s="129"/>
      <c r="E6" s="107"/>
      <c r="F6" s="57"/>
    </row>
    <row r="7" spans="1:6" ht="12.75" customHeight="1" x14ac:dyDescent="0.15">
      <c r="A7" s="51">
        <v>412</v>
      </c>
      <c r="B7" s="59" t="s">
        <v>53</v>
      </c>
      <c r="C7" s="60">
        <v>786700</v>
      </c>
      <c r="D7" s="129"/>
      <c r="E7" s="107"/>
      <c r="F7" s="57"/>
    </row>
    <row r="8" spans="1:6" ht="12.75" customHeight="1" x14ac:dyDescent="0.15">
      <c r="A8" s="51">
        <v>413</v>
      </c>
      <c r="B8" s="61" t="s">
        <v>54</v>
      </c>
      <c r="C8" s="108">
        <v>2033250</v>
      </c>
      <c r="D8" s="129"/>
      <c r="E8" s="185"/>
      <c r="F8" s="57"/>
    </row>
    <row r="9" spans="1:6" ht="12.75" customHeight="1" x14ac:dyDescent="0.15">
      <c r="A9" s="51">
        <v>414</v>
      </c>
      <c r="B9" s="61" t="s">
        <v>55</v>
      </c>
      <c r="C9" s="108">
        <v>2632690</v>
      </c>
      <c r="D9" s="129">
        <f>C9+C8</f>
        <v>4665940</v>
      </c>
      <c r="E9" s="274">
        <v>4665940</v>
      </c>
      <c r="F9" s="57"/>
    </row>
    <row r="10" spans="1:6" ht="12.75" customHeight="1" x14ac:dyDescent="0.15">
      <c r="A10" s="51">
        <v>415</v>
      </c>
      <c r="B10" s="53" t="s">
        <v>3</v>
      </c>
      <c r="C10" s="108">
        <v>365400</v>
      </c>
      <c r="D10" s="129"/>
      <c r="E10" s="185"/>
      <c r="F10" s="57"/>
    </row>
    <row r="11" spans="1:6" ht="12.75" customHeight="1" x14ac:dyDescent="0.15">
      <c r="A11" s="51">
        <v>416</v>
      </c>
      <c r="B11" s="72" t="s">
        <v>4</v>
      </c>
      <c r="C11" s="108">
        <v>1250000</v>
      </c>
      <c r="D11" s="129"/>
      <c r="E11" s="185"/>
      <c r="F11" s="57"/>
    </row>
    <row r="12" spans="1:6" ht="12.75" customHeight="1" x14ac:dyDescent="0.15">
      <c r="A12" s="51">
        <v>417</v>
      </c>
      <c r="B12" s="53" t="s">
        <v>5</v>
      </c>
      <c r="C12" s="108">
        <v>30900</v>
      </c>
      <c r="D12" s="129"/>
      <c r="E12" s="185"/>
      <c r="F12" s="57"/>
    </row>
    <row r="13" spans="1:6" ht="12.75" customHeight="1" x14ac:dyDescent="0.15">
      <c r="A13" s="51">
        <v>418</v>
      </c>
      <c r="B13" s="304" t="s">
        <v>6</v>
      </c>
      <c r="C13" s="108"/>
      <c r="D13" s="129"/>
      <c r="E13" s="185"/>
      <c r="F13" s="57"/>
    </row>
    <row r="14" spans="1:6" ht="12.75" customHeight="1" x14ac:dyDescent="0.15">
      <c r="A14" s="51">
        <v>419</v>
      </c>
      <c r="B14" s="53" t="s">
        <v>56</v>
      </c>
      <c r="C14" s="108">
        <v>246500</v>
      </c>
      <c r="D14" s="129"/>
      <c r="E14" s="185"/>
      <c r="F14" s="57"/>
    </row>
    <row r="15" spans="1:6" ht="12.75" customHeight="1" x14ac:dyDescent="0.15">
      <c r="A15" s="36">
        <v>419</v>
      </c>
      <c r="B15" s="77" t="s">
        <v>7</v>
      </c>
      <c r="C15" s="46"/>
      <c r="D15" s="129"/>
      <c r="E15" s="57"/>
      <c r="F15" s="57"/>
    </row>
    <row r="16" spans="1:6" ht="16.5" customHeight="1" x14ac:dyDescent="0.15">
      <c r="A16" s="94">
        <v>43</v>
      </c>
      <c r="B16" s="96" t="s">
        <v>8</v>
      </c>
      <c r="C16" s="98">
        <v>9774700</v>
      </c>
      <c r="D16" s="306">
        <f>C17+C27</f>
        <v>9774700</v>
      </c>
      <c r="E16" s="101"/>
      <c r="F16" s="34"/>
    </row>
    <row r="17" spans="1:6" ht="12.75" customHeight="1" x14ac:dyDescent="0.15">
      <c r="A17" s="102">
        <v>431</v>
      </c>
      <c r="B17" s="103" t="s">
        <v>8</v>
      </c>
      <c r="C17" s="148">
        <f>SUM(C18:C26)</f>
        <v>1802700</v>
      </c>
      <c r="D17" s="308">
        <v>1802700</v>
      </c>
      <c r="E17" s="107"/>
      <c r="F17" s="34"/>
    </row>
    <row r="18" spans="1:6" ht="12.75" customHeight="1" x14ac:dyDescent="0.15">
      <c r="A18" s="109" t="s">
        <v>63</v>
      </c>
      <c r="B18" s="111" t="s">
        <v>64</v>
      </c>
      <c r="C18" s="120"/>
      <c r="D18" s="162"/>
      <c r="E18" s="107"/>
      <c r="F18" s="34"/>
    </row>
    <row r="19" spans="1:6" ht="12.75" customHeight="1" x14ac:dyDescent="0.15">
      <c r="A19" s="102" t="s">
        <v>65</v>
      </c>
      <c r="B19" s="122" t="s">
        <v>66</v>
      </c>
      <c r="C19" s="145"/>
      <c r="D19" s="184"/>
      <c r="E19" s="67"/>
      <c r="F19" s="211"/>
    </row>
    <row r="20" spans="1:6" ht="12.75" customHeight="1" x14ac:dyDescent="0.15">
      <c r="A20" s="102" t="s">
        <v>68</v>
      </c>
      <c r="B20" s="122" t="s">
        <v>69</v>
      </c>
      <c r="C20" s="145">
        <v>300000</v>
      </c>
      <c r="D20" s="184"/>
      <c r="E20" s="76"/>
      <c r="F20" s="211"/>
    </row>
    <row r="21" spans="1:6" ht="12.75" customHeight="1" x14ac:dyDescent="0.15">
      <c r="A21" s="102" t="s">
        <v>70</v>
      </c>
      <c r="B21" s="122" t="s">
        <v>71</v>
      </c>
      <c r="C21" s="145">
        <v>35000</v>
      </c>
      <c r="D21" s="184"/>
      <c r="E21" s="76"/>
      <c r="F21" s="211"/>
    </row>
    <row r="22" spans="1:6" ht="12.75" customHeight="1" x14ac:dyDescent="0.15">
      <c r="A22" s="102" t="s">
        <v>72</v>
      </c>
      <c r="B22" s="122" t="s">
        <v>73</v>
      </c>
      <c r="C22" s="145">
        <v>374000</v>
      </c>
      <c r="D22" s="184"/>
      <c r="E22" s="76"/>
      <c r="F22" s="211"/>
    </row>
    <row r="23" spans="1:6" ht="12.75" customHeight="1" x14ac:dyDescent="0.15">
      <c r="A23" s="102" t="s">
        <v>74</v>
      </c>
      <c r="B23" s="122" t="s">
        <v>75</v>
      </c>
      <c r="C23" s="145">
        <v>240000</v>
      </c>
      <c r="D23" s="184"/>
      <c r="E23" s="76"/>
      <c r="F23" s="211"/>
    </row>
    <row r="24" spans="1:6" ht="12.75" customHeight="1" x14ac:dyDescent="0.15">
      <c r="A24" s="128" t="s">
        <v>76</v>
      </c>
      <c r="B24" s="122" t="s">
        <v>77</v>
      </c>
      <c r="C24" s="144"/>
      <c r="D24" s="184"/>
      <c r="E24" s="76"/>
      <c r="F24" s="211"/>
    </row>
    <row r="25" spans="1:6" ht="12.75" customHeight="1" x14ac:dyDescent="0.15">
      <c r="A25" s="102" t="s">
        <v>78</v>
      </c>
      <c r="B25" s="130" t="s">
        <v>79</v>
      </c>
      <c r="C25" s="145">
        <v>853700</v>
      </c>
      <c r="D25" s="184"/>
      <c r="E25" s="76"/>
      <c r="F25" s="211"/>
    </row>
    <row r="26" spans="1:6" ht="12.75" customHeight="1" x14ac:dyDescent="0.15">
      <c r="A26" s="102" t="s">
        <v>80</v>
      </c>
      <c r="B26" s="130" t="s">
        <v>81</v>
      </c>
      <c r="C26" s="144"/>
      <c r="D26" s="184"/>
      <c r="E26" s="76"/>
      <c r="F26" s="211"/>
    </row>
    <row r="27" spans="1:6" ht="12.75" customHeight="1" x14ac:dyDescent="0.15">
      <c r="A27" s="102">
        <v>432</v>
      </c>
      <c r="B27" s="131" t="s">
        <v>9</v>
      </c>
      <c r="C27" s="147">
        <f>SUM(C28:C33)</f>
        <v>7972000</v>
      </c>
      <c r="D27" s="308">
        <v>7972000</v>
      </c>
      <c r="E27" s="76"/>
      <c r="F27" s="211"/>
    </row>
    <row r="28" spans="1:6" ht="12.75" customHeight="1" x14ac:dyDescent="0.15">
      <c r="A28" s="102" t="s">
        <v>82</v>
      </c>
      <c r="B28" s="133" t="s">
        <v>83</v>
      </c>
      <c r="C28" s="144"/>
      <c r="D28" s="184"/>
      <c r="E28" s="76"/>
      <c r="F28" s="211"/>
    </row>
    <row r="29" spans="1:6" ht="12.75" customHeight="1" x14ac:dyDescent="0.15">
      <c r="A29" s="102" t="s">
        <v>84</v>
      </c>
      <c r="B29" s="133" t="s">
        <v>85</v>
      </c>
      <c r="C29" s="144"/>
      <c r="D29" s="184"/>
      <c r="E29" s="76"/>
      <c r="F29" s="211"/>
    </row>
    <row r="30" spans="1:6" ht="12.75" customHeight="1" x14ac:dyDescent="0.15">
      <c r="A30" s="102" t="s">
        <v>86</v>
      </c>
      <c r="B30" s="133" t="s">
        <v>87</v>
      </c>
      <c r="C30" s="144"/>
      <c r="D30" s="184"/>
      <c r="E30" s="76"/>
      <c r="F30" s="211"/>
    </row>
    <row r="31" spans="1:6" ht="12.75" customHeight="1" x14ac:dyDescent="0.15">
      <c r="A31" s="109" t="s">
        <v>88</v>
      </c>
      <c r="B31" s="134" t="s">
        <v>89</v>
      </c>
      <c r="C31" s="145">
        <v>855000</v>
      </c>
      <c r="D31" s="184"/>
      <c r="E31" s="76"/>
      <c r="F31" s="211"/>
    </row>
    <row r="32" spans="1:6" ht="12.75" customHeight="1" x14ac:dyDescent="0.15">
      <c r="A32" s="102" t="s">
        <v>90</v>
      </c>
      <c r="B32" s="136" t="s">
        <v>91</v>
      </c>
      <c r="C32" s="145">
        <v>450000</v>
      </c>
      <c r="D32" s="184"/>
      <c r="E32" s="76"/>
      <c r="F32" s="211"/>
    </row>
    <row r="33" spans="1:6" ht="12.75" customHeight="1" x14ac:dyDescent="0.15">
      <c r="A33" s="102" t="s">
        <v>92</v>
      </c>
      <c r="B33" s="136" t="s">
        <v>93</v>
      </c>
      <c r="C33" s="145">
        <v>6667000</v>
      </c>
      <c r="D33" s="184"/>
      <c r="E33" s="76"/>
      <c r="F33" s="211"/>
    </row>
    <row r="34" spans="1:6" ht="12.75" customHeight="1" x14ac:dyDescent="0.15">
      <c r="A34" s="36">
        <v>44</v>
      </c>
      <c r="B34" s="138" t="s">
        <v>10</v>
      </c>
      <c r="C34" s="78">
        <v>18033130</v>
      </c>
      <c r="D34" s="311"/>
      <c r="E34" s="101"/>
      <c r="F34" s="34"/>
    </row>
    <row r="35" spans="1:6" ht="12.75" customHeight="1" x14ac:dyDescent="0.15">
      <c r="A35" s="36">
        <v>45</v>
      </c>
      <c r="B35" s="77" t="s">
        <v>94</v>
      </c>
      <c r="D35" s="84"/>
      <c r="E35" s="34"/>
      <c r="F35" s="34"/>
    </row>
    <row r="36" spans="1:6" ht="12.75" customHeight="1" x14ac:dyDescent="0.15">
      <c r="A36" s="36">
        <v>46</v>
      </c>
      <c r="B36" s="30" t="s">
        <v>12</v>
      </c>
      <c r="C36" s="78">
        <v>2543000</v>
      </c>
      <c r="D36" s="311"/>
      <c r="E36" s="101"/>
      <c r="F36" s="34"/>
    </row>
    <row r="37" spans="1:6" ht="12.75" customHeight="1" x14ac:dyDescent="0.15">
      <c r="A37" s="36">
        <v>47</v>
      </c>
      <c r="B37" s="30" t="s">
        <v>13</v>
      </c>
      <c r="C37" s="78">
        <v>585000</v>
      </c>
      <c r="D37" s="311"/>
      <c r="E37" s="101"/>
      <c r="F37" s="34"/>
    </row>
    <row r="38" spans="1:6" ht="12.75" customHeight="1" x14ac:dyDescent="0.15">
      <c r="A38" s="11"/>
      <c r="B38" s="30" t="s">
        <v>14</v>
      </c>
      <c r="C38" s="140">
        <v>46930000</v>
      </c>
      <c r="D38" s="84">
        <f>C5+C16+C34+C36+C37</f>
        <v>46930000</v>
      </c>
      <c r="E38" s="34"/>
      <c r="F38" s="34"/>
    </row>
    <row r="39" spans="1:6" ht="12.75" customHeight="1" x14ac:dyDescent="0.15">
      <c r="A39" s="11"/>
      <c r="B39" s="142" t="s">
        <v>95</v>
      </c>
      <c r="C39" s="151"/>
      <c r="D39" s="231"/>
      <c r="E39" s="177"/>
      <c r="F39" s="177"/>
    </row>
    <row r="40" spans="1:6" ht="12.75" customHeight="1" x14ac:dyDescent="0.15">
      <c r="A40" s="36">
        <v>71</v>
      </c>
      <c r="B40" s="30" t="s">
        <v>15</v>
      </c>
      <c r="C40" s="242">
        <f>SUM(C41:C45)</f>
        <v>38230000</v>
      </c>
      <c r="D40" s="92">
        <v>38230000</v>
      </c>
      <c r="E40" s="50"/>
      <c r="F40" s="30"/>
    </row>
    <row r="41" spans="1:6" ht="12.75" customHeight="1" x14ac:dyDescent="0.15">
      <c r="A41" s="51">
        <v>711</v>
      </c>
      <c r="B41" s="72" t="s">
        <v>16</v>
      </c>
      <c r="C41" s="108">
        <v>22700000</v>
      </c>
      <c r="D41" s="129"/>
      <c r="E41" s="67"/>
      <c r="F41" s="57"/>
    </row>
    <row r="42" spans="1:6" ht="12.75" customHeight="1" x14ac:dyDescent="0.15">
      <c r="A42" s="51">
        <v>713</v>
      </c>
      <c r="B42" s="72" t="s">
        <v>17</v>
      </c>
      <c r="C42" s="60">
        <v>2030000</v>
      </c>
      <c r="D42" s="129"/>
      <c r="E42" s="67"/>
      <c r="F42" s="57"/>
    </row>
    <row r="43" spans="1:6" ht="12.75" customHeight="1" x14ac:dyDescent="0.15">
      <c r="A43" s="51">
        <v>714</v>
      </c>
      <c r="B43" s="72" t="s">
        <v>18</v>
      </c>
      <c r="C43" s="76">
        <f>450000+170000</f>
        <v>620000</v>
      </c>
      <c r="D43" s="282">
        <v>620000</v>
      </c>
      <c r="E43" s="67"/>
      <c r="F43" s="57"/>
    </row>
    <row r="44" spans="1:6" ht="12.75" customHeight="1" x14ac:dyDescent="0.15">
      <c r="A44" s="201"/>
      <c r="B44" s="72" t="s">
        <v>103</v>
      </c>
      <c r="C44" s="67">
        <f>11070000-C43</f>
        <v>10450000</v>
      </c>
      <c r="D44" s="129"/>
      <c r="E44" s="67"/>
      <c r="F44" s="57"/>
    </row>
    <row r="45" spans="1:6" ht="12.75" customHeight="1" x14ac:dyDescent="0.15">
      <c r="A45" s="51">
        <v>715</v>
      </c>
      <c r="B45" s="72" t="s">
        <v>104</v>
      </c>
      <c r="C45" s="60">
        <v>2430000</v>
      </c>
      <c r="D45" s="129"/>
      <c r="E45" s="67"/>
      <c r="F45" s="57"/>
    </row>
    <row r="46" spans="1:6" ht="12.75" customHeight="1" x14ac:dyDescent="0.15">
      <c r="A46" s="36">
        <v>72</v>
      </c>
      <c r="B46" s="203" t="s">
        <v>19</v>
      </c>
      <c r="C46" s="78">
        <v>4500000</v>
      </c>
      <c r="D46" s="84"/>
      <c r="E46" s="34"/>
      <c r="F46" s="67"/>
    </row>
    <row r="47" spans="1:6" ht="18" customHeight="1" x14ac:dyDescent="0.15">
      <c r="A47" s="205">
        <v>73</v>
      </c>
      <c r="B47" s="77" t="s">
        <v>106</v>
      </c>
      <c r="C47" s="157">
        <v>3000000</v>
      </c>
      <c r="D47" s="264"/>
      <c r="E47" s="188"/>
      <c r="F47" s="224"/>
    </row>
    <row r="48" spans="1:6" ht="12.75" customHeight="1" x14ac:dyDescent="0.15">
      <c r="A48" s="36">
        <v>74</v>
      </c>
      <c r="B48" s="96" t="s">
        <v>20</v>
      </c>
      <c r="C48" s="149">
        <v>1200000</v>
      </c>
      <c r="D48" s="264"/>
      <c r="E48" s="188"/>
      <c r="F48" s="34"/>
    </row>
    <row r="49" spans="1:6" ht="12.75" customHeight="1" x14ac:dyDescent="0.15">
      <c r="A49" s="51">
        <v>741</v>
      </c>
      <c r="B49" s="72" t="s">
        <v>21</v>
      </c>
      <c r="C49" s="123">
        <v>1200000</v>
      </c>
      <c r="D49" s="162"/>
      <c r="E49" s="185"/>
      <c r="F49" s="34"/>
    </row>
    <row r="50" spans="1:6" ht="12.75" customHeight="1" x14ac:dyDescent="0.15">
      <c r="A50" s="51">
        <v>742</v>
      </c>
      <c r="B50" s="72" t="s">
        <v>22</v>
      </c>
      <c r="C50" s="101"/>
      <c r="D50" s="264"/>
      <c r="E50" s="188"/>
      <c r="F50" s="34"/>
    </row>
    <row r="51" spans="1:6" ht="12.75" customHeight="1" x14ac:dyDescent="0.15">
      <c r="A51" s="201"/>
      <c r="B51" s="72" t="s">
        <v>107</v>
      </c>
      <c r="C51" s="101"/>
      <c r="D51" s="184"/>
      <c r="E51" s="188"/>
      <c r="F51" s="34"/>
    </row>
    <row r="52" spans="1:6" ht="12.75" customHeight="1" x14ac:dyDescent="0.15">
      <c r="A52" s="36">
        <v>751</v>
      </c>
      <c r="B52" s="138" t="s">
        <v>94</v>
      </c>
      <c r="C52" s="76"/>
      <c r="D52" s="84"/>
      <c r="E52" s="67"/>
      <c r="F52" s="34"/>
    </row>
    <row r="53" spans="1:6" ht="12.75" customHeight="1" x14ac:dyDescent="0.15">
      <c r="A53" s="11"/>
      <c r="B53" s="138" t="s">
        <v>108</v>
      </c>
      <c r="C53" s="140">
        <v>46930000</v>
      </c>
      <c r="D53" s="84">
        <f>C40+C46+C47+C48</f>
        <v>46930000</v>
      </c>
      <c r="E53" s="34"/>
      <c r="F53" s="34"/>
    </row>
    <row r="54" spans="1:6" ht="12.75" customHeight="1" x14ac:dyDescent="0.15">
      <c r="A54" s="11"/>
      <c r="B54" s="142" t="s">
        <v>109</v>
      </c>
      <c r="C54" s="151"/>
      <c r="D54" s="231"/>
      <c r="E54" s="177"/>
      <c r="F54" s="177"/>
    </row>
    <row r="55" spans="1:6" ht="12.75" customHeight="1" x14ac:dyDescent="0.15">
      <c r="A55" s="11"/>
      <c r="B55" s="59" t="s">
        <v>110</v>
      </c>
      <c r="C55" s="76"/>
      <c r="D55" s="129"/>
      <c r="E55" s="67"/>
      <c r="F55" s="67"/>
    </row>
    <row r="56" spans="1:6" ht="12.75" customHeight="1" x14ac:dyDescent="0.15">
      <c r="A56" s="11"/>
      <c r="B56" s="59" t="s">
        <v>111</v>
      </c>
      <c r="C56" s="76"/>
      <c r="D56" s="129"/>
      <c r="E56" s="67"/>
      <c r="F56" s="67"/>
    </row>
    <row r="57" spans="1:6" ht="12.75" customHeight="1" x14ac:dyDescent="0.15">
      <c r="A57" s="11"/>
      <c r="B57" s="59" t="s">
        <v>112</v>
      </c>
      <c r="C57" s="76"/>
      <c r="D57" s="129"/>
      <c r="E57" s="67"/>
      <c r="F57" s="67"/>
    </row>
    <row r="58" spans="1:6" ht="12.75" customHeight="1" x14ac:dyDescent="0.15">
      <c r="A58" s="11"/>
      <c r="B58" s="59" t="s">
        <v>113</v>
      </c>
      <c r="C58" s="76"/>
      <c r="D58" s="129"/>
      <c r="E58" s="67"/>
      <c r="F58" s="67"/>
    </row>
    <row r="59" spans="1:6" ht="12.75" customHeight="1" x14ac:dyDescent="0.15">
      <c r="A59" s="11"/>
      <c r="B59" s="250"/>
      <c r="C59" s="151"/>
      <c r="D59" s="231"/>
      <c r="E59" s="177"/>
      <c r="F59" s="177"/>
    </row>
    <row r="60" spans="1:6" ht="19.5" customHeight="1" x14ac:dyDescent="0.15">
      <c r="A60" s="7"/>
      <c r="B60" s="252"/>
      <c r="C60" s="252"/>
      <c r="D60" s="268"/>
      <c r="E60" s="252"/>
      <c r="F60" s="252"/>
    </row>
    <row r="61" spans="1:6" ht="19.5" customHeight="1" x14ac:dyDescent="0.15">
      <c r="A61" s="7"/>
      <c r="B61" s="256" t="s">
        <v>116</v>
      </c>
      <c r="C61" s="8"/>
      <c r="D61" s="270"/>
      <c r="E61" s="8"/>
      <c r="F61" s="7"/>
    </row>
    <row r="62" spans="1:6" ht="19.5" customHeight="1" x14ac:dyDescent="0.15">
      <c r="A62" s="319"/>
      <c r="B62" s="318" t="s">
        <v>118</v>
      </c>
      <c r="C62" s="112"/>
      <c r="D62" s="219"/>
      <c r="E62" s="112"/>
      <c r="F62" s="196"/>
    </row>
    <row r="63" spans="1:6" ht="24" customHeight="1" x14ac:dyDescent="0.15">
      <c r="A63" s="319"/>
      <c r="B63" s="310" t="s">
        <v>137</v>
      </c>
      <c r="C63" s="2">
        <v>679270</v>
      </c>
      <c r="D63" s="307"/>
      <c r="E63" s="315"/>
      <c r="F63" s="196"/>
    </row>
    <row r="64" spans="1:6" ht="24" customHeight="1" x14ac:dyDescent="0.15">
      <c r="A64" s="319"/>
      <c r="B64" s="312" t="s">
        <v>138</v>
      </c>
      <c r="C64" s="4">
        <v>69500</v>
      </c>
      <c r="D64" s="307"/>
      <c r="E64" s="315"/>
      <c r="F64" s="196"/>
    </row>
    <row r="65" spans="1:6" ht="24" customHeight="1" x14ac:dyDescent="0.15">
      <c r="A65" s="319"/>
      <c r="B65" s="312" t="s">
        <v>139</v>
      </c>
      <c r="C65" s="2">
        <v>37200</v>
      </c>
      <c r="D65" s="307"/>
      <c r="E65" s="315"/>
      <c r="F65" s="196"/>
    </row>
    <row r="66" spans="1:6" ht="24" customHeight="1" x14ac:dyDescent="0.15">
      <c r="A66" s="319"/>
      <c r="B66" s="312" t="s">
        <v>140</v>
      </c>
      <c r="C66" s="2">
        <v>711300</v>
      </c>
      <c r="D66" s="307"/>
      <c r="E66" s="315"/>
      <c r="F66" s="196"/>
    </row>
    <row r="67" spans="1:6" ht="24" customHeight="1" x14ac:dyDescent="0.15">
      <c r="A67" s="319"/>
      <c r="B67" s="312" t="s">
        <v>141</v>
      </c>
      <c r="C67" s="2">
        <v>32296860</v>
      </c>
      <c r="D67" s="307"/>
      <c r="E67" s="315"/>
      <c r="F67" s="196"/>
    </row>
    <row r="68" spans="1:6" ht="24" customHeight="1" x14ac:dyDescent="0.15">
      <c r="A68" s="319"/>
      <c r="B68" s="312" t="s">
        <v>142</v>
      </c>
      <c r="C68" s="2">
        <v>485500</v>
      </c>
      <c r="D68" s="307"/>
      <c r="E68" s="315"/>
      <c r="F68" s="196"/>
    </row>
    <row r="69" spans="1:6" ht="24" customHeight="1" x14ac:dyDescent="0.15">
      <c r="A69" s="319"/>
      <c r="B69" s="312" t="s">
        <v>143</v>
      </c>
      <c r="C69" s="2">
        <v>478900</v>
      </c>
      <c r="D69" s="307"/>
      <c r="E69" s="315"/>
      <c r="F69" s="196"/>
    </row>
    <row r="70" spans="1:6" ht="24" customHeight="1" x14ac:dyDescent="0.15">
      <c r="A70" s="319"/>
      <c r="B70" s="312" t="s">
        <v>144</v>
      </c>
      <c r="C70" s="2">
        <v>1322400</v>
      </c>
      <c r="D70" s="307"/>
      <c r="E70" s="315"/>
      <c r="F70" s="196"/>
    </row>
    <row r="71" spans="1:6" ht="24" customHeight="1" x14ac:dyDescent="0.15">
      <c r="A71" s="319"/>
      <c r="B71" s="312" t="s">
        <v>145</v>
      </c>
      <c r="C71" s="2">
        <v>254400</v>
      </c>
      <c r="D71" s="307"/>
      <c r="E71" s="315"/>
      <c r="F71" s="196"/>
    </row>
    <row r="72" spans="1:6" ht="24" customHeight="1" x14ac:dyDescent="0.15">
      <c r="A72" s="319"/>
      <c r="B72" s="320" t="s">
        <v>147</v>
      </c>
      <c r="C72" s="2">
        <v>481770</v>
      </c>
      <c r="D72" s="307"/>
      <c r="E72" s="315"/>
      <c r="F72" s="196"/>
    </row>
    <row r="73" spans="1:6" ht="24" customHeight="1" x14ac:dyDescent="0.15">
      <c r="A73" s="319"/>
      <c r="B73" s="312" t="s">
        <v>148</v>
      </c>
      <c r="C73" s="2">
        <v>780000</v>
      </c>
      <c r="D73" s="307"/>
      <c r="E73" s="315"/>
      <c r="F73" s="196"/>
    </row>
    <row r="74" spans="1:6" ht="24" customHeight="1" x14ac:dyDescent="0.15">
      <c r="A74" s="319"/>
      <c r="B74" s="312" t="s">
        <v>149</v>
      </c>
      <c r="C74" s="2">
        <v>487490</v>
      </c>
      <c r="D74" s="307"/>
      <c r="E74" s="315"/>
      <c r="F74" s="196"/>
    </row>
    <row r="75" spans="1:6" ht="24" customHeight="1" x14ac:dyDescent="0.15">
      <c r="A75" s="319"/>
      <c r="B75" s="312" t="s">
        <v>150</v>
      </c>
      <c r="C75" s="2">
        <v>372500</v>
      </c>
      <c r="D75" s="307"/>
      <c r="E75" s="315"/>
      <c r="F75" s="196"/>
    </row>
    <row r="76" spans="1:6" ht="24" customHeight="1" x14ac:dyDescent="0.15">
      <c r="A76" s="319"/>
      <c r="B76" s="312" t="s">
        <v>151</v>
      </c>
      <c r="C76" s="2">
        <v>570360</v>
      </c>
      <c r="D76" s="307"/>
      <c r="E76" s="315"/>
      <c r="F76" s="196"/>
    </row>
    <row r="77" spans="1:6" ht="24" customHeight="1" x14ac:dyDescent="0.15">
      <c r="A77" s="319"/>
      <c r="B77" s="312" t="s">
        <v>153</v>
      </c>
      <c r="C77" s="2">
        <v>519000</v>
      </c>
      <c r="D77" s="307"/>
      <c r="E77" s="315"/>
      <c r="F77" s="196"/>
    </row>
    <row r="78" spans="1:6" ht="24" customHeight="1" x14ac:dyDescent="0.15">
      <c r="A78" s="319"/>
      <c r="B78" s="312" t="s">
        <v>154</v>
      </c>
      <c r="C78" s="2">
        <v>126950</v>
      </c>
      <c r="D78" s="307"/>
      <c r="E78" s="315"/>
      <c r="F78" s="196"/>
    </row>
    <row r="79" spans="1:6" ht="24" customHeight="1" x14ac:dyDescent="0.15">
      <c r="A79" s="319"/>
      <c r="B79" s="312" t="s">
        <v>156</v>
      </c>
      <c r="C79" s="2">
        <v>142250</v>
      </c>
      <c r="D79" s="307"/>
      <c r="E79" s="315"/>
      <c r="F79" s="196"/>
    </row>
    <row r="80" spans="1:6" ht="24" customHeight="1" x14ac:dyDescent="0.15">
      <c r="A80" s="319"/>
      <c r="B80" s="312" t="s">
        <v>152</v>
      </c>
      <c r="C80" s="2">
        <v>583400</v>
      </c>
      <c r="D80" s="307"/>
      <c r="E80" s="315"/>
      <c r="F80" s="196"/>
    </row>
    <row r="81" spans="1:6" ht="24" customHeight="1" x14ac:dyDescent="0.15">
      <c r="A81" s="319"/>
      <c r="B81" s="310" t="s">
        <v>157</v>
      </c>
      <c r="C81" s="2">
        <v>659900</v>
      </c>
      <c r="D81" s="307"/>
      <c r="E81" s="315"/>
      <c r="F81" s="196"/>
    </row>
    <row r="82" spans="1:6" ht="24" customHeight="1" x14ac:dyDescent="0.15">
      <c r="A82" s="319"/>
      <c r="B82" s="312" t="s">
        <v>158</v>
      </c>
      <c r="C82" s="2">
        <v>596000</v>
      </c>
      <c r="D82" s="307"/>
      <c r="E82" s="315"/>
      <c r="F82" s="196"/>
    </row>
    <row r="83" spans="1:6" ht="24" customHeight="1" x14ac:dyDescent="0.15">
      <c r="A83" s="319"/>
      <c r="B83" s="312" t="s">
        <v>130</v>
      </c>
      <c r="C83" s="2">
        <v>1012000</v>
      </c>
      <c r="D83" s="307"/>
      <c r="E83" s="315"/>
      <c r="F83" s="196"/>
    </row>
    <row r="84" spans="1:6" ht="24" customHeight="1" x14ac:dyDescent="0.15">
      <c r="A84" s="319"/>
      <c r="B84" s="312" t="s">
        <v>128</v>
      </c>
      <c r="C84" s="2">
        <v>1798200</v>
      </c>
      <c r="D84" s="307"/>
      <c r="E84" s="315"/>
      <c r="F84" s="196"/>
    </row>
    <row r="85" spans="1:6" ht="24" customHeight="1" x14ac:dyDescent="0.15">
      <c r="A85" s="319"/>
      <c r="B85" s="312" t="s">
        <v>159</v>
      </c>
      <c r="C85" s="2">
        <v>437260</v>
      </c>
      <c r="D85" s="307"/>
      <c r="E85" s="315"/>
      <c r="F85" s="196"/>
    </row>
    <row r="86" spans="1:6" ht="24" customHeight="1" x14ac:dyDescent="0.15">
      <c r="A86" s="319"/>
      <c r="B86" s="312" t="s">
        <v>160</v>
      </c>
      <c r="C86" s="2">
        <v>437900</v>
      </c>
      <c r="D86" s="307"/>
      <c r="E86" s="315"/>
      <c r="F86" s="196"/>
    </row>
    <row r="87" spans="1:6" ht="24" customHeight="1" x14ac:dyDescent="0.15">
      <c r="A87" s="319"/>
      <c r="B87" s="312" t="s">
        <v>161</v>
      </c>
      <c r="C87" s="2">
        <v>56500</v>
      </c>
      <c r="D87" s="307"/>
      <c r="E87" s="315"/>
      <c r="F87" s="196"/>
    </row>
    <row r="88" spans="1:6" ht="24" customHeight="1" x14ac:dyDescent="0.15">
      <c r="A88" s="319"/>
      <c r="B88" s="312" t="s">
        <v>131</v>
      </c>
      <c r="C88" s="2">
        <v>1533190</v>
      </c>
      <c r="D88" s="307"/>
      <c r="E88" s="315"/>
      <c r="F88" s="196"/>
    </row>
    <row r="89" spans="1:6" ht="19.5" customHeight="1" x14ac:dyDescent="0.15">
      <c r="A89" s="319"/>
      <c r="B89" s="323"/>
      <c r="C89" s="315"/>
      <c r="D89" s="307"/>
      <c r="E89" s="315"/>
      <c r="F89" s="196"/>
    </row>
    <row r="90" spans="1:6" ht="19.5" customHeight="1" x14ac:dyDescent="0.15">
      <c r="A90" s="319"/>
      <c r="B90" s="318" t="s">
        <v>135</v>
      </c>
      <c r="C90" s="316">
        <f>SUM(C63:C88)</f>
        <v>46930000</v>
      </c>
      <c r="D90" s="317"/>
      <c r="E90" s="363"/>
      <c r="F90" s="196"/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7" width="11" customWidth="1"/>
  </cols>
  <sheetData>
    <row r="1" spans="1:7" ht="27.75" customHeight="1" x14ac:dyDescent="0.15">
      <c r="A1" s="7"/>
      <c r="B1" s="8"/>
      <c r="C1" s="8"/>
      <c r="D1" s="80"/>
      <c r="E1" s="8"/>
      <c r="F1" s="8"/>
      <c r="G1" s="7"/>
    </row>
    <row r="2" spans="1:7" ht="12.75" customHeight="1" x14ac:dyDescent="0.15">
      <c r="A2" s="11"/>
      <c r="B2" s="14" t="s">
        <v>101</v>
      </c>
      <c r="C2" s="15">
        <v>2014</v>
      </c>
      <c r="D2" s="81"/>
      <c r="E2" s="21"/>
      <c r="F2" s="22"/>
      <c r="G2" s="23"/>
    </row>
    <row r="3" spans="1:7" ht="12.75" customHeight="1" x14ac:dyDescent="0.15">
      <c r="A3" s="11"/>
      <c r="B3" s="24" t="s">
        <v>49</v>
      </c>
      <c r="C3" s="40"/>
      <c r="D3" s="82"/>
      <c r="E3" s="42"/>
      <c r="F3" s="29"/>
      <c r="G3" s="23"/>
    </row>
    <row r="4" spans="1:7" ht="12.75" customHeight="1" x14ac:dyDescent="0.15">
      <c r="A4" s="11"/>
      <c r="B4" s="30"/>
      <c r="C4" s="46"/>
      <c r="D4" s="84"/>
      <c r="E4" s="34"/>
      <c r="F4" s="34"/>
      <c r="G4" s="23"/>
    </row>
    <row r="5" spans="1:7" ht="12.75" customHeight="1" x14ac:dyDescent="0.15">
      <c r="A5" s="36">
        <v>41</v>
      </c>
      <c r="B5" s="30" t="s">
        <v>0</v>
      </c>
      <c r="C5" s="187">
        <f>SUM(C6:C14)</f>
        <v>1173600</v>
      </c>
      <c r="D5" s="189">
        <v>1203600</v>
      </c>
      <c r="E5" s="50"/>
      <c r="F5" s="34"/>
      <c r="G5" s="23"/>
    </row>
    <row r="6" spans="1:7" ht="12.75" customHeight="1" x14ac:dyDescent="0.15">
      <c r="A6" s="51">
        <v>411</v>
      </c>
      <c r="B6" s="53" t="s">
        <v>51</v>
      </c>
      <c r="C6" s="175">
        <v>437600</v>
      </c>
      <c r="D6" s="84"/>
      <c r="E6" s="34"/>
      <c r="F6" s="57"/>
      <c r="G6" s="23"/>
    </row>
    <row r="7" spans="1:7" ht="12.75" customHeight="1" x14ac:dyDescent="0.15">
      <c r="A7" s="51">
        <v>412</v>
      </c>
      <c r="B7" s="59" t="s">
        <v>53</v>
      </c>
      <c r="C7" s="175">
        <v>67300</v>
      </c>
      <c r="D7" s="84"/>
      <c r="E7" s="34"/>
      <c r="F7" s="57"/>
      <c r="G7" s="23"/>
    </row>
    <row r="8" spans="1:7" ht="12.75" customHeight="1" x14ac:dyDescent="0.15">
      <c r="A8" s="51">
        <v>413</v>
      </c>
      <c r="B8" s="61" t="s">
        <v>54</v>
      </c>
      <c r="C8" s="175">
        <v>128700</v>
      </c>
      <c r="D8" s="84"/>
      <c r="E8" s="34"/>
      <c r="F8" s="57"/>
      <c r="G8" s="23"/>
    </row>
    <row r="9" spans="1:7" ht="12.75" customHeight="1" x14ac:dyDescent="0.15">
      <c r="A9" s="51">
        <v>414</v>
      </c>
      <c r="B9" s="70" t="s">
        <v>55</v>
      </c>
      <c r="C9" s="175">
        <v>103500</v>
      </c>
      <c r="D9" s="129">
        <f>C9+C8</f>
        <v>232200</v>
      </c>
      <c r="E9" s="154">
        <v>232200</v>
      </c>
      <c r="F9" s="57"/>
      <c r="G9" s="23"/>
    </row>
    <row r="10" spans="1:7" ht="12.75" customHeight="1" x14ac:dyDescent="0.15">
      <c r="A10" s="51">
        <v>415</v>
      </c>
      <c r="B10" s="53" t="s">
        <v>3</v>
      </c>
      <c r="C10" s="175">
        <v>277000</v>
      </c>
      <c r="D10" s="84"/>
      <c r="E10" s="34"/>
      <c r="F10" s="57"/>
      <c r="G10" s="23"/>
    </row>
    <row r="11" spans="1:7" ht="12.75" customHeight="1" x14ac:dyDescent="0.15">
      <c r="A11" s="51">
        <v>416</v>
      </c>
      <c r="B11" s="72" t="s">
        <v>4</v>
      </c>
      <c r="C11" s="175">
        <v>49000</v>
      </c>
      <c r="D11" s="84"/>
      <c r="E11" s="57"/>
      <c r="F11" s="57"/>
      <c r="G11" s="23"/>
    </row>
    <row r="12" spans="1:7" ht="12.75" customHeight="1" x14ac:dyDescent="0.15">
      <c r="A12" s="51">
        <v>417</v>
      </c>
      <c r="B12" s="53" t="s">
        <v>5</v>
      </c>
      <c r="C12" s="76"/>
      <c r="D12" s="84"/>
      <c r="E12" s="57"/>
      <c r="F12" s="57"/>
      <c r="G12" s="23"/>
    </row>
    <row r="13" spans="1:7" ht="12.75" customHeight="1" x14ac:dyDescent="0.15">
      <c r="A13" s="51">
        <v>418</v>
      </c>
      <c r="B13" s="53" t="s">
        <v>6</v>
      </c>
      <c r="C13" s="76"/>
      <c r="D13" s="129"/>
      <c r="E13" s="57"/>
      <c r="F13" s="57"/>
      <c r="G13" s="23"/>
    </row>
    <row r="14" spans="1:7" ht="12.75" customHeight="1" x14ac:dyDescent="0.15">
      <c r="A14" s="51">
        <v>419</v>
      </c>
      <c r="B14" s="53" t="s">
        <v>56</v>
      </c>
      <c r="C14" s="60">
        <v>110500</v>
      </c>
      <c r="D14" s="129"/>
      <c r="E14" s="57"/>
      <c r="F14" s="57"/>
      <c r="G14" s="23"/>
    </row>
    <row r="15" spans="1:7" ht="12.75" customHeight="1" x14ac:dyDescent="0.15">
      <c r="A15" s="36">
        <v>42</v>
      </c>
      <c r="B15" s="73" t="s">
        <v>7</v>
      </c>
      <c r="C15" s="191">
        <v>30000</v>
      </c>
      <c r="D15" s="171"/>
      <c r="E15" s="95"/>
      <c r="F15" s="95"/>
      <c r="G15" s="23"/>
    </row>
    <row r="16" spans="1:7" ht="12.75" customHeight="1" x14ac:dyDescent="0.15">
      <c r="A16" s="94">
        <v>43</v>
      </c>
      <c r="B16" s="96" t="s">
        <v>8</v>
      </c>
      <c r="C16" s="98">
        <v>437000</v>
      </c>
      <c r="D16" s="265">
        <f>C17+C27</f>
        <v>437000</v>
      </c>
      <c r="E16" s="101"/>
      <c r="F16" s="34"/>
      <c r="G16" s="23"/>
    </row>
    <row r="17" spans="1:7" ht="12.75" customHeight="1" x14ac:dyDescent="0.15">
      <c r="A17" s="102">
        <v>431</v>
      </c>
      <c r="B17" s="103" t="s">
        <v>8</v>
      </c>
      <c r="C17" s="119">
        <f>SUM(C18:C26)</f>
        <v>290000</v>
      </c>
      <c r="D17" s="180">
        <v>290000</v>
      </c>
      <c r="E17" s="107"/>
      <c r="F17" s="34"/>
      <c r="G17" s="23"/>
    </row>
    <row r="18" spans="1:7" ht="12.75" customHeight="1" x14ac:dyDescent="0.15">
      <c r="A18" s="109" t="s">
        <v>63</v>
      </c>
      <c r="B18" s="111" t="s">
        <v>64</v>
      </c>
      <c r="C18" s="112"/>
      <c r="D18" s="162"/>
      <c r="E18" s="107"/>
      <c r="F18" s="34"/>
      <c r="G18" s="23"/>
    </row>
    <row r="19" spans="1:7" ht="12.75" customHeight="1" x14ac:dyDescent="0.15">
      <c r="A19" s="102" t="s">
        <v>65</v>
      </c>
      <c r="B19" s="122" t="s">
        <v>66</v>
      </c>
      <c r="C19" s="145">
        <v>30000</v>
      </c>
      <c r="D19" s="184"/>
      <c r="E19" s="67"/>
      <c r="F19" s="126"/>
      <c r="G19" s="7"/>
    </row>
    <row r="20" spans="1:7" ht="12.75" customHeight="1" x14ac:dyDescent="0.15">
      <c r="A20" s="102" t="s">
        <v>68</v>
      </c>
      <c r="B20" s="122" t="s">
        <v>69</v>
      </c>
      <c r="C20" s="145">
        <v>65000</v>
      </c>
      <c r="D20" s="184"/>
      <c r="E20" s="67"/>
      <c r="F20" s="127"/>
      <c r="G20" s="7"/>
    </row>
    <row r="21" spans="1:7" ht="12.75" customHeight="1" x14ac:dyDescent="0.15">
      <c r="A21" s="102" t="s">
        <v>70</v>
      </c>
      <c r="B21" s="122" t="s">
        <v>71</v>
      </c>
      <c r="C21" s="145">
        <v>20000</v>
      </c>
      <c r="D21" s="184"/>
      <c r="E21" s="67"/>
      <c r="F21" s="127"/>
      <c r="G21" s="7"/>
    </row>
    <row r="22" spans="1:7" ht="12.75" customHeight="1" x14ac:dyDescent="0.15">
      <c r="A22" s="102" t="s">
        <v>72</v>
      </c>
      <c r="B22" s="122" t="s">
        <v>73</v>
      </c>
      <c r="C22" s="145">
        <v>20000</v>
      </c>
      <c r="D22" s="184"/>
      <c r="E22" s="67"/>
      <c r="F22" s="127"/>
      <c r="G22" s="7"/>
    </row>
    <row r="23" spans="1:7" ht="12.75" customHeight="1" x14ac:dyDescent="0.15">
      <c r="A23" s="102" t="s">
        <v>74</v>
      </c>
      <c r="B23" s="122" t="s">
        <v>75</v>
      </c>
      <c r="C23" s="145">
        <v>70000</v>
      </c>
      <c r="D23" s="184"/>
      <c r="E23" s="67"/>
      <c r="F23" s="127"/>
      <c r="G23" s="7"/>
    </row>
    <row r="24" spans="1:7" ht="12.75" customHeight="1" x14ac:dyDescent="0.15">
      <c r="A24" s="128" t="s">
        <v>76</v>
      </c>
      <c r="B24" s="122" t="s">
        <v>77</v>
      </c>
      <c r="C24" s="145">
        <v>40000</v>
      </c>
      <c r="D24" s="184"/>
      <c r="E24" s="67"/>
      <c r="F24" s="127"/>
      <c r="G24" s="7"/>
    </row>
    <row r="25" spans="1:7" ht="12.75" customHeight="1" x14ac:dyDescent="0.15">
      <c r="A25" s="102" t="s">
        <v>78</v>
      </c>
      <c r="B25" s="130" t="s">
        <v>79</v>
      </c>
      <c r="C25" s="145">
        <v>15000</v>
      </c>
      <c r="D25" s="184"/>
      <c r="E25" s="67"/>
      <c r="F25" s="127"/>
      <c r="G25" s="7"/>
    </row>
    <row r="26" spans="1:7" ht="12.75" customHeight="1" x14ac:dyDescent="0.15">
      <c r="A26" s="102" t="s">
        <v>80</v>
      </c>
      <c r="B26" s="130" t="s">
        <v>81</v>
      </c>
      <c r="C26" s="145">
        <v>30000</v>
      </c>
      <c r="D26" s="184"/>
      <c r="E26" s="67"/>
      <c r="F26" s="127"/>
      <c r="G26" s="7"/>
    </row>
    <row r="27" spans="1:7" ht="12.75" customHeight="1" x14ac:dyDescent="0.15">
      <c r="A27" s="102">
        <v>432</v>
      </c>
      <c r="B27" s="131" t="s">
        <v>9</v>
      </c>
      <c r="C27" s="147">
        <f>SUM(C28:C33)</f>
        <v>147000</v>
      </c>
      <c r="D27" s="267">
        <v>147000</v>
      </c>
      <c r="E27" s="67"/>
      <c r="F27" s="127"/>
      <c r="G27" s="7"/>
    </row>
    <row r="28" spans="1:7" ht="12.75" customHeight="1" x14ac:dyDescent="0.15">
      <c r="A28" s="102" t="s">
        <v>82</v>
      </c>
      <c r="B28" s="133" t="s">
        <v>83</v>
      </c>
      <c r="C28" s="144"/>
      <c r="D28" s="184"/>
      <c r="E28" s="67"/>
      <c r="F28" s="127"/>
      <c r="G28" s="7"/>
    </row>
    <row r="29" spans="1:7" ht="12.75" customHeight="1" x14ac:dyDescent="0.15">
      <c r="A29" s="102" t="s">
        <v>84</v>
      </c>
      <c r="B29" s="133" t="s">
        <v>85</v>
      </c>
      <c r="C29" s="144"/>
      <c r="D29" s="184"/>
      <c r="E29" s="67"/>
      <c r="F29" s="127"/>
      <c r="G29" s="7"/>
    </row>
    <row r="30" spans="1:7" ht="12.75" customHeight="1" x14ac:dyDescent="0.15">
      <c r="A30" s="102" t="s">
        <v>86</v>
      </c>
      <c r="B30" s="133" t="s">
        <v>87</v>
      </c>
      <c r="C30" s="144"/>
      <c r="D30" s="184"/>
      <c r="E30" s="67"/>
      <c r="F30" s="127"/>
      <c r="G30" s="7"/>
    </row>
    <row r="31" spans="1:7" ht="12.75" customHeight="1" x14ac:dyDescent="0.15">
      <c r="A31" s="109" t="s">
        <v>88</v>
      </c>
      <c r="B31" s="134" t="s">
        <v>89</v>
      </c>
      <c r="C31" s="144"/>
      <c r="D31" s="184"/>
      <c r="E31" s="67"/>
      <c r="F31" s="127"/>
      <c r="G31" s="7"/>
    </row>
    <row r="32" spans="1:7" ht="12.75" customHeight="1" x14ac:dyDescent="0.15">
      <c r="A32" s="102" t="s">
        <v>90</v>
      </c>
      <c r="B32" s="136" t="s">
        <v>91</v>
      </c>
      <c r="C32" s="144"/>
      <c r="D32" s="184"/>
      <c r="E32" s="67"/>
      <c r="F32" s="127"/>
      <c r="G32" s="7"/>
    </row>
    <row r="33" spans="1:7" ht="12.75" customHeight="1" x14ac:dyDescent="0.15">
      <c r="A33" s="102" t="s">
        <v>92</v>
      </c>
      <c r="B33" s="136" t="s">
        <v>93</v>
      </c>
      <c r="C33" s="145">
        <v>147000</v>
      </c>
      <c r="D33" s="184"/>
      <c r="E33" s="67"/>
      <c r="F33" s="127"/>
      <c r="G33" s="7"/>
    </row>
    <row r="34" spans="1:7" ht="12.75" customHeight="1" x14ac:dyDescent="0.15">
      <c r="A34" s="36">
        <v>44</v>
      </c>
      <c r="B34" s="138" t="s">
        <v>10</v>
      </c>
      <c r="C34" s="78">
        <v>1133700</v>
      </c>
      <c r="D34" s="84"/>
      <c r="E34" s="34"/>
      <c r="F34" s="34"/>
      <c r="G34" s="127"/>
    </row>
    <row r="35" spans="1:7" ht="12.75" customHeight="1" x14ac:dyDescent="0.15">
      <c r="A35" s="36">
        <v>45</v>
      </c>
      <c r="B35" s="77" t="s">
        <v>94</v>
      </c>
      <c r="C35" s="78">
        <v>150000</v>
      </c>
      <c r="D35" s="84"/>
      <c r="E35" s="34"/>
      <c r="F35" s="34"/>
      <c r="G35" s="34"/>
    </row>
    <row r="36" spans="1:7" ht="12.75" customHeight="1" x14ac:dyDescent="0.15">
      <c r="A36" s="36">
        <v>46</v>
      </c>
      <c r="B36" s="30" t="s">
        <v>12</v>
      </c>
      <c r="C36" s="78">
        <v>201700</v>
      </c>
      <c r="D36" s="271"/>
      <c r="E36" s="273"/>
      <c r="F36" s="34"/>
      <c r="G36" s="126"/>
    </row>
    <row r="37" spans="1:7" ht="12.75" customHeight="1" x14ac:dyDescent="0.15">
      <c r="A37" s="36">
        <v>47</v>
      </c>
      <c r="B37" s="30" t="s">
        <v>13</v>
      </c>
      <c r="C37" s="78">
        <v>90000</v>
      </c>
      <c r="D37" s="84"/>
      <c r="E37" s="34"/>
      <c r="F37" s="34"/>
      <c r="G37" s="23"/>
    </row>
    <row r="38" spans="1:7" ht="12.75" customHeight="1" x14ac:dyDescent="0.15">
      <c r="A38" s="11"/>
      <c r="B38" s="30" t="s">
        <v>14</v>
      </c>
      <c r="C38" s="204">
        <v>3216000</v>
      </c>
      <c r="D38" s="84">
        <f>C5+C15+C16+C34+C35+C36+C37</f>
        <v>3216000</v>
      </c>
      <c r="E38" s="34"/>
      <c r="F38" s="34"/>
      <c r="G38" s="23"/>
    </row>
    <row r="39" spans="1:7" ht="12.75" customHeight="1" x14ac:dyDescent="0.15">
      <c r="A39" s="11"/>
      <c r="B39" s="142" t="s">
        <v>95</v>
      </c>
      <c r="C39" s="151"/>
      <c r="D39" s="231"/>
      <c r="E39" s="177"/>
      <c r="F39" s="177"/>
      <c r="G39" s="23"/>
    </row>
    <row r="40" spans="1:7" ht="12.75" customHeight="1" x14ac:dyDescent="0.15">
      <c r="A40" s="36">
        <v>71</v>
      </c>
      <c r="B40" s="30" t="s">
        <v>15</v>
      </c>
      <c r="C40" s="313">
        <f>SUM(C41:C45)</f>
        <v>2401000</v>
      </c>
      <c r="D40" s="92">
        <v>2401000</v>
      </c>
      <c r="E40" s="170"/>
      <c r="F40" s="30"/>
      <c r="G40" s="23"/>
    </row>
    <row r="41" spans="1:7" ht="12.75" customHeight="1" x14ac:dyDescent="0.15">
      <c r="A41" s="51">
        <v>711</v>
      </c>
      <c r="B41" s="72" t="s">
        <v>16</v>
      </c>
      <c r="C41" s="108">
        <v>1650000</v>
      </c>
      <c r="D41" s="129"/>
      <c r="E41" s="67"/>
      <c r="F41" s="57"/>
      <c r="G41" s="23"/>
    </row>
    <row r="42" spans="1:7" ht="12.75" customHeight="1" x14ac:dyDescent="0.15">
      <c r="A42" s="51">
        <v>713</v>
      </c>
      <c r="B42" s="72" t="s">
        <v>17</v>
      </c>
      <c r="C42" s="108">
        <v>7000</v>
      </c>
      <c r="D42" s="129"/>
      <c r="E42" s="67"/>
      <c r="F42" s="57"/>
      <c r="G42" s="23"/>
    </row>
    <row r="43" spans="1:7" ht="12.75" customHeight="1" x14ac:dyDescent="0.15">
      <c r="A43" s="51">
        <v>714</v>
      </c>
      <c r="B43" s="72" t="s">
        <v>18</v>
      </c>
      <c r="C43" s="67">
        <f>451000+150000</f>
        <v>601000</v>
      </c>
      <c r="D43" s="282">
        <v>601000</v>
      </c>
      <c r="E43" s="67"/>
      <c r="F43" s="57"/>
      <c r="G43" s="23"/>
    </row>
    <row r="44" spans="1:7" ht="12.75" customHeight="1" x14ac:dyDescent="0.15">
      <c r="A44" s="11"/>
      <c r="B44" s="72" t="s">
        <v>103</v>
      </c>
      <c r="C44" s="67">
        <f>627000-C43</f>
        <v>26000</v>
      </c>
      <c r="D44" s="129"/>
      <c r="E44" s="67"/>
      <c r="F44" s="57"/>
      <c r="G44" s="23"/>
    </row>
    <row r="45" spans="1:7" ht="12.75" customHeight="1" x14ac:dyDescent="0.15">
      <c r="A45" s="51">
        <v>715</v>
      </c>
      <c r="B45" s="72" t="s">
        <v>104</v>
      </c>
      <c r="C45" s="60">
        <v>117000</v>
      </c>
      <c r="D45" s="129"/>
      <c r="E45" s="67"/>
      <c r="F45" s="57"/>
      <c r="G45" s="23"/>
    </row>
    <row r="46" spans="1:7" ht="12.75" customHeight="1" x14ac:dyDescent="0.15">
      <c r="A46" s="36">
        <v>72</v>
      </c>
      <c r="B46" s="203" t="s">
        <v>19</v>
      </c>
      <c r="D46" s="129"/>
      <c r="E46" s="67"/>
      <c r="F46" s="67"/>
      <c r="G46" s="23"/>
    </row>
    <row r="47" spans="1:7" ht="12.75" customHeight="1" x14ac:dyDescent="0.15">
      <c r="A47" s="205">
        <v>73</v>
      </c>
      <c r="B47" s="77" t="s">
        <v>106</v>
      </c>
      <c r="C47" s="78">
        <v>455000</v>
      </c>
      <c r="D47" s="391"/>
      <c r="E47" s="291"/>
      <c r="F47" s="224"/>
      <c r="G47" s="23"/>
    </row>
    <row r="48" spans="1:7" ht="12.75" customHeight="1" x14ac:dyDescent="0.15">
      <c r="A48" s="36">
        <v>74</v>
      </c>
      <c r="B48" s="96" t="s">
        <v>20</v>
      </c>
      <c r="C48" s="149">
        <v>160000</v>
      </c>
      <c r="D48" s="264"/>
      <c r="E48" s="188"/>
      <c r="F48" s="34"/>
      <c r="G48" s="23"/>
    </row>
    <row r="49" spans="1:7" ht="12.75" customHeight="1" x14ac:dyDescent="0.15">
      <c r="A49" s="51">
        <v>741</v>
      </c>
      <c r="B49" s="72" t="s">
        <v>21</v>
      </c>
      <c r="C49" s="101"/>
      <c r="D49" s="264"/>
      <c r="E49" s="188"/>
      <c r="F49" s="34"/>
      <c r="G49" s="23"/>
    </row>
    <row r="50" spans="1:7" ht="12.75" customHeight="1" x14ac:dyDescent="0.15">
      <c r="A50" s="51">
        <v>742</v>
      </c>
      <c r="B50" s="72" t="s">
        <v>22</v>
      </c>
      <c r="C50" s="107"/>
      <c r="D50" s="162"/>
      <c r="E50" s="185"/>
      <c r="F50" s="34"/>
      <c r="G50" s="23"/>
    </row>
    <row r="51" spans="1:7" ht="12.75" customHeight="1" x14ac:dyDescent="0.15">
      <c r="A51" s="11"/>
      <c r="B51" s="72" t="s">
        <v>107</v>
      </c>
      <c r="C51" s="123">
        <v>160000</v>
      </c>
      <c r="D51" s="184"/>
      <c r="E51" s="107"/>
      <c r="F51" s="34"/>
      <c r="G51" s="23"/>
    </row>
    <row r="52" spans="1:7" ht="12.75" customHeight="1" x14ac:dyDescent="0.15">
      <c r="A52" s="36">
        <v>751</v>
      </c>
      <c r="B52" s="138" t="s">
        <v>94</v>
      </c>
      <c r="C52" s="78">
        <v>200000</v>
      </c>
      <c r="D52" s="84"/>
      <c r="E52" s="34"/>
      <c r="F52" s="34"/>
      <c r="G52" s="23"/>
    </row>
    <row r="53" spans="1:7" ht="12.75" customHeight="1" x14ac:dyDescent="0.15">
      <c r="A53" s="11"/>
      <c r="B53" s="138" t="s">
        <v>108</v>
      </c>
      <c r="C53" s="91">
        <v>3216000</v>
      </c>
      <c r="D53" s="84">
        <f>C40+C47+C48+C52</f>
        <v>3216000</v>
      </c>
      <c r="E53" s="34"/>
      <c r="F53" s="34"/>
      <c r="G53" s="23"/>
    </row>
    <row r="54" spans="1:7" ht="12.75" customHeight="1" x14ac:dyDescent="0.15">
      <c r="A54" s="11"/>
      <c r="B54" s="142" t="s">
        <v>109</v>
      </c>
      <c r="C54" s="151"/>
      <c r="D54" s="231"/>
      <c r="E54" s="177"/>
      <c r="F54" s="177"/>
      <c r="G54" s="23"/>
    </row>
    <row r="55" spans="1:7" ht="12.75" customHeight="1" x14ac:dyDescent="0.15">
      <c r="A55" s="11"/>
      <c r="B55" s="59" t="s">
        <v>110</v>
      </c>
      <c r="C55" s="76"/>
      <c r="D55" s="129"/>
      <c r="E55" s="67"/>
      <c r="F55" s="67"/>
      <c r="G55" s="23"/>
    </row>
    <row r="56" spans="1:7" ht="12.75" customHeight="1" x14ac:dyDescent="0.15">
      <c r="A56" s="11"/>
      <c r="B56" s="59" t="s">
        <v>111</v>
      </c>
      <c r="C56" s="76"/>
      <c r="D56" s="129"/>
      <c r="E56" s="67"/>
      <c r="F56" s="67"/>
      <c r="G56" s="23"/>
    </row>
    <row r="57" spans="1:7" ht="12.75" customHeight="1" x14ac:dyDescent="0.15">
      <c r="A57" s="11"/>
      <c r="B57" s="59" t="s">
        <v>112</v>
      </c>
      <c r="C57" s="76"/>
      <c r="D57" s="129"/>
      <c r="E57" s="67"/>
      <c r="F57" s="67"/>
      <c r="G57" s="23"/>
    </row>
    <row r="58" spans="1:7" ht="12.75" customHeight="1" x14ac:dyDescent="0.15">
      <c r="A58" s="11"/>
      <c r="B58" s="59" t="s">
        <v>113</v>
      </c>
      <c r="C58" s="76"/>
      <c r="D58" s="129"/>
      <c r="E58" s="67"/>
      <c r="F58" s="67"/>
      <c r="G58" s="23"/>
    </row>
    <row r="59" spans="1:7" ht="12.75" customHeight="1" x14ac:dyDescent="0.15">
      <c r="A59" s="11"/>
      <c r="B59" s="250"/>
      <c r="C59" s="151"/>
      <c r="D59" s="231"/>
      <c r="E59" s="177"/>
      <c r="F59" s="177"/>
      <c r="G59" s="23"/>
    </row>
    <row r="60" spans="1:7" ht="19.5" customHeight="1" x14ac:dyDescent="0.15">
      <c r="A60" s="7"/>
      <c r="B60" s="252"/>
      <c r="C60" s="252"/>
      <c r="D60" s="268"/>
      <c r="E60" s="252"/>
      <c r="F60" s="252"/>
      <c r="G60" s="7"/>
    </row>
    <row r="61" spans="1:7" ht="19.5" customHeight="1" x14ac:dyDescent="0.15">
      <c r="A61" s="7"/>
      <c r="B61" s="256" t="s">
        <v>116</v>
      </c>
      <c r="C61" s="8"/>
      <c r="D61" s="270"/>
      <c r="E61" s="8"/>
      <c r="F61" s="7"/>
      <c r="G61" s="7"/>
    </row>
    <row r="62" spans="1:7" ht="27.75" customHeight="1" x14ac:dyDescent="0.15">
      <c r="A62" s="11"/>
      <c r="B62" s="394" t="s">
        <v>118</v>
      </c>
      <c r="C62" s="396">
        <f>SUM(C63:C68)</f>
        <v>2082300</v>
      </c>
      <c r="D62" s="307"/>
      <c r="E62" s="411"/>
      <c r="F62" s="23"/>
      <c r="G62" s="7"/>
    </row>
    <row r="63" spans="1:7" ht="27.75" customHeight="1" x14ac:dyDescent="0.15">
      <c r="A63" s="11"/>
      <c r="B63" s="413" t="s">
        <v>117</v>
      </c>
      <c r="C63" s="415">
        <v>589000</v>
      </c>
      <c r="D63" s="307"/>
      <c r="E63" s="315"/>
      <c r="F63" s="23"/>
      <c r="G63" s="7"/>
    </row>
    <row r="64" spans="1:7" ht="27.75" customHeight="1" x14ac:dyDescent="0.15">
      <c r="A64" s="11"/>
      <c r="B64" s="413" t="s">
        <v>138</v>
      </c>
      <c r="C64" s="2">
        <v>30000</v>
      </c>
      <c r="D64" s="307"/>
      <c r="E64" s="315"/>
      <c r="F64" s="23"/>
      <c r="G64" s="7"/>
    </row>
    <row r="65" spans="1:7" ht="27.75" customHeight="1" x14ac:dyDescent="0.15">
      <c r="A65" s="11"/>
      <c r="B65" s="413" t="s">
        <v>136</v>
      </c>
      <c r="C65" s="2">
        <v>123500</v>
      </c>
      <c r="D65" s="307"/>
      <c r="E65" s="315"/>
      <c r="F65" s="23"/>
      <c r="G65" s="7"/>
    </row>
    <row r="66" spans="1:7" ht="27.75" customHeight="1" x14ac:dyDescent="0.15">
      <c r="A66" s="11"/>
      <c r="B66" s="417" t="s">
        <v>249</v>
      </c>
      <c r="C66" s="2">
        <v>1192800</v>
      </c>
      <c r="D66" s="307"/>
      <c r="E66" s="315"/>
      <c r="F66" s="23"/>
      <c r="G66" s="7"/>
    </row>
    <row r="67" spans="1:7" ht="27.75" customHeight="1" x14ac:dyDescent="0.15">
      <c r="A67" s="11"/>
      <c r="B67" s="413" t="s">
        <v>212</v>
      </c>
      <c r="C67" s="2">
        <v>132000</v>
      </c>
      <c r="D67" s="307"/>
      <c r="E67" s="315"/>
      <c r="F67" s="23"/>
      <c r="G67" s="7"/>
    </row>
    <row r="68" spans="1:7" ht="27.75" customHeight="1" x14ac:dyDescent="0.15">
      <c r="A68" s="11"/>
      <c r="B68" s="413" t="s">
        <v>220</v>
      </c>
      <c r="C68" s="2">
        <v>15000</v>
      </c>
      <c r="D68" s="307"/>
      <c r="E68" s="315"/>
      <c r="F68" s="23"/>
      <c r="G68" s="7"/>
    </row>
    <row r="69" spans="1:7" ht="27.75" customHeight="1" x14ac:dyDescent="0.15">
      <c r="A69" s="11"/>
      <c r="B69" s="413"/>
      <c r="C69" s="315"/>
      <c r="D69" s="307"/>
      <c r="E69" s="315"/>
      <c r="F69" s="23"/>
      <c r="G69" s="7"/>
    </row>
    <row r="70" spans="1:7" ht="27.75" customHeight="1" x14ac:dyDescent="0.15">
      <c r="A70" s="11"/>
      <c r="B70" s="419" t="s">
        <v>10</v>
      </c>
      <c r="C70" s="457">
        <v>1133700</v>
      </c>
      <c r="D70" s="459"/>
      <c r="E70" s="461"/>
      <c r="F70" s="23"/>
      <c r="G70" s="7"/>
    </row>
    <row r="71" spans="1:7" ht="27.75" customHeight="1" x14ac:dyDescent="0.15">
      <c r="A71" s="11"/>
      <c r="B71" s="394"/>
      <c r="C71" s="461"/>
      <c r="D71" s="459"/>
      <c r="E71" s="461"/>
      <c r="F71" s="23"/>
      <c r="G71" s="7"/>
    </row>
    <row r="72" spans="1:7" ht="27.75" customHeight="1" x14ac:dyDescent="0.15">
      <c r="A72" s="11"/>
      <c r="B72" s="394" t="s">
        <v>135</v>
      </c>
      <c r="C72" s="463">
        <f>C70+C62</f>
        <v>3216000</v>
      </c>
      <c r="D72" s="459"/>
      <c r="E72" s="461"/>
      <c r="F72" s="23"/>
      <c r="G7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0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7"/>
      <c r="B1" s="8"/>
      <c r="C1" s="8"/>
      <c r="D1" s="9"/>
      <c r="E1" s="10"/>
      <c r="F1" s="8"/>
    </row>
    <row r="2" spans="1:6" ht="12.75" customHeight="1" x14ac:dyDescent="0.15">
      <c r="A2" s="11"/>
      <c r="B2" s="14" t="s">
        <v>45</v>
      </c>
      <c r="C2" s="15">
        <v>2014</v>
      </c>
      <c r="D2" s="43"/>
      <c r="E2" s="38"/>
      <c r="F2" s="22"/>
    </row>
    <row r="3" spans="1:6" ht="12.75" customHeight="1" x14ac:dyDescent="0.15">
      <c r="A3" s="11"/>
      <c r="B3" s="24" t="s">
        <v>49</v>
      </c>
      <c r="C3" s="40"/>
      <c r="D3" s="44"/>
      <c r="E3" s="45"/>
      <c r="F3" s="29"/>
    </row>
    <row r="4" spans="1:6" ht="12.75" customHeight="1" x14ac:dyDescent="0.15">
      <c r="A4" s="11"/>
      <c r="B4" s="30"/>
      <c r="C4" s="46"/>
      <c r="D4" s="32"/>
      <c r="E4" s="34"/>
      <c r="F4" s="34"/>
    </row>
    <row r="5" spans="1:6" ht="12.75" customHeight="1" x14ac:dyDescent="0.15">
      <c r="A5" s="36">
        <v>41</v>
      </c>
      <c r="B5" s="30" t="s">
        <v>0</v>
      </c>
      <c r="C5" s="48">
        <f>SUM(C6:C14)</f>
        <v>2635400</v>
      </c>
      <c r="D5" s="49">
        <v>2635400</v>
      </c>
      <c r="E5" s="50"/>
      <c r="F5" s="34"/>
    </row>
    <row r="6" spans="1:6" ht="12.75" customHeight="1" x14ac:dyDescent="0.15">
      <c r="A6" s="51">
        <v>411</v>
      </c>
      <c r="B6" s="53" t="s">
        <v>51</v>
      </c>
      <c r="C6" s="60">
        <v>1681350</v>
      </c>
      <c r="D6" s="66"/>
      <c r="E6" s="67"/>
      <c r="F6" s="57"/>
    </row>
    <row r="7" spans="1:6" ht="12.75" customHeight="1" x14ac:dyDescent="0.15">
      <c r="A7" s="51">
        <v>412</v>
      </c>
      <c r="B7" s="59" t="s">
        <v>53</v>
      </c>
      <c r="C7" s="60">
        <v>74700</v>
      </c>
      <c r="D7" s="66"/>
      <c r="E7" s="67"/>
      <c r="F7" s="57"/>
    </row>
    <row r="8" spans="1:6" ht="12.75" customHeight="1" x14ac:dyDescent="0.15">
      <c r="A8" s="51">
        <v>413</v>
      </c>
      <c r="B8" s="61" t="s">
        <v>54</v>
      </c>
      <c r="C8" s="75">
        <v>336100</v>
      </c>
      <c r="D8" s="66">
        <f>C9+C8</f>
        <v>598000</v>
      </c>
      <c r="E8" s="71">
        <v>598000</v>
      </c>
      <c r="F8" s="57"/>
    </row>
    <row r="9" spans="1:6" ht="12.75" customHeight="1" x14ac:dyDescent="0.15">
      <c r="A9" s="51">
        <v>414</v>
      </c>
      <c r="B9" s="70" t="s">
        <v>55</v>
      </c>
      <c r="C9" s="60">
        <v>261900</v>
      </c>
      <c r="D9" s="66"/>
      <c r="E9" s="67"/>
      <c r="F9" s="57"/>
    </row>
    <row r="10" spans="1:6" ht="12.75" customHeight="1" x14ac:dyDescent="0.15">
      <c r="A10" s="51">
        <v>415</v>
      </c>
      <c r="B10" s="53" t="s">
        <v>3</v>
      </c>
      <c r="C10" s="60">
        <v>70600</v>
      </c>
      <c r="D10" s="66"/>
      <c r="E10" s="67"/>
      <c r="F10" s="57"/>
    </row>
    <row r="11" spans="1:6" ht="12.75" customHeight="1" x14ac:dyDescent="0.15">
      <c r="A11" s="51">
        <v>416</v>
      </c>
      <c r="B11" s="72" t="s">
        <v>4</v>
      </c>
      <c r="C11" s="60">
        <v>600</v>
      </c>
      <c r="D11" s="66"/>
      <c r="E11" s="67"/>
      <c r="F11" s="57"/>
    </row>
    <row r="12" spans="1:6" ht="12.75" customHeight="1" x14ac:dyDescent="0.15">
      <c r="A12" s="51">
        <v>417</v>
      </c>
      <c r="B12" s="53" t="s">
        <v>5</v>
      </c>
      <c r="C12" s="76"/>
      <c r="D12" s="66"/>
      <c r="E12" s="67"/>
      <c r="F12" s="57"/>
    </row>
    <row r="13" spans="1:6" ht="12.75" customHeight="1" x14ac:dyDescent="0.15">
      <c r="A13" s="51">
        <v>418</v>
      </c>
      <c r="B13" s="53" t="s">
        <v>6</v>
      </c>
      <c r="C13" s="60">
        <v>25000</v>
      </c>
      <c r="D13" s="66"/>
      <c r="E13" s="67"/>
      <c r="F13" s="57"/>
    </row>
    <row r="14" spans="1:6" ht="12.75" customHeight="1" x14ac:dyDescent="0.15">
      <c r="A14" s="51">
        <v>419</v>
      </c>
      <c r="B14" s="53" t="s">
        <v>56</v>
      </c>
      <c r="C14" s="60">
        <v>185150</v>
      </c>
      <c r="D14" s="66"/>
      <c r="E14" s="67"/>
      <c r="F14" s="57"/>
    </row>
    <row r="15" spans="1:6" ht="12.75" customHeight="1" x14ac:dyDescent="0.15">
      <c r="A15" s="36">
        <v>42</v>
      </c>
      <c r="B15" s="77" t="s">
        <v>7</v>
      </c>
      <c r="C15" s="78">
        <v>6000</v>
      </c>
      <c r="D15" s="32"/>
      <c r="E15" s="34"/>
      <c r="F15" s="57"/>
    </row>
    <row r="16" spans="1:6" ht="16.5" customHeight="1" x14ac:dyDescent="0.15">
      <c r="A16" s="94">
        <v>43</v>
      </c>
      <c r="B16" s="96" t="s">
        <v>8</v>
      </c>
      <c r="C16" s="97">
        <v>867100</v>
      </c>
      <c r="D16" s="146">
        <f>C17+C27</f>
        <v>867100</v>
      </c>
      <c r="E16" s="101"/>
      <c r="F16" s="34"/>
    </row>
    <row r="17" spans="1:6" ht="12.75" customHeight="1" x14ac:dyDescent="0.15">
      <c r="A17" s="102">
        <v>431</v>
      </c>
      <c r="B17" s="103" t="s">
        <v>8</v>
      </c>
      <c r="C17" s="148">
        <f>SUM(C18:C26)</f>
        <v>200100</v>
      </c>
      <c r="D17" s="150">
        <v>200100</v>
      </c>
      <c r="E17" s="107"/>
      <c r="F17" s="34"/>
    </row>
    <row r="18" spans="1:6" ht="12.75" customHeight="1" x14ac:dyDescent="0.15">
      <c r="A18" s="109" t="s">
        <v>63</v>
      </c>
      <c r="B18" s="111" t="s">
        <v>64</v>
      </c>
      <c r="C18" s="112"/>
      <c r="D18" s="121"/>
      <c r="E18" s="107"/>
      <c r="F18" s="34"/>
    </row>
    <row r="19" spans="1:6" ht="12.75" customHeight="1" x14ac:dyDescent="0.15">
      <c r="A19" s="102" t="s">
        <v>65</v>
      </c>
      <c r="B19" s="122" t="s">
        <v>66</v>
      </c>
      <c r="C19" s="145">
        <v>20000</v>
      </c>
      <c r="D19" s="125"/>
      <c r="E19" s="67"/>
      <c r="F19" s="126"/>
    </row>
    <row r="20" spans="1:6" ht="12.75" customHeight="1" x14ac:dyDescent="0.15">
      <c r="A20" s="102" t="s">
        <v>68</v>
      </c>
      <c r="B20" s="122" t="s">
        <v>69</v>
      </c>
      <c r="C20" s="145">
        <v>40000</v>
      </c>
      <c r="D20" s="125"/>
      <c r="E20" s="67"/>
      <c r="F20" s="127"/>
    </row>
    <row r="21" spans="1:6" ht="12.75" customHeight="1" x14ac:dyDescent="0.15">
      <c r="A21" s="102" t="s">
        <v>70</v>
      </c>
      <c r="B21" s="122" t="s">
        <v>71</v>
      </c>
      <c r="C21" s="145">
        <v>25000</v>
      </c>
      <c r="D21" s="125"/>
      <c r="E21" s="67"/>
      <c r="F21" s="127"/>
    </row>
    <row r="22" spans="1:6" ht="12.75" customHeight="1" x14ac:dyDescent="0.15">
      <c r="A22" s="102" t="s">
        <v>72</v>
      </c>
      <c r="B22" s="122" t="s">
        <v>73</v>
      </c>
      <c r="C22" s="145">
        <v>45000</v>
      </c>
      <c r="D22" s="125"/>
      <c r="E22" s="67"/>
      <c r="F22" s="127"/>
    </row>
    <row r="23" spans="1:6" ht="12.75" customHeight="1" x14ac:dyDescent="0.15">
      <c r="A23" s="102" t="s">
        <v>74</v>
      </c>
      <c r="B23" s="122" t="s">
        <v>75</v>
      </c>
      <c r="C23" s="145">
        <v>17000</v>
      </c>
      <c r="D23" s="125"/>
      <c r="E23" s="67"/>
      <c r="F23" s="127"/>
    </row>
    <row r="24" spans="1:6" ht="12.75" customHeight="1" x14ac:dyDescent="0.15">
      <c r="A24" s="128" t="s">
        <v>76</v>
      </c>
      <c r="B24" s="122" t="s">
        <v>77</v>
      </c>
      <c r="C24" s="144"/>
      <c r="D24" s="125"/>
      <c r="E24" s="67"/>
      <c r="F24" s="127"/>
    </row>
    <row r="25" spans="1:6" ht="12.75" customHeight="1" x14ac:dyDescent="0.15">
      <c r="A25" s="102" t="s">
        <v>78</v>
      </c>
      <c r="B25" s="130" t="s">
        <v>79</v>
      </c>
      <c r="C25" s="145">
        <v>18500</v>
      </c>
      <c r="D25" s="125"/>
      <c r="E25" s="67"/>
      <c r="F25" s="127"/>
    </row>
    <row r="26" spans="1:6" ht="12.75" customHeight="1" x14ac:dyDescent="0.15">
      <c r="A26" s="102" t="s">
        <v>80</v>
      </c>
      <c r="B26" s="130" t="s">
        <v>81</v>
      </c>
      <c r="C26" s="145">
        <v>34600</v>
      </c>
      <c r="D26" s="125"/>
      <c r="E26" s="67"/>
      <c r="F26" s="127"/>
    </row>
    <row r="27" spans="1:6" ht="12.75" customHeight="1" x14ac:dyDescent="0.15">
      <c r="A27" s="102">
        <v>432</v>
      </c>
      <c r="B27" s="131" t="s">
        <v>9</v>
      </c>
      <c r="C27" s="147">
        <f>SUM(C28:C33)</f>
        <v>667000</v>
      </c>
      <c r="D27" s="153">
        <v>667000</v>
      </c>
      <c r="E27" s="67"/>
      <c r="F27" s="127"/>
    </row>
    <row r="28" spans="1:6" ht="12.75" customHeight="1" x14ac:dyDescent="0.15">
      <c r="A28" s="102" t="s">
        <v>82</v>
      </c>
      <c r="B28" s="133" t="s">
        <v>83</v>
      </c>
      <c r="C28" s="144"/>
      <c r="D28" s="125"/>
      <c r="E28" s="67"/>
      <c r="F28" s="127"/>
    </row>
    <row r="29" spans="1:6" ht="12.75" customHeight="1" x14ac:dyDescent="0.15">
      <c r="A29" s="102" t="s">
        <v>84</v>
      </c>
      <c r="B29" s="133" t="s">
        <v>85</v>
      </c>
      <c r="C29" s="144"/>
      <c r="D29" s="125"/>
      <c r="E29" s="67"/>
      <c r="F29" s="127"/>
    </row>
    <row r="30" spans="1:6" ht="12.75" customHeight="1" x14ac:dyDescent="0.15">
      <c r="A30" s="102" t="s">
        <v>86</v>
      </c>
      <c r="B30" s="133" t="s">
        <v>87</v>
      </c>
      <c r="C30" s="144"/>
      <c r="D30" s="125"/>
      <c r="E30" s="67"/>
      <c r="F30" s="127"/>
    </row>
    <row r="31" spans="1:6" ht="12.75" customHeight="1" x14ac:dyDescent="0.15">
      <c r="A31" s="109" t="s">
        <v>88</v>
      </c>
      <c r="B31" s="134" t="s">
        <v>89</v>
      </c>
      <c r="C31" s="144"/>
      <c r="D31" s="125"/>
      <c r="E31" s="67"/>
      <c r="F31" s="127"/>
    </row>
    <row r="32" spans="1:6" ht="12.75" customHeight="1" x14ac:dyDescent="0.15">
      <c r="A32" s="102" t="s">
        <v>90</v>
      </c>
      <c r="B32" s="136" t="s">
        <v>91</v>
      </c>
      <c r="C32" s="144"/>
      <c r="D32" s="125"/>
      <c r="E32" s="67"/>
      <c r="F32" s="127"/>
    </row>
    <row r="33" spans="1:6" ht="12.75" customHeight="1" x14ac:dyDescent="0.15">
      <c r="A33" s="102" t="s">
        <v>92</v>
      </c>
      <c r="B33" s="136" t="s">
        <v>93</v>
      </c>
      <c r="C33" s="145">
        <v>667000</v>
      </c>
      <c r="D33" s="125"/>
      <c r="E33" s="67"/>
      <c r="F33" s="127"/>
    </row>
    <row r="34" spans="1:6" ht="12.75" customHeight="1" x14ac:dyDescent="0.15">
      <c r="A34" s="36">
        <v>44</v>
      </c>
      <c r="B34" s="138" t="s">
        <v>10</v>
      </c>
      <c r="C34" s="78">
        <v>2520000</v>
      </c>
      <c r="D34" s="32"/>
      <c r="E34" s="34"/>
      <c r="F34" s="34"/>
    </row>
    <row r="35" spans="1:6" ht="12.75" customHeight="1" x14ac:dyDescent="0.15">
      <c r="A35" s="36">
        <v>45</v>
      </c>
      <c r="B35" s="77" t="s">
        <v>94</v>
      </c>
      <c r="C35" s="78">
        <v>1684000</v>
      </c>
      <c r="D35" s="32"/>
      <c r="E35" s="34"/>
      <c r="F35" s="34"/>
    </row>
    <row r="36" spans="1:6" ht="12.75" customHeight="1" x14ac:dyDescent="0.15">
      <c r="A36" s="36">
        <v>46</v>
      </c>
      <c r="B36" s="30" t="s">
        <v>12</v>
      </c>
      <c r="C36" s="78">
        <v>22500</v>
      </c>
      <c r="D36" s="32"/>
      <c r="E36" s="34"/>
      <c r="F36" s="34"/>
    </row>
    <row r="37" spans="1:6" ht="12.75" customHeight="1" x14ac:dyDescent="0.15">
      <c r="A37" s="36">
        <v>47</v>
      </c>
      <c r="B37" s="30" t="s">
        <v>13</v>
      </c>
      <c r="C37" s="78"/>
      <c r="D37" s="32"/>
      <c r="E37" s="34"/>
      <c r="F37" s="34"/>
    </row>
    <row r="38" spans="1:6" ht="12.75" customHeight="1" x14ac:dyDescent="0.15">
      <c r="A38" s="11"/>
      <c r="B38" s="30" t="s">
        <v>14</v>
      </c>
      <c r="C38" s="140">
        <v>7735000</v>
      </c>
      <c r="D38" s="32">
        <f>C5+C15+C16+C34+C35+C36</f>
        <v>7735000</v>
      </c>
      <c r="E38" s="155"/>
      <c r="F38" s="34"/>
    </row>
    <row r="39" spans="1:6" ht="12.75" customHeight="1" x14ac:dyDescent="0.15">
      <c r="A39" s="11"/>
      <c r="B39" s="142" t="s">
        <v>95</v>
      </c>
      <c r="C39" s="151"/>
      <c r="D39" s="167"/>
      <c r="E39" s="190"/>
      <c r="F39" s="177"/>
    </row>
    <row r="40" spans="1:6" ht="12.75" customHeight="1" x14ac:dyDescent="0.15">
      <c r="A40" s="36">
        <v>71</v>
      </c>
      <c r="B40" s="30" t="s">
        <v>15</v>
      </c>
      <c r="C40" s="262">
        <f>SUM(C41:C45)</f>
        <v>4259600</v>
      </c>
      <c r="D40" s="49">
        <v>4259600</v>
      </c>
      <c r="E40" s="50"/>
      <c r="F40" s="30"/>
    </row>
    <row r="41" spans="1:6" ht="12.75" customHeight="1" x14ac:dyDescent="0.15">
      <c r="A41" s="51">
        <v>711</v>
      </c>
      <c r="B41" s="72" t="s">
        <v>16</v>
      </c>
      <c r="C41" s="108">
        <v>2438200</v>
      </c>
      <c r="D41" s="66"/>
      <c r="E41" s="67"/>
      <c r="F41" s="57"/>
    </row>
    <row r="42" spans="1:6" ht="12.75" customHeight="1" x14ac:dyDescent="0.15">
      <c r="A42" s="51">
        <v>713</v>
      </c>
      <c r="B42" s="72" t="s">
        <v>17</v>
      </c>
      <c r="C42" s="108">
        <v>272000</v>
      </c>
      <c r="D42" s="66"/>
      <c r="E42" s="67"/>
      <c r="F42" s="57"/>
    </row>
    <row r="43" spans="1:6" ht="12.75" customHeight="1" x14ac:dyDescent="0.15">
      <c r="A43" s="51">
        <v>714</v>
      </c>
      <c r="B43" s="72" t="s">
        <v>18</v>
      </c>
      <c r="C43" s="67">
        <f>11000+515000</f>
        <v>526000</v>
      </c>
      <c r="D43" s="199">
        <v>526000</v>
      </c>
      <c r="E43" s="67"/>
      <c r="F43" s="57"/>
    </row>
    <row r="44" spans="1:6" ht="12.75" customHeight="1" x14ac:dyDescent="0.15">
      <c r="A44" s="201"/>
      <c r="B44" s="72" t="s">
        <v>103</v>
      </c>
      <c r="C44" s="67">
        <f>1473000-C43</f>
        <v>947000</v>
      </c>
      <c r="D44" s="66"/>
      <c r="E44" s="67"/>
      <c r="F44" s="57"/>
    </row>
    <row r="45" spans="1:6" ht="12.75" customHeight="1" x14ac:dyDescent="0.15">
      <c r="A45" s="51">
        <v>715</v>
      </c>
      <c r="B45" s="72" t="s">
        <v>104</v>
      </c>
      <c r="C45" s="60">
        <v>76400</v>
      </c>
      <c r="D45" s="66"/>
      <c r="E45" s="76"/>
      <c r="F45" s="57"/>
    </row>
    <row r="46" spans="1:6" ht="12.75" customHeight="1" x14ac:dyDescent="0.15">
      <c r="A46" s="36">
        <v>72</v>
      </c>
      <c r="B46" s="203" t="s">
        <v>19</v>
      </c>
      <c r="C46" s="78">
        <v>900000</v>
      </c>
      <c r="D46" s="66"/>
      <c r="E46" s="46"/>
      <c r="F46" s="67"/>
    </row>
    <row r="47" spans="1:6" ht="18" customHeight="1" x14ac:dyDescent="0.15">
      <c r="A47" s="205">
        <v>73</v>
      </c>
      <c r="B47" s="77" t="s">
        <v>106</v>
      </c>
      <c r="C47" s="234">
        <v>70000</v>
      </c>
      <c r="D47" s="235"/>
      <c r="E47" s="237"/>
      <c r="F47" s="224"/>
    </row>
    <row r="48" spans="1:6" ht="12.75" customHeight="1" x14ac:dyDescent="0.15">
      <c r="A48" s="36">
        <v>74</v>
      </c>
      <c r="B48" s="96" t="s">
        <v>20</v>
      </c>
      <c r="C48" s="149">
        <v>805400</v>
      </c>
      <c r="D48" s="238"/>
      <c r="E48" s="101"/>
      <c r="F48" s="34"/>
    </row>
    <row r="49" spans="1:6" ht="12.75" customHeight="1" x14ac:dyDescent="0.15">
      <c r="A49" s="51">
        <v>741</v>
      </c>
      <c r="B49" s="72" t="s">
        <v>21</v>
      </c>
      <c r="C49" s="324"/>
      <c r="D49" s="238"/>
      <c r="E49" s="325"/>
      <c r="F49" s="34"/>
    </row>
    <row r="50" spans="1:6" ht="12.75" customHeight="1" x14ac:dyDescent="0.15">
      <c r="A50" s="51">
        <v>742</v>
      </c>
      <c r="B50" s="72" t="s">
        <v>22</v>
      </c>
      <c r="C50" s="123">
        <v>680000</v>
      </c>
      <c r="D50" s="121"/>
      <c r="E50" s="107"/>
      <c r="F50" s="34"/>
    </row>
    <row r="51" spans="1:6" ht="12.75" customHeight="1" x14ac:dyDescent="0.15">
      <c r="A51" s="201"/>
      <c r="B51" s="72" t="s">
        <v>107</v>
      </c>
      <c r="C51" s="107">
        <f>C48-C50</f>
        <v>125400</v>
      </c>
      <c r="D51" s="125"/>
      <c r="E51" s="107"/>
      <c r="F51" s="34"/>
    </row>
    <row r="52" spans="1:6" ht="12.75" customHeight="1" x14ac:dyDescent="0.15">
      <c r="A52" s="36">
        <v>751</v>
      </c>
      <c r="B52" s="138" t="s">
        <v>94</v>
      </c>
      <c r="C52" s="78">
        <v>1700000</v>
      </c>
      <c r="D52" s="32"/>
      <c r="E52" s="46"/>
      <c r="F52" s="34"/>
    </row>
    <row r="53" spans="1:6" ht="12.75" customHeight="1" x14ac:dyDescent="0.15">
      <c r="A53" s="11"/>
      <c r="B53" s="138" t="s">
        <v>108</v>
      </c>
      <c r="C53" s="140">
        <v>7735000</v>
      </c>
      <c r="D53" s="32">
        <f>C40+C46+C47+C48+C52</f>
        <v>7735000</v>
      </c>
      <c r="E53" s="46"/>
      <c r="F53" s="34"/>
    </row>
    <row r="54" spans="1:6" ht="12.75" customHeight="1" x14ac:dyDescent="0.15">
      <c r="A54" s="11"/>
      <c r="B54" s="142" t="s">
        <v>109</v>
      </c>
      <c r="C54" s="151"/>
      <c r="D54" s="167"/>
      <c r="E54" s="190"/>
      <c r="F54" s="177"/>
    </row>
    <row r="55" spans="1:6" ht="12.75" customHeight="1" x14ac:dyDescent="0.15">
      <c r="A55" s="11"/>
      <c r="B55" s="59" t="s">
        <v>110</v>
      </c>
      <c r="C55" s="76"/>
      <c r="D55" s="66"/>
      <c r="E55" s="67"/>
      <c r="F55" s="67"/>
    </row>
    <row r="56" spans="1:6" ht="12.75" customHeight="1" x14ac:dyDescent="0.15">
      <c r="A56" s="11"/>
      <c r="B56" s="59" t="s">
        <v>111</v>
      </c>
      <c r="C56" s="76"/>
      <c r="D56" s="66"/>
      <c r="E56" s="67"/>
      <c r="F56" s="67"/>
    </row>
    <row r="57" spans="1:6" ht="12.75" customHeight="1" x14ac:dyDescent="0.15">
      <c r="A57" s="11"/>
      <c r="B57" s="59" t="s">
        <v>112</v>
      </c>
      <c r="C57" s="76"/>
      <c r="D57" s="66"/>
      <c r="E57" s="67"/>
      <c r="F57" s="67"/>
    </row>
    <row r="58" spans="1:6" ht="12.75" customHeight="1" x14ac:dyDescent="0.15">
      <c r="A58" s="11"/>
      <c r="B58" s="59" t="s">
        <v>113</v>
      </c>
      <c r="C58" s="76"/>
      <c r="D58" s="66"/>
      <c r="E58" s="67"/>
      <c r="F58" s="67"/>
    </row>
    <row r="59" spans="1:6" ht="12.75" customHeight="1" x14ac:dyDescent="0.15">
      <c r="A59" s="11"/>
      <c r="B59" s="250"/>
      <c r="C59" s="151"/>
      <c r="D59" s="167"/>
      <c r="E59" s="190"/>
      <c r="F59" s="177"/>
    </row>
    <row r="60" spans="1:6" ht="20.25" customHeight="1" x14ac:dyDescent="0.15">
      <c r="A60" s="7"/>
      <c r="B60" s="252"/>
      <c r="C60" s="252"/>
      <c r="D60" s="389"/>
      <c r="E60" s="254"/>
      <c r="F60" s="252"/>
    </row>
    <row r="61" spans="1:6" ht="19.5" customHeight="1" x14ac:dyDescent="0.15">
      <c r="A61" s="7"/>
      <c r="B61" s="256" t="s">
        <v>116</v>
      </c>
      <c r="C61" s="8"/>
      <c r="D61" s="9"/>
      <c r="E61" s="10"/>
      <c r="F61" s="7"/>
    </row>
    <row r="62" spans="1:6" ht="19.5" customHeight="1" x14ac:dyDescent="0.15">
      <c r="A62" s="11"/>
      <c r="B62" s="318" t="s">
        <v>118</v>
      </c>
      <c r="C62" s="315"/>
      <c r="D62" s="350"/>
      <c r="E62" s="352"/>
      <c r="F62" s="23"/>
    </row>
    <row r="63" spans="1:6" ht="19.5" customHeight="1" x14ac:dyDescent="0.15">
      <c r="A63" s="11"/>
      <c r="B63" s="318"/>
      <c r="C63" s="315"/>
      <c r="D63" s="350"/>
      <c r="E63" s="352"/>
      <c r="F63" s="23"/>
    </row>
    <row r="64" spans="1:6" ht="24" customHeight="1" x14ac:dyDescent="0.15">
      <c r="A64" s="11"/>
      <c r="B64" s="310" t="s">
        <v>205</v>
      </c>
      <c r="C64" s="2">
        <v>223800</v>
      </c>
      <c r="D64" s="350"/>
      <c r="E64" s="352"/>
      <c r="F64" s="23"/>
    </row>
    <row r="65" spans="1:6" ht="24" customHeight="1" x14ac:dyDescent="0.15">
      <c r="A65" s="11"/>
      <c r="B65" s="310" t="s">
        <v>206</v>
      </c>
      <c r="C65" s="2">
        <v>263000</v>
      </c>
      <c r="D65" s="350"/>
      <c r="E65" s="352"/>
      <c r="F65" s="23"/>
    </row>
    <row r="66" spans="1:6" ht="24" customHeight="1" x14ac:dyDescent="0.15">
      <c r="A66" s="11"/>
      <c r="B66" s="312" t="s">
        <v>207</v>
      </c>
      <c r="C66" s="2">
        <v>793200</v>
      </c>
      <c r="D66" s="350"/>
      <c r="E66" s="352"/>
      <c r="F66" s="23"/>
    </row>
    <row r="67" spans="1:6" ht="24" customHeight="1" x14ac:dyDescent="0.15">
      <c r="A67" s="11"/>
      <c r="B67" s="312" t="s">
        <v>208</v>
      </c>
      <c r="C67" s="2">
        <v>1654200</v>
      </c>
      <c r="D67" s="350"/>
      <c r="E67" s="352"/>
      <c r="F67" s="23"/>
    </row>
    <row r="68" spans="1:6" ht="24" customHeight="1" x14ac:dyDescent="0.15">
      <c r="A68" s="11"/>
      <c r="B68" s="355" t="s">
        <v>197</v>
      </c>
      <c r="C68" s="2">
        <v>184350</v>
      </c>
      <c r="D68" s="350"/>
      <c r="E68" s="352"/>
      <c r="F68" s="23"/>
    </row>
    <row r="69" spans="1:6" ht="24" customHeight="1" x14ac:dyDescent="0.15">
      <c r="A69" s="11"/>
      <c r="B69" s="310" t="s">
        <v>209</v>
      </c>
      <c r="C69" s="2">
        <v>3441000</v>
      </c>
      <c r="D69" s="350"/>
      <c r="E69" s="352"/>
      <c r="F69" s="23"/>
    </row>
    <row r="70" spans="1:6" ht="24" customHeight="1" x14ac:dyDescent="0.15">
      <c r="A70" s="11"/>
      <c r="B70" s="320" t="s">
        <v>130</v>
      </c>
      <c r="C70" s="2">
        <v>189350</v>
      </c>
      <c r="D70" s="350"/>
      <c r="E70" s="352"/>
      <c r="F70" s="23"/>
    </row>
    <row r="71" spans="1:6" ht="24" customHeight="1" x14ac:dyDescent="0.15">
      <c r="A71" s="11"/>
      <c r="B71" s="312" t="s">
        <v>210</v>
      </c>
      <c r="C71" s="2">
        <v>148200</v>
      </c>
      <c r="D71" s="350"/>
      <c r="E71" s="352"/>
      <c r="F71" s="23"/>
    </row>
    <row r="72" spans="1:6" ht="24" customHeight="1" x14ac:dyDescent="0.15">
      <c r="A72" s="11"/>
      <c r="B72" s="312" t="s">
        <v>186</v>
      </c>
      <c r="C72" s="2">
        <v>76300</v>
      </c>
      <c r="D72" s="350"/>
      <c r="E72" s="352"/>
      <c r="F72" s="23"/>
    </row>
    <row r="73" spans="1:6" ht="24" customHeight="1" x14ac:dyDescent="0.15">
      <c r="A73" s="11"/>
      <c r="B73" s="312" t="s">
        <v>211</v>
      </c>
      <c r="C73" s="2">
        <v>28300</v>
      </c>
      <c r="D73" s="350"/>
      <c r="E73" s="352"/>
      <c r="F73" s="23"/>
    </row>
    <row r="74" spans="1:6" ht="24" customHeight="1" x14ac:dyDescent="0.15">
      <c r="A74" s="11"/>
      <c r="B74" s="312" t="s">
        <v>128</v>
      </c>
      <c r="C74" s="2">
        <v>290200</v>
      </c>
      <c r="D74" s="350"/>
      <c r="E74" s="352"/>
      <c r="F74" s="23"/>
    </row>
    <row r="75" spans="1:6" ht="24" customHeight="1" x14ac:dyDescent="0.15">
      <c r="A75" s="11"/>
      <c r="B75" s="312" t="s">
        <v>131</v>
      </c>
      <c r="C75" s="2">
        <v>356500</v>
      </c>
      <c r="D75" s="350"/>
      <c r="E75" s="352"/>
      <c r="F75" s="23"/>
    </row>
    <row r="76" spans="1:6" ht="24" customHeight="1" x14ac:dyDescent="0.15">
      <c r="A76" s="11"/>
      <c r="B76" s="312" t="s">
        <v>213</v>
      </c>
      <c r="C76" s="2">
        <v>33300</v>
      </c>
      <c r="D76" s="350"/>
      <c r="E76" s="352"/>
      <c r="F76" s="23"/>
    </row>
    <row r="77" spans="1:6" ht="19.5" customHeight="1" x14ac:dyDescent="0.15">
      <c r="A77" s="11"/>
      <c r="B77" s="390" t="s">
        <v>215</v>
      </c>
      <c r="C77" s="2">
        <v>33500</v>
      </c>
      <c r="D77" s="350"/>
      <c r="E77" s="352"/>
      <c r="F77" s="23"/>
    </row>
    <row r="78" spans="1:6" ht="19.5" customHeight="1" x14ac:dyDescent="0.15">
      <c r="A78" s="11"/>
      <c r="B78" s="390" t="s">
        <v>223</v>
      </c>
      <c r="C78" s="2">
        <v>19800</v>
      </c>
      <c r="D78" s="350"/>
      <c r="E78" s="352"/>
      <c r="F78" s="23"/>
    </row>
    <row r="79" spans="1:6" ht="19.5" customHeight="1" x14ac:dyDescent="0.15">
      <c r="A79" s="11"/>
      <c r="B79" s="314"/>
      <c r="C79" s="315"/>
      <c r="D79" s="350"/>
      <c r="E79" s="352"/>
      <c r="F79" s="23"/>
    </row>
    <row r="80" spans="1:6" ht="19.5" customHeight="1" x14ac:dyDescent="0.15">
      <c r="A80" s="11"/>
      <c r="B80" s="318" t="s">
        <v>135</v>
      </c>
      <c r="C80" s="380">
        <f>SUM(C64:F78)</f>
        <v>7735000</v>
      </c>
      <c r="D80" s="361"/>
      <c r="E80" s="420"/>
      <c r="F80" s="23"/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0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5" width="16" customWidth="1"/>
    <col min="6" max="6" width="14.5" customWidth="1"/>
  </cols>
  <sheetData>
    <row r="1" spans="1:6" ht="27.75" customHeight="1" x14ac:dyDescent="0.15">
      <c r="A1" s="7"/>
      <c r="B1" s="8"/>
      <c r="C1" s="8"/>
      <c r="D1" s="8"/>
      <c r="E1" s="8"/>
      <c r="F1" s="7"/>
    </row>
    <row r="2" spans="1:6" ht="12.75" customHeight="1" x14ac:dyDescent="0.15">
      <c r="A2" s="11"/>
      <c r="B2" s="14" t="s">
        <v>102</v>
      </c>
      <c r="C2" s="15">
        <v>2014</v>
      </c>
      <c r="D2" s="21"/>
      <c r="E2" s="21"/>
      <c r="F2" s="23"/>
    </row>
    <row r="3" spans="1:6" ht="12.75" customHeight="1" x14ac:dyDescent="0.15">
      <c r="A3" s="11"/>
      <c r="B3" s="24" t="s">
        <v>49</v>
      </c>
      <c r="C3" s="192"/>
      <c r="D3" s="258"/>
      <c r="E3" s="259"/>
      <c r="F3" s="7"/>
    </row>
    <row r="4" spans="1:6" ht="12.75" customHeight="1" x14ac:dyDescent="0.15">
      <c r="A4" s="11"/>
      <c r="B4" s="30"/>
      <c r="C4" s="327"/>
      <c r="D4" s="327"/>
      <c r="E4" s="46"/>
      <c r="F4" s="23"/>
    </row>
    <row r="5" spans="1:6" ht="12.75" customHeight="1" x14ac:dyDescent="0.15">
      <c r="A5" s="36">
        <v>41</v>
      </c>
      <c r="B5" s="30" t="s">
        <v>0</v>
      </c>
      <c r="C5" s="329">
        <f>SUM(C6:C14)</f>
        <v>5882000</v>
      </c>
      <c r="D5" s="330">
        <v>5882000</v>
      </c>
      <c r="E5" s="251"/>
      <c r="F5" s="23"/>
    </row>
    <row r="6" spans="1:6" ht="12.75" customHeight="1" x14ac:dyDescent="0.15">
      <c r="A6" s="51">
        <v>411</v>
      </c>
      <c r="B6" s="53" t="s">
        <v>51</v>
      </c>
      <c r="C6" s="384">
        <v>2694300</v>
      </c>
      <c r="D6" s="107"/>
      <c r="E6" s="76"/>
      <c r="F6" s="23"/>
    </row>
    <row r="7" spans="1:6" ht="12.75" customHeight="1" x14ac:dyDescent="0.15">
      <c r="A7" s="51">
        <v>412</v>
      </c>
      <c r="B7" s="59" t="s">
        <v>53</v>
      </c>
      <c r="C7" s="384">
        <v>225700</v>
      </c>
      <c r="D7" s="107"/>
      <c r="E7" s="76"/>
      <c r="F7" s="23"/>
    </row>
    <row r="8" spans="1:6" ht="12.75" customHeight="1" x14ac:dyDescent="0.15">
      <c r="A8" s="51">
        <v>413</v>
      </c>
      <c r="B8" s="517" t="s">
        <v>198</v>
      </c>
      <c r="C8" s="519">
        <v>1142000</v>
      </c>
      <c r="D8" s="107"/>
      <c r="E8" s="76"/>
      <c r="F8" s="23"/>
    </row>
    <row r="9" spans="1:6" ht="12.75" customHeight="1" x14ac:dyDescent="0.15">
      <c r="A9" s="51">
        <v>414</v>
      </c>
      <c r="B9" s="518"/>
      <c r="C9" s="518"/>
      <c r="D9" s="107"/>
      <c r="E9" s="76"/>
      <c r="F9" s="23"/>
    </row>
    <row r="10" spans="1:6" ht="12.75" customHeight="1" x14ac:dyDescent="0.15">
      <c r="A10" s="51">
        <v>415</v>
      </c>
      <c r="B10" s="53" t="s">
        <v>3</v>
      </c>
      <c r="C10" s="384">
        <v>1820000</v>
      </c>
      <c r="D10" s="107"/>
      <c r="E10" s="76"/>
      <c r="F10" s="23"/>
    </row>
    <row r="11" spans="1:6" ht="12.75" customHeight="1" x14ac:dyDescent="0.15">
      <c r="A11" s="51">
        <v>416</v>
      </c>
      <c r="B11" s="72" t="s">
        <v>4</v>
      </c>
      <c r="C11" s="427"/>
      <c r="D11" s="456"/>
      <c r="E11" s="76"/>
      <c r="F11" s="23"/>
    </row>
    <row r="12" spans="1:6" ht="12.75" customHeight="1" x14ac:dyDescent="0.15">
      <c r="A12" s="51">
        <v>417</v>
      </c>
      <c r="B12" s="53" t="s">
        <v>5</v>
      </c>
      <c r="C12" s="185"/>
      <c r="D12" s="107"/>
      <c r="E12" s="76"/>
      <c r="F12" s="23"/>
    </row>
    <row r="13" spans="1:6" ht="12.75" customHeight="1" x14ac:dyDescent="0.15">
      <c r="A13" s="51">
        <v>418</v>
      </c>
      <c r="B13" s="53" t="s">
        <v>6</v>
      </c>
      <c r="C13" s="185"/>
      <c r="D13" s="107"/>
      <c r="E13" s="76"/>
      <c r="F13" s="23"/>
    </row>
    <row r="14" spans="1:6" ht="12.75" customHeight="1" x14ac:dyDescent="0.15">
      <c r="A14" s="51">
        <v>419</v>
      </c>
      <c r="B14" s="53" t="s">
        <v>56</v>
      </c>
      <c r="C14" s="185"/>
      <c r="D14" s="107"/>
      <c r="E14" s="76"/>
      <c r="F14" s="23"/>
    </row>
    <row r="15" spans="1:6" ht="12.75" customHeight="1" x14ac:dyDescent="0.15">
      <c r="A15" s="36">
        <v>42</v>
      </c>
      <c r="B15" s="77" t="s">
        <v>7</v>
      </c>
      <c r="C15" s="237"/>
      <c r="D15" s="458"/>
      <c r="E15" s="79"/>
      <c r="F15" s="23"/>
    </row>
    <row r="16" spans="1:6" ht="16.5" customHeight="1" x14ac:dyDescent="0.15">
      <c r="A16" s="94">
        <v>43</v>
      </c>
      <c r="B16" s="96" t="s">
        <v>8</v>
      </c>
      <c r="C16" s="247">
        <v>1278000</v>
      </c>
      <c r="D16" s="237"/>
      <c r="E16" s="101"/>
      <c r="F16" s="23"/>
    </row>
    <row r="17" spans="1:6" ht="12.75" customHeight="1" x14ac:dyDescent="0.15">
      <c r="A17" s="51">
        <v>431</v>
      </c>
      <c r="B17" s="460" t="s">
        <v>8</v>
      </c>
      <c r="C17" s="462">
        <f>SUM(C18:C26)</f>
        <v>1278000</v>
      </c>
      <c r="D17" s="464">
        <v>1278000</v>
      </c>
      <c r="E17" s="107"/>
      <c r="F17" s="23"/>
    </row>
    <row r="18" spans="1:6" ht="12.75" customHeight="1" x14ac:dyDescent="0.15">
      <c r="A18" s="51" t="s">
        <v>63</v>
      </c>
      <c r="B18" s="465" t="s">
        <v>64</v>
      </c>
      <c r="C18" s="217">
        <v>15000</v>
      </c>
      <c r="D18" s="427"/>
      <c r="E18" s="107"/>
      <c r="F18" s="23"/>
    </row>
    <row r="19" spans="1:6" ht="12.75" customHeight="1" x14ac:dyDescent="0.15">
      <c r="A19" s="51" t="s">
        <v>65</v>
      </c>
      <c r="B19" s="470" t="s">
        <v>66</v>
      </c>
      <c r="D19" s="427"/>
      <c r="E19" s="107"/>
      <c r="F19" s="23"/>
    </row>
    <row r="20" spans="1:6" ht="12.75" customHeight="1" x14ac:dyDescent="0.15">
      <c r="A20" s="51" t="s">
        <v>68</v>
      </c>
      <c r="B20" s="470" t="s">
        <v>69</v>
      </c>
      <c r="C20" s="217">
        <v>540000</v>
      </c>
      <c r="D20" s="427"/>
      <c r="E20" s="107"/>
      <c r="F20" s="23"/>
    </row>
    <row r="21" spans="1:6" ht="12.75" customHeight="1" x14ac:dyDescent="0.15">
      <c r="A21" s="51" t="s">
        <v>70</v>
      </c>
      <c r="B21" s="470" t="s">
        <v>71</v>
      </c>
      <c r="C21" s="217">
        <v>95000</v>
      </c>
      <c r="D21" s="427"/>
      <c r="E21" s="107"/>
      <c r="F21" s="23"/>
    </row>
    <row r="22" spans="1:6" ht="12.75" customHeight="1" x14ac:dyDescent="0.15">
      <c r="A22" s="51" t="s">
        <v>72</v>
      </c>
      <c r="B22" s="470" t="s">
        <v>73</v>
      </c>
      <c r="C22" s="217">
        <v>162000</v>
      </c>
      <c r="D22" s="427"/>
      <c r="E22" s="107"/>
      <c r="F22" s="23"/>
    </row>
    <row r="23" spans="1:6" ht="12.75" customHeight="1" x14ac:dyDescent="0.15">
      <c r="A23" s="51" t="s">
        <v>74</v>
      </c>
      <c r="B23" s="471" t="s">
        <v>75</v>
      </c>
      <c r="C23" s="484">
        <v>221000</v>
      </c>
      <c r="D23" s="427"/>
      <c r="E23" s="107"/>
      <c r="F23" s="23"/>
    </row>
    <row r="24" spans="1:6" ht="12.75" customHeight="1" x14ac:dyDescent="0.15">
      <c r="A24" s="51" t="s">
        <v>76</v>
      </c>
      <c r="B24" s="470" t="s">
        <v>77</v>
      </c>
      <c r="C24" s="145"/>
      <c r="D24" s="185"/>
      <c r="E24" s="185"/>
      <c r="F24" s="23"/>
    </row>
    <row r="25" spans="1:6" ht="12.75" customHeight="1" x14ac:dyDescent="0.15">
      <c r="A25" s="51" t="s">
        <v>78</v>
      </c>
      <c r="B25" s="485" t="s">
        <v>79</v>
      </c>
      <c r="C25" s="145">
        <f>60000+45000</f>
        <v>105000</v>
      </c>
      <c r="D25" s="185"/>
      <c r="E25" s="185"/>
      <c r="F25" s="23"/>
    </row>
    <row r="26" spans="1:6" ht="12.75" customHeight="1" x14ac:dyDescent="0.15">
      <c r="A26" s="51" t="s">
        <v>80</v>
      </c>
      <c r="B26" s="485" t="s">
        <v>81</v>
      </c>
      <c r="C26" s="75">
        <v>140000</v>
      </c>
      <c r="D26" s="101"/>
      <c r="E26" s="46"/>
      <c r="F26" s="23"/>
    </row>
    <row r="27" spans="1:6" ht="12.75" customHeight="1" x14ac:dyDescent="0.15">
      <c r="A27" s="36">
        <v>44</v>
      </c>
      <c r="B27" s="487" t="s">
        <v>10</v>
      </c>
      <c r="C27" s="488">
        <v>7525000</v>
      </c>
      <c r="D27" s="101"/>
      <c r="E27" s="46"/>
      <c r="F27" s="23"/>
    </row>
    <row r="28" spans="1:6" ht="12.75" customHeight="1" x14ac:dyDescent="0.15">
      <c r="A28" s="36">
        <v>45</v>
      </c>
      <c r="B28" s="77" t="s">
        <v>94</v>
      </c>
      <c r="C28" s="472">
        <v>800000</v>
      </c>
      <c r="D28" s="490"/>
      <c r="E28" s="46"/>
      <c r="F28" s="23"/>
    </row>
    <row r="29" spans="1:6" ht="12.75" customHeight="1" x14ac:dyDescent="0.15">
      <c r="A29" s="36">
        <v>46</v>
      </c>
      <c r="B29" s="30" t="s">
        <v>12</v>
      </c>
      <c r="C29" s="488">
        <v>2100000</v>
      </c>
      <c r="D29" s="101"/>
      <c r="E29" s="46"/>
      <c r="F29" s="23"/>
    </row>
    <row r="30" spans="1:6" ht="12.75" customHeight="1" x14ac:dyDescent="0.15">
      <c r="A30" s="36">
        <v>47</v>
      </c>
      <c r="B30" s="30" t="s">
        <v>13</v>
      </c>
      <c r="C30" s="488">
        <v>120000</v>
      </c>
      <c r="D30" s="101"/>
      <c r="E30" s="46"/>
      <c r="F30" s="23"/>
    </row>
    <row r="31" spans="1:6" ht="12.75" customHeight="1" x14ac:dyDescent="0.15">
      <c r="A31" s="11"/>
      <c r="B31" s="30" t="s">
        <v>14</v>
      </c>
      <c r="C31" s="491">
        <v>17705000</v>
      </c>
      <c r="D31" s="101">
        <f>C5+C16+C27+C28+C29+C30</f>
        <v>17705000</v>
      </c>
      <c r="E31" s="46"/>
      <c r="F31" s="23"/>
    </row>
    <row r="32" spans="1:6" ht="12.75" customHeight="1" x14ac:dyDescent="0.15">
      <c r="A32" s="11"/>
      <c r="B32" s="142" t="s">
        <v>95</v>
      </c>
      <c r="C32" s="497"/>
      <c r="D32" s="497"/>
      <c r="E32" s="151"/>
      <c r="F32" s="23"/>
    </row>
    <row r="33" spans="1:6" ht="12.75" customHeight="1" x14ac:dyDescent="0.15">
      <c r="A33" s="36">
        <v>71</v>
      </c>
      <c r="B33" s="30" t="s">
        <v>15</v>
      </c>
      <c r="C33" s="502">
        <f>SUM(C34:C38)</f>
        <v>16205000</v>
      </c>
      <c r="D33" s="504">
        <v>16205000</v>
      </c>
      <c r="E33" s="50"/>
      <c r="F33" s="23"/>
    </row>
    <row r="34" spans="1:6" ht="12.75" customHeight="1" x14ac:dyDescent="0.15">
      <c r="A34" s="51">
        <v>711</v>
      </c>
      <c r="B34" s="72" t="s">
        <v>16</v>
      </c>
      <c r="C34" s="464">
        <v>6785000</v>
      </c>
      <c r="D34" s="427"/>
      <c r="E34" s="67"/>
      <c r="F34" s="23"/>
    </row>
    <row r="35" spans="1:6" ht="12.75" customHeight="1" x14ac:dyDescent="0.15">
      <c r="A35" s="51">
        <v>713</v>
      </c>
      <c r="B35" s="72" t="s">
        <v>17</v>
      </c>
      <c r="C35" s="464">
        <v>410000</v>
      </c>
      <c r="D35" s="427"/>
      <c r="E35" s="67"/>
      <c r="F35" s="23"/>
    </row>
    <row r="36" spans="1:6" ht="12.75" customHeight="1" x14ac:dyDescent="0.15">
      <c r="A36" s="51">
        <v>714</v>
      </c>
      <c r="B36" s="72" t="s">
        <v>18</v>
      </c>
      <c r="C36" s="464">
        <v>300000</v>
      </c>
      <c r="D36" s="427"/>
      <c r="E36" s="67"/>
      <c r="F36" s="23"/>
    </row>
    <row r="37" spans="1:6" ht="12.75" customHeight="1" x14ac:dyDescent="0.15">
      <c r="A37" s="201"/>
      <c r="B37" s="72" t="s">
        <v>103</v>
      </c>
      <c r="C37" s="464">
        <f>6640000-C36</f>
        <v>6340000</v>
      </c>
      <c r="D37" s="427"/>
      <c r="E37" s="67"/>
      <c r="F37" s="23"/>
    </row>
    <row r="38" spans="1:6" ht="12.75" customHeight="1" x14ac:dyDescent="0.15">
      <c r="A38" s="51">
        <v>715</v>
      </c>
      <c r="B38" s="72" t="s">
        <v>104</v>
      </c>
      <c r="C38" s="464">
        <v>2370000</v>
      </c>
      <c r="D38" s="427"/>
      <c r="E38" s="76"/>
      <c r="F38" s="23"/>
    </row>
    <row r="39" spans="1:6" ht="12.75" customHeight="1" x14ac:dyDescent="0.15">
      <c r="A39" s="36">
        <v>72</v>
      </c>
      <c r="B39" s="203" t="s">
        <v>19</v>
      </c>
      <c r="C39" s="505"/>
      <c r="D39" s="505"/>
      <c r="E39" s="79"/>
      <c r="F39" s="23"/>
    </row>
    <row r="40" spans="1:6" ht="18" customHeight="1" x14ac:dyDescent="0.15">
      <c r="A40" s="205">
        <v>73</v>
      </c>
      <c r="B40" s="77" t="s">
        <v>106</v>
      </c>
      <c r="C40" s="237"/>
      <c r="D40" s="237"/>
      <c r="E40" s="341"/>
      <c r="F40" s="23"/>
    </row>
    <row r="41" spans="1:6" ht="12.75" customHeight="1" x14ac:dyDescent="0.15">
      <c r="A41" s="36">
        <v>74</v>
      </c>
      <c r="B41" s="96" t="s">
        <v>20</v>
      </c>
      <c r="C41" s="237"/>
      <c r="D41" s="237"/>
      <c r="E41" s="101"/>
      <c r="F41" s="23"/>
    </row>
    <row r="42" spans="1:6" ht="12.75" customHeight="1" x14ac:dyDescent="0.15">
      <c r="A42" s="51">
        <v>741</v>
      </c>
      <c r="B42" s="72" t="s">
        <v>21</v>
      </c>
      <c r="C42" s="427"/>
      <c r="D42" s="427"/>
      <c r="E42" s="101"/>
      <c r="F42" s="23"/>
    </row>
    <row r="43" spans="1:6" ht="12.75" customHeight="1" x14ac:dyDescent="0.15">
      <c r="A43" s="51">
        <v>742</v>
      </c>
      <c r="B43" s="72" t="s">
        <v>22</v>
      </c>
      <c r="C43" s="427"/>
      <c r="D43" s="427"/>
      <c r="E43" s="101"/>
      <c r="F43" s="23"/>
    </row>
    <row r="44" spans="1:6" ht="12.75" customHeight="1" x14ac:dyDescent="0.15">
      <c r="A44" s="201"/>
      <c r="B44" s="72" t="s">
        <v>107</v>
      </c>
      <c r="C44" s="335"/>
      <c r="D44" s="427"/>
      <c r="E44" s="101"/>
      <c r="F44" s="23"/>
    </row>
    <row r="45" spans="1:6" ht="12.75" customHeight="1" x14ac:dyDescent="0.15">
      <c r="A45" s="36">
        <v>751</v>
      </c>
      <c r="B45" s="138" t="s">
        <v>94</v>
      </c>
      <c r="C45" s="488">
        <v>1500000</v>
      </c>
      <c r="D45" s="188"/>
      <c r="E45" s="46"/>
      <c r="F45" s="23"/>
    </row>
    <row r="46" spans="1:6" ht="12.75" customHeight="1" x14ac:dyDescent="0.15">
      <c r="A46" s="11"/>
      <c r="B46" s="138" t="s">
        <v>108</v>
      </c>
      <c r="C46" s="507">
        <v>17705000</v>
      </c>
      <c r="D46" s="188"/>
      <c r="E46" s="46"/>
      <c r="F46" s="23"/>
    </row>
    <row r="47" spans="1:6" ht="12.75" customHeight="1" x14ac:dyDescent="0.15">
      <c r="A47" s="11"/>
      <c r="B47" s="142" t="s">
        <v>109</v>
      </c>
      <c r="C47" s="497"/>
      <c r="D47" s="497"/>
      <c r="E47" s="151"/>
      <c r="F47" s="23"/>
    </row>
    <row r="48" spans="1:6" ht="12.75" customHeight="1" x14ac:dyDescent="0.15">
      <c r="A48" s="11"/>
      <c r="B48" s="59" t="s">
        <v>110</v>
      </c>
      <c r="C48" s="509"/>
      <c r="D48" s="509"/>
      <c r="E48" s="76"/>
      <c r="F48" s="23"/>
    </row>
    <row r="49" spans="1:6" ht="12.75" customHeight="1" x14ac:dyDescent="0.15">
      <c r="A49" s="11"/>
      <c r="B49" s="59" t="s">
        <v>111</v>
      </c>
      <c r="C49" s="509"/>
      <c r="D49" s="509"/>
      <c r="E49" s="76"/>
      <c r="F49" s="23"/>
    </row>
    <row r="50" spans="1:6" ht="12.75" customHeight="1" x14ac:dyDescent="0.15">
      <c r="A50" s="11"/>
      <c r="B50" s="59" t="s">
        <v>112</v>
      </c>
      <c r="C50" s="509"/>
      <c r="D50" s="509"/>
      <c r="E50" s="76"/>
      <c r="F50" s="23"/>
    </row>
    <row r="51" spans="1:6" ht="12.75" customHeight="1" x14ac:dyDescent="0.15">
      <c r="A51" s="11"/>
      <c r="B51" s="59" t="s">
        <v>113</v>
      </c>
      <c r="C51" s="509"/>
      <c r="D51" s="509"/>
      <c r="E51" s="76"/>
      <c r="F51" s="23"/>
    </row>
    <row r="52" spans="1:6" ht="12.75" customHeight="1" x14ac:dyDescent="0.15">
      <c r="A52" s="11"/>
      <c r="B52" s="250"/>
      <c r="C52" s="510"/>
      <c r="D52" s="510"/>
      <c r="E52" s="151"/>
      <c r="F52" s="23"/>
    </row>
    <row r="53" spans="1:6" ht="20.25" customHeight="1" x14ac:dyDescent="0.15">
      <c r="A53" s="7"/>
      <c r="B53" s="252"/>
      <c r="C53" s="252"/>
      <c r="D53" s="252"/>
      <c r="E53" s="252"/>
      <c r="F53" s="7"/>
    </row>
    <row r="54" spans="1:6" ht="19.5" customHeight="1" x14ac:dyDescent="0.15">
      <c r="A54" s="7"/>
      <c r="B54" s="256" t="s">
        <v>116</v>
      </c>
      <c r="C54" s="8"/>
      <c r="D54" s="8"/>
      <c r="E54" s="8"/>
      <c r="F54" s="7"/>
    </row>
    <row r="55" spans="1:6" ht="19.5" customHeight="1" x14ac:dyDescent="0.15">
      <c r="A55" s="11"/>
      <c r="B55" s="318" t="s">
        <v>118</v>
      </c>
      <c r="C55" s="305">
        <f>SUM(C57:C76)</f>
        <v>10380000</v>
      </c>
      <c r="D55" s="315"/>
      <c r="E55" s="315"/>
      <c r="F55" s="23"/>
    </row>
    <row r="56" spans="1:6" ht="24" customHeight="1" x14ac:dyDescent="0.15">
      <c r="A56" s="11"/>
      <c r="B56" s="338"/>
      <c r="C56" s="425"/>
      <c r="D56" s="425"/>
      <c r="E56" s="315"/>
      <c r="F56" s="23"/>
    </row>
    <row r="57" spans="1:6" ht="24" customHeight="1" x14ac:dyDescent="0.15">
      <c r="A57" s="511">
        <v>1</v>
      </c>
      <c r="B57" s="310" t="s">
        <v>169</v>
      </c>
      <c r="C57" s="3">
        <v>351800</v>
      </c>
      <c r="D57" s="425"/>
      <c r="E57" s="315"/>
      <c r="F57" s="23"/>
    </row>
    <row r="58" spans="1:6" ht="24" customHeight="1" x14ac:dyDescent="0.15">
      <c r="A58" s="511">
        <v>2</v>
      </c>
      <c r="B58" s="310" t="s">
        <v>316</v>
      </c>
      <c r="C58" s="3">
        <v>288300</v>
      </c>
      <c r="D58" s="425"/>
      <c r="E58" s="315"/>
      <c r="F58" s="23"/>
    </row>
    <row r="59" spans="1:6" ht="24" customHeight="1" x14ac:dyDescent="0.15">
      <c r="A59" s="511">
        <v>3</v>
      </c>
      <c r="B59" s="355" t="s">
        <v>168</v>
      </c>
      <c r="C59" s="2">
        <v>141300</v>
      </c>
      <c r="D59" s="315"/>
      <c r="E59" s="315"/>
      <c r="F59" s="23"/>
    </row>
    <row r="60" spans="1:6" ht="24" customHeight="1" x14ac:dyDescent="0.15">
      <c r="A60" s="511">
        <v>4</v>
      </c>
      <c r="B60" s="312" t="s">
        <v>248</v>
      </c>
      <c r="C60" s="4">
        <v>487000</v>
      </c>
      <c r="D60" s="315"/>
      <c r="E60" s="315"/>
      <c r="F60" s="23"/>
    </row>
    <row r="61" spans="1:6" ht="24" customHeight="1" x14ac:dyDescent="0.15">
      <c r="A61" s="11"/>
      <c r="B61" s="355" t="s">
        <v>152</v>
      </c>
      <c r="C61" s="2">
        <v>615600</v>
      </c>
      <c r="D61" s="315"/>
      <c r="E61" s="315"/>
      <c r="F61" s="23"/>
    </row>
    <row r="62" spans="1:6" ht="24" customHeight="1" x14ac:dyDescent="0.15">
      <c r="A62" s="11"/>
      <c r="B62" s="355" t="s">
        <v>187</v>
      </c>
      <c r="C62" s="2">
        <v>859100</v>
      </c>
      <c r="D62" s="315"/>
      <c r="E62" s="315"/>
      <c r="F62" s="23"/>
    </row>
    <row r="63" spans="1:6" ht="24" customHeight="1" x14ac:dyDescent="0.15">
      <c r="A63" s="11"/>
      <c r="B63" s="312" t="s">
        <v>142</v>
      </c>
      <c r="C63" s="2">
        <v>212000</v>
      </c>
      <c r="D63" s="315"/>
      <c r="E63" s="315"/>
      <c r="F63" s="23"/>
    </row>
    <row r="64" spans="1:6" ht="24" customHeight="1" x14ac:dyDescent="0.15">
      <c r="A64" s="11"/>
      <c r="B64" s="312" t="s">
        <v>130</v>
      </c>
      <c r="C64" s="2">
        <v>240300</v>
      </c>
      <c r="D64" s="315"/>
      <c r="E64" s="315"/>
      <c r="F64" s="23"/>
    </row>
    <row r="65" spans="1:6" ht="24" customHeight="1" x14ac:dyDescent="0.15">
      <c r="A65" s="11"/>
      <c r="B65" s="310" t="s">
        <v>317</v>
      </c>
      <c r="C65" s="3">
        <v>1982100</v>
      </c>
      <c r="D65" s="425"/>
      <c r="E65" s="315"/>
      <c r="F65" s="23"/>
    </row>
    <row r="66" spans="1:6" ht="24" customHeight="1" x14ac:dyDescent="0.15">
      <c r="A66" s="11"/>
      <c r="B66" s="310" t="s">
        <v>318</v>
      </c>
      <c r="C66" s="3">
        <v>321000</v>
      </c>
      <c r="D66" s="425"/>
      <c r="E66" s="315"/>
      <c r="F66" s="23"/>
    </row>
    <row r="67" spans="1:6" ht="24" customHeight="1" x14ac:dyDescent="0.15">
      <c r="A67" s="11"/>
      <c r="B67" s="310" t="s">
        <v>319</v>
      </c>
      <c r="C67" s="3">
        <v>3553000</v>
      </c>
      <c r="D67" s="425"/>
      <c r="E67" s="315"/>
      <c r="F67" s="23"/>
    </row>
    <row r="68" spans="1:6" ht="24" customHeight="1" x14ac:dyDescent="0.15">
      <c r="A68" s="11"/>
      <c r="B68" s="320" t="s">
        <v>320</v>
      </c>
      <c r="C68" s="2">
        <v>77700</v>
      </c>
      <c r="D68" s="425"/>
      <c r="E68" s="315"/>
      <c r="F68" s="23"/>
    </row>
    <row r="69" spans="1:6" ht="24" customHeight="1" x14ac:dyDescent="0.15">
      <c r="A69" s="11"/>
      <c r="B69" s="310" t="s">
        <v>159</v>
      </c>
      <c r="C69" s="2">
        <v>50000</v>
      </c>
      <c r="D69" s="425"/>
      <c r="E69" s="315"/>
      <c r="F69" s="23"/>
    </row>
    <row r="70" spans="1:6" ht="24" customHeight="1" x14ac:dyDescent="0.15">
      <c r="A70" s="11"/>
      <c r="B70" s="312" t="s">
        <v>131</v>
      </c>
      <c r="C70" s="2">
        <v>338600</v>
      </c>
      <c r="D70" s="315"/>
      <c r="E70" s="315"/>
      <c r="F70" s="23"/>
    </row>
    <row r="71" spans="1:6" ht="24" customHeight="1" x14ac:dyDescent="0.15">
      <c r="A71" s="11"/>
      <c r="B71" s="312" t="s">
        <v>321</v>
      </c>
      <c r="C71" s="2">
        <v>52500</v>
      </c>
      <c r="D71" s="315"/>
      <c r="E71" s="315"/>
      <c r="F71" s="23"/>
    </row>
    <row r="72" spans="1:6" ht="24" customHeight="1" x14ac:dyDescent="0.15">
      <c r="A72" s="11"/>
      <c r="B72" s="512" t="s">
        <v>322</v>
      </c>
      <c r="C72" s="354">
        <v>216700</v>
      </c>
      <c r="D72" s="315"/>
      <c r="E72" s="315"/>
      <c r="F72" s="23"/>
    </row>
    <row r="73" spans="1:6" ht="24" customHeight="1" x14ac:dyDescent="0.15">
      <c r="A73" s="11"/>
      <c r="B73" s="312" t="s">
        <v>323</v>
      </c>
      <c r="C73" s="2">
        <v>124000</v>
      </c>
      <c r="D73" s="315"/>
      <c r="E73" s="315"/>
      <c r="F73" s="23"/>
    </row>
    <row r="74" spans="1:6" ht="24" customHeight="1" x14ac:dyDescent="0.15">
      <c r="A74" s="11"/>
      <c r="B74" s="312" t="s">
        <v>324</v>
      </c>
      <c r="C74" s="2">
        <v>333200</v>
      </c>
      <c r="D74" s="315"/>
      <c r="E74" s="315"/>
      <c r="F74" s="23"/>
    </row>
    <row r="75" spans="1:6" ht="24" customHeight="1" x14ac:dyDescent="0.15">
      <c r="A75" s="11"/>
      <c r="B75" s="312" t="s">
        <v>325</v>
      </c>
      <c r="C75" s="2">
        <v>100000</v>
      </c>
      <c r="D75" s="315"/>
      <c r="E75" s="315"/>
      <c r="F75" s="23"/>
    </row>
    <row r="76" spans="1:6" ht="24" customHeight="1" x14ac:dyDescent="0.15">
      <c r="A76" s="11"/>
      <c r="B76" s="312" t="s">
        <v>326</v>
      </c>
      <c r="C76" s="2">
        <v>35800</v>
      </c>
      <c r="D76" s="315"/>
      <c r="E76" s="315"/>
      <c r="F76" s="23"/>
    </row>
    <row r="77" spans="1:6" ht="24" customHeight="1" x14ac:dyDescent="0.15">
      <c r="A77" s="11"/>
      <c r="B77" s="312"/>
      <c r="C77" s="315"/>
      <c r="D77" s="315"/>
      <c r="E77" s="315"/>
      <c r="F77" s="23"/>
    </row>
    <row r="78" spans="1:6" ht="24" customHeight="1" x14ac:dyDescent="0.15">
      <c r="A78" s="11"/>
      <c r="B78" s="312" t="s">
        <v>239</v>
      </c>
      <c r="C78" s="1">
        <v>7325000</v>
      </c>
      <c r="D78" s="315"/>
      <c r="E78" s="315"/>
      <c r="F78" s="23"/>
    </row>
    <row r="79" spans="1:6" ht="24" customHeight="1" x14ac:dyDescent="0.15">
      <c r="A79" s="11"/>
      <c r="B79" s="312"/>
      <c r="C79" s="315"/>
      <c r="D79" s="315"/>
      <c r="E79" s="315"/>
      <c r="F79" s="23"/>
    </row>
    <row r="80" spans="1:6" ht="24" customHeight="1" x14ac:dyDescent="0.15">
      <c r="A80" s="11"/>
      <c r="B80" s="312" t="s">
        <v>135</v>
      </c>
      <c r="C80" s="1">
        <v>17705000</v>
      </c>
      <c r="D80" s="315"/>
      <c r="E80" s="315"/>
      <c r="F80" s="23"/>
    </row>
  </sheetData>
  <mergeCells count="2">
    <mergeCell ref="B8:B9"/>
    <mergeCell ref="C8:C9"/>
  </mergeCells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5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7"/>
      <c r="B1" s="8"/>
      <c r="C1" s="243"/>
      <c r="D1" s="8"/>
      <c r="E1" s="8"/>
      <c r="F1" s="8"/>
    </row>
    <row r="2" spans="1:6" ht="12.75" customHeight="1" x14ac:dyDescent="0.15">
      <c r="A2" s="11"/>
      <c r="B2" s="14" t="s">
        <v>114</v>
      </c>
      <c r="C2" s="15">
        <v>2014</v>
      </c>
      <c r="D2" s="21"/>
      <c r="E2" s="21"/>
      <c r="F2" s="22"/>
    </row>
    <row r="3" spans="1:6" ht="12.75" customHeight="1" x14ac:dyDescent="0.15">
      <c r="A3" s="11"/>
      <c r="B3" s="24" t="s">
        <v>49</v>
      </c>
      <c r="C3" s="40"/>
      <c r="D3" s="156"/>
      <c r="E3" s="42"/>
      <c r="F3" s="29"/>
    </row>
    <row r="4" spans="1:6" ht="12.75" customHeight="1" x14ac:dyDescent="0.15">
      <c r="A4" s="11"/>
      <c r="B4" s="30"/>
      <c r="C4" s="46"/>
      <c r="D4" s="34"/>
      <c r="E4" s="34"/>
      <c r="F4" s="34"/>
    </row>
    <row r="5" spans="1:6" ht="12.75" customHeight="1" x14ac:dyDescent="0.15">
      <c r="A5" s="36">
        <v>41</v>
      </c>
      <c r="B5" s="30" t="s">
        <v>0</v>
      </c>
      <c r="C5" s="246">
        <f>SUM(C6:C14)</f>
        <v>896950</v>
      </c>
      <c r="D5" s="247">
        <v>896950</v>
      </c>
      <c r="E5" s="50"/>
      <c r="F5" s="34"/>
    </row>
    <row r="6" spans="1:6" ht="12.75" customHeight="1" x14ac:dyDescent="0.15">
      <c r="A6" s="51">
        <v>411</v>
      </c>
      <c r="B6" s="53" t="s">
        <v>51</v>
      </c>
      <c r="C6" s="175">
        <v>574700</v>
      </c>
      <c r="D6" s="34"/>
      <c r="E6" s="34"/>
      <c r="F6" s="57"/>
    </row>
    <row r="7" spans="1:6" ht="12.75" customHeight="1" x14ac:dyDescent="0.15">
      <c r="A7" s="51">
        <v>412</v>
      </c>
      <c r="B7" s="59" t="s">
        <v>53</v>
      </c>
      <c r="C7" s="175">
        <v>83000</v>
      </c>
      <c r="D7" s="34"/>
      <c r="E7" s="34"/>
      <c r="F7" s="57"/>
    </row>
    <row r="8" spans="1:6" ht="12.75" customHeight="1" x14ac:dyDescent="0.15">
      <c r="A8" s="51">
        <v>413</v>
      </c>
      <c r="B8" s="61" t="s">
        <v>54</v>
      </c>
      <c r="C8" s="175">
        <v>94800</v>
      </c>
      <c r="D8" s="34"/>
      <c r="E8" s="34"/>
      <c r="F8" s="57"/>
    </row>
    <row r="9" spans="1:6" ht="12.75" customHeight="1" x14ac:dyDescent="0.15">
      <c r="A9" s="51">
        <v>414</v>
      </c>
      <c r="B9" s="61" t="s">
        <v>55</v>
      </c>
      <c r="C9" s="175">
        <v>34550</v>
      </c>
      <c r="D9" s="34">
        <f>C9+C8</f>
        <v>129350</v>
      </c>
      <c r="E9" s="331">
        <v>129350</v>
      </c>
      <c r="F9" s="57"/>
    </row>
    <row r="10" spans="1:6" ht="12.75" customHeight="1" x14ac:dyDescent="0.15">
      <c r="A10" s="51">
        <v>415</v>
      </c>
      <c r="B10" s="53" t="s">
        <v>3</v>
      </c>
      <c r="C10" s="175">
        <v>8500</v>
      </c>
      <c r="D10" s="34"/>
      <c r="E10" s="34"/>
      <c r="F10" s="57"/>
    </row>
    <row r="11" spans="1:6" ht="12.75" customHeight="1" x14ac:dyDescent="0.15">
      <c r="A11" s="51">
        <v>416</v>
      </c>
      <c r="B11" s="72" t="s">
        <v>4</v>
      </c>
      <c r="C11" s="79"/>
      <c r="D11" s="34"/>
      <c r="E11" s="34"/>
      <c r="F11" s="57"/>
    </row>
    <row r="12" spans="1:6" ht="12.75" customHeight="1" x14ac:dyDescent="0.15">
      <c r="A12" s="51">
        <v>417</v>
      </c>
      <c r="B12" s="53" t="s">
        <v>5</v>
      </c>
      <c r="C12" s="175">
        <v>6000</v>
      </c>
      <c r="D12" s="34"/>
      <c r="E12" s="34"/>
      <c r="F12" s="57"/>
    </row>
    <row r="13" spans="1:6" ht="12.75" customHeight="1" x14ac:dyDescent="0.15">
      <c r="A13" s="51">
        <v>418</v>
      </c>
      <c r="B13" s="53" t="s">
        <v>6</v>
      </c>
      <c r="C13" s="79"/>
      <c r="D13" s="67"/>
      <c r="E13" s="34"/>
      <c r="F13" s="57"/>
    </row>
    <row r="14" spans="1:6" ht="12.75" customHeight="1" x14ac:dyDescent="0.15">
      <c r="A14" s="51">
        <v>419</v>
      </c>
      <c r="B14" s="53" t="s">
        <v>56</v>
      </c>
      <c r="C14" s="175">
        <v>95400</v>
      </c>
      <c r="D14" s="34"/>
      <c r="E14" s="34"/>
      <c r="F14" s="57"/>
    </row>
    <row r="15" spans="1:6" ht="12.75" customHeight="1" x14ac:dyDescent="0.15">
      <c r="A15" s="36">
        <v>42</v>
      </c>
      <c r="B15" s="73" t="s">
        <v>7</v>
      </c>
      <c r="D15" s="117"/>
      <c r="E15" s="117"/>
      <c r="F15" s="95"/>
    </row>
    <row r="16" spans="1:6" ht="16.5" customHeight="1" x14ac:dyDescent="0.15">
      <c r="A16" s="94">
        <v>43</v>
      </c>
      <c r="B16" s="96" t="s">
        <v>8</v>
      </c>
      <c r="C16" s="332">
        <v>155050</v>
      </c>
      <c r="D16" s="334">
        <f>C17+C27</f>
        <v>155050</v>
      </c>
      <c r="E16" s="101"/>
      <c r="F16" s="34"/>
    </row>
    <row r="17" spans="1:6" ht="12.75" customHeight="1" x14ac:dyDescent="0.15">
      <c r="A17" s="102">
        <v>431</v>
      </c>
      <c r="B17" s="103" t="s">
        <v>8</v>
      </c>
      <c r="C17" s="336">
        <f>SUM(C18:C26)</f>
        <v>122050</v>
      </c>
      <c r="D17" s="274">
        <v>122050</v>
      </c>
      <c r="E17" s="107"/>
      <c r="F17" s="34"/>
    </row>
    <row r="18" spans="1:6" ht="12.75" customHeight="1" x14ac:dyDescent="0.15">
      <c r="A18" s="109" t="s">
        <v>63</v>
      </c>
      <c r="B18" s="111" t="s">
        <v>64</v>
      </c>
      <c r="C18" s="112"/>
      <c r="D18" s="338"/>
      <c r="E18" s="110"/>
      <c r="F18" s="195"/>
    </row>
    <row r="19" spans="1:6" ht="12.75" customHeight="1" x14ac:dyDescent="0.15">
      <c r="A19" s="102" t="s">
        <v>65</v>
      </c>
      <c r="B19" s="122" t="s">
        <v>66</v>
      </c>
      <c r="C19" s="326">
        <v>3000</v>
      </c>
      <c r="D19" s="107"/>
      <c r="E19" s="67"/>
      <c r="F19" s="126"/>
    </row>
    <row r="20" spans="1:6" ht="12.75" customHeight="1" x14ac:dyDescent="0.15">
      <c r="A20" s="102" t="s">
        <v>68</v>
      </c>
      <c r="B20" s="122" t="s">
        <v>69</v>
      </c>
      <c r="C20" s="266">
        <f>50000+7550+3000</f>
        <v>60550</v>
      </c>
      <c r="D20" s="107"/>
      <c r="E20" s="67"/>
      <c r="F20" s="127"/>
    </row>
    <row r="21" spans="1:6" ht="12.75" customHeight="1" x14ac:dyDescent="0.15">
      <c r="A21" s="102" t="s">
        <v>70</v>
      </c>
      <c r="B21" s="122" t="s">
        <v>71</v>
      </c>
      <c r="C21" s="326">
        <v>4000</v>
      </c>
      <c r="D21" s="107"/>
      <c r="E21" s="67"/>
      <c r="F21" s="127"/>
    </row>
    <row r="22" spans="1:6" ht="12.75" customHeight="1" x14ac:dyDescent="0.15">
      <c r="A22" s="102" t="s">
        <v>72</v>
      </c>
      <c r="B22" s="122" t="s">
        <v>73</v>
      </c>
      <c r="C22" s="326">
        <v>21000</v>
      </c>
      <c r="D22" s="107"/>
      <c r="E22" s="67"/>
      <c r="F22" s="127"/>
    </row>
    <row r="23" spans="1:6" ht="12.75" customHeight="1" x14ac:dyDescent="0.15">
      <c r="A23" s="102" t="s">
        <v>74</v>
      </c>
      <c r="B23" s="122" t="s">
        <v>75</v>
      </c>
      <c r="C23" s="326">
        <v>5000</v>
      </c>
      <c r="D23" s="107"/>
      <c r="E23" s="67"/>
      <c r="F23" s="127"/>
    </row>
    <row r="24" spans="1:6" ht="12.75" customHeight="1" x14ac:dyDescent="0.15">
      <c r="A24" s="128" t="s">
        <v>76</v>
      </c>
      <c r="B24" s="122" t="s">
        <v>77</v>
      </c>
      <c r="C24" s="266"/>
      <c r="D24" s="107"/>
      <c r="E24" s="67"/>
      <c r="F24" s="127"/>
    </row>
    <row r="25" spans="1:6" ht="12.75" customHeight="1" x14ac:dyDescent="0.15">
      <c r="A25" s="102" t="s">
        <v>78</v>
      </c>
      <c r="B25" s="130" t="s">
        <v>79</v>
      </c>
      <c r="C25" s="326">
        <v>17000</v>
      </c>
      <c r="D25" s="107"/>
      <c r="E25" s="67"/>
      <c r="F25" s="127"/>
    </row>
    <row r="26" spans="1:6" ht="12.75" customHeight="1" x14ac:dyDescent="0.15">
      <c r="A26" s="102" t="s">
        <v>80</v>
      </c>
      <c r="B26" s="130" t="s">
        <v>81</v>
      </c>
      <c r="C26" s="266">
        <f>4000+3000+2500+1000+1000</f>
        <v>11500</v>
      </c>
      <c r="D26" s="107"/>
      <c r="E26" s="67"/>
      <c r="F26" s="127"/>
    </row>
    <row r="27" spans="1:6" ht="12.75" customHeight="1" x14ac:dyDescent="0.15">
      <c r="A27" s="102">
        <v>432</v>
      </c>
      <c r="B27" s="131" t="s">
        <v>9</v>
      </c>
      <c r="C27" s="336">
        <f>SUM(C28:C33)</f>
        <v>33000</v>
      </c>
      <c r="D27" s="148">
        <v>33000</v>
      </c>
      <c r="E27" s="67"/>
      <c r="F27" s="127"/>
    </row>
    <row r="28" spans="1:6" ht="12.75" customHeight="1" x14ac:dyDescent="0.15">
      <c r="A28" s="102" t="s">
        <v>82</v>
      </c>
      <c r="B28" s="133" t="s">
        <v>83</v>
      </c>
      <c r="C28" s="266"/>
      <c r="D28" s="107"/>
      <c r="E28" s="67"/>
      <c r="F28" s="127"/>
    </row>
    <row r="29" spans="1:6" ht="12.75" customHeight="1" x14ac:dyDescent="0.15">
      <c r="A29" s="102" t="s">
        <v>84</v>
      </c>
      <c r="B29" s="133" t="s">
        <v>85</v>
      </c>
      <c r="C29" s="266"/>
      <c r="D29" s="107"/>
      <c r="E29" s="67"/>
      <c r="F29" s="127"/>
    </row>
    <row r="30" spans="1:6" ht="12.75" customHeight="1" x14ac:dyDescent="0.15">
      <c r="A30" s="102" t="s">
        <v>86</v>
      </c>
      <c r="B30" s="133" t="s">
        <v>87</v>
      </c>
      <c r="C30" s="266"/>
      <c r="D30" s="107"/>
      <c r="E30" s="67"/>
      <c r="F30" s="127"/>
    </row>
    <row r="31" spans="1:6" ht="12.75" customHeight="1" x14ac:dyDescent="0.15">
      <c r="A31" s="109" t="s">
        <v>88</v>
      </c>
      <c r="B31" s="134" t="s">
        <v>89</v>
      </c>
      <c r="C31" s="266"/>
      <c r="D31" s="107"/>
      <c r="E31" s="67"/>
      <c r="F31" s="127"/>
    </row>
    <row r="32" spans="1:6" ht="12.75" customHeight="1" x14ac:dyDescent="0.15">
      <c r="A32" s="102" t="s">
        <v>90</v>
      </c>
      <c r="B32" s="136" t="s">
        <v>91</v>
      </c>
      <c r="C32" s="266"/>
      <c r="D32" s="107"/>
      <c r="E32" s="67"/>
      <c r="F32" s="127"/>
    </row>
    <row r="33" spans="1:6" ht="12.75" customHeight="1" x14ac:dyDescent="0.15">
      <c r="A33" s="102" t="s">
        <v>92</v>
      </c>
      <c r="B33" s="136" t="s">
        <v>93</v>
      </c>
      <c r="C33" s="326">
        <v>33000</v>
      </c>
      <c r="D33" s="107"/>
      <c r="E33" s="67"/>
      <c r="F33" s="127"/>
    </row>
    <row r="34" spans="1:6" ht="12.75" customHeight="1" x14ac:dyDescent="0.15">
      <c r="A34" s="36">
        <v>44</v>
      </c>
      <c r="B34" s="138" t="s">
        <v>10</v>
      </c>
      <c r="C34" s="191">
        <v>388000</v>
      </c>
      <c r="D34" s="34"/>
      <c r="E34" s="34"/>
      <c r="F34" s="34"/>
    </row>
    <row r="35" spans="1:6" ht="12.75" customHeight="1" x14ac:dyDescent="0.15">
      <c r="A35" s="36">
        <v>45</v>
      </c>
      <c r="B35" s="77" t="s">
        <v>94</v>
      </c>
      <c r="C35" s="79"/>
      <c r="D35" s="34"/>
      <c r="E35" s="34"/>
      <c r="F35" s="34"/>
    </row>
    <row r="36" spans="1:6" ht="12.75" customHeight="1" x14ac:dyDescent="0.15">
      <c r="A36" s="36">
        <v>46</v>
      </c>
      <c r="B36" s="30" t="s">
        <v>12</v>
      </c>
      <c r="C36" s="191">
        <v>91000</v>
      </c>
      <c r="D36" s="34"/>
      <c r="E36" s="34"/>
      <c r="F36" s="34"/>
    </row>
    <row r="37" spans="1:6" ht="12.75" customHeight="1" x14ac:dyDescent="0.15">
      <c r="A37" s="36">
        <v>47</v>
      </c>
      <c r="B37" s="30" t="s">
        <v>13</v>
      </c>
      <c r="C37" s="78">
        <v>10000</v>
      </c>
      <c r="D37" s="34"/>
      <c r="E37" s="34"/>
      <c r="F37" s="34"/>
    </row>
    <row r="38" spans="1:6" ht="12.75" customHeight="1" x14ac:dyDescent="0.15">
      <c r="A38" s="11"/>
      <c r="B38" s="30" t="s">
        <v>14</v>
      </c>
      <c r="C38" s="140">
        <v>1541000</v>
      </c>
      <c r="D38" s="34">
        <f>C5+C16+C34+C36+C37</f>
        <v>1541000</v>
      </c>
      <c r="E38" s="34"/>
      <c r="F38" s="34"/>
    </row>
    <row r="39" spans="1:6" ht="12.75" customHeight="1" x14ac:dyDescent="0.15">
      <c r="A39" s="11"/>
      <c r="B39" s="142" t="s">
        <v>95</v>
      </c>
      <c r="C39" s="151"/>
      <c r="D39" s="177"/>
      <c r="E39" s="177"/>
      <c r="F39" s="177"/>
    </row>
    <row r="40" spans="1:6" ht="12.75" customHeight="1" x14ac:dyDescent="0.15">
      <c r="A40" s="36">
        <v>71</v>
      </c>
      <c r="B40" s="30" t="s">
        <v>15</v>
      </c>
      <c r="C40" s="344">
        <f>SUM(C41:C45)</f>
        <v>921000</v>
      </c>
      <c r="D40" s="247">
        <v>921000</v>
      </c>
      <c r="E40" s="170"/>
      <c r="F40" s="30"/>
    </row>
    <row r="41" spans="1:6" ht="12.75" customHeight="1" x14ac:dyDescent="0.15">
      <c r="A41" s="51">
        <v>711</v>
      </c>
      <c r="B41" s="72" t="s">
        <v>16</v>
      </c>
      <c r="C41" s="175">
        <v>411000</v>
      </c>
      <c r="D41" s="67"/>
      <c r="E41" s="67"/>
      <c r="F41" s="57"/>
    </row>
    <row r="42" spans="1:6" ht="12.75" customHeight="1" x14ac:dyDescent="0.15">
      <c r="A42" s="51">
        <v>713</v>
      </c>
      <c r="B42" s="72" t="s">
        <v>17</v>
      </c>
      <c r="C42" s="175">
        <v>36900</v>
      </c>
      <c r="D42" s="67"/>
      <c r="E42" s="67"/>
      <c r="F42" s="57"/>
    </row>
    <row r="43" spans="1:6" ht="12.75" customHeight="1" x14ac:dyDescent="0.15">
      <c r="A43" s="51">
        <v>714</v>
      </c>
      <c r="B43" s="72" t="s">
        <v>18</v>
      </c>
      <c r="C43" s="55">
        <v>209600</v>
      </c>
      <c r="D43" s="223"/>
      <c r="E43" s="67"/>
      <c r="F43" s="57"/>
    </row>
    <row r="44" spans="1:6" ht="12.75" customHeight="1" x14ac:dyDescent="0.15">
      <c r="A44" s="201"/>
      <c r="B44" s="72" t="s">
        <v>103</v>
      </c>
      <c r="C44" s="263">
        <f>411600-C43</f>
        <v>202000</v>
      </c>
      <c r="D44" s="223"/>
      <c r="E44" s="67"/>
      <c r="F44" s="57"/>
    </row>
    <row r="45" spans="1:6" ht="12.75" customHeight="1" x14ac:dyDescent="0.15">
      <c r="A45" s="51">
        <v>715</v>
      </c>
      <c r="B45" s="72" t="s">
        <v>104</v>
      </c>
      <c r="C45" s="175">
        <v>61500</v>
      </c>
      <c r="D45" s="67"/>
      <c r="E45" s="67"/>
      <c r="F45" s="57"/>
    </row>
    <row r="46" spans="1:6" ht="12.75" customHeight="1" x14ac:dyDescent="0.15">
      <c r="A46" s="36">
        <v>72</v>
      </c>
      <c r="B46" s="203" t="s">
        <v>19</v>
      </c>
      <c r="C46" s="191">
        <v>150000</v>
      </c>
      <c r="D46" s="188"/>
      <c r="E46" s="34"/>
      <c r="F46" s="67"/>
    </row>
    <row r="47" spans="1:6" ht="18" customHeight="1" x14ac:dyDescent="0.15">
      <c r="A47" s="205">
        <v>73</v>
      </c>
      <c r="B47" s="77" t="s">
        <v>106</v>
      </c>
      <c r="C47" s="367"/>
      <c r="D47" s="237"/>
      <c r="E47" s="237"/>
      <c r="F47" s="224"/>
    </row>
    <row r="48" spans="1:6" ht="12.75" customHeight="1" x14ac:dyDescent="0.15">
      <c r="A48" s="36">
        <v>74</v>
      </c>
      <c r="B48" s="96" t="s">
        <v>20</v>
      </c>
      <c r="C48" s="299">
        <v>470000</v>
      </c>
      <c r="D48" s="188"/>
      <c r="E48" s="188"/>
      <c r="F48" s="34"/>
    </row>
    <row r="49" spans="1:6" ht="12.75" customHeight="1" x14ac:dyDescent="0.15">
      <c r="A49" s="201" t="s">
        <v>172</v>
      </c>
      <c r="B49" s="72" t="s">
        <v>173</v>
      </c>
      <c r="C49" s="266"/>
      <c r="D49" s="185"/>
      <c r="E49" s="185"/>
      <c r="F49" s="34"/>
    </row>
    <row r="50" spans="1:6" ht="12.75" customHeight="1" x14ac:dyDescent="0.15">
      <c r="A50" s="201" t="s">
        <v>174</v>
      </c>
      <c r="B50" s="72" t="s">
        <v>22</v>
      </c>
      <c r="C50" s="326">
        <v>400000</v>
      </c>
      <c r="D50" s="185"/>
      <c r="E50" s="185"/>
      <c r="F50" s="34"/>
    </row>
    <row r="51" spans="1:6" ht="12.75" customHeight="1" x14ac:dyDescent="0.15">
      <c r="A51" s="201"/>
      <c r="B51" s="72" t="s">
        <v>107</v>
      </c>
      <c r="C51" s="266">
        <f>C48-C50</f>
        <v>70000</v>
      </c>
      <c r="D51" s="223"/>
      <c r="E51" s="107"/>
      <c r="F51" s="34"/>
    </row>
    <row r="52" spans="1:6" ht="12.75" customHeight="1" x14ac:dyDescent="0.15">
      <c r="A52" s="36">
        <v>751</v>
      </c>
      <c r="B52" s="138" t="s">
        <v>94</v>
      </c>
      <c r="C52" s="79"/>
      <c r="D52" s="34"/>
      <c r="E52" s="34"/>
      <c r="F52" s="34"/>
    </row>
    <row r="53" spans="1:6" ht="12.75" customHeight="1" x14ac:dyDescent="0.15">
      <c r="A53" s="11"/>
      <c r="B53" s="138" t="s">
        <v>108</v>
      </c>
      <c r="C53" s="240">
        <v>1541000</v>
      </c>
      <c r="D53" s="34">
        <f>C40+C48+C46</f>
        <v>1541000</v>
      </c>
      <c r="E53" s="34"/>
      <c r="F53" s="34"/>
    </row>
    <row r="54" spans="1:6" ht="12.75" customHeight="1" x14ac:dyDescent="0.15">
      <c r="A54" s="11"/>
      <c r="B54" s="142" t="s">
        <v>109</v>
      </c>
      <c r="C54" s="151"/>
      <c r="D54" s="177"/>
      <c r="E54" s="177"/>
      <c r="F54" s="177"/>
    </row>
    <row r="55" spans="1:6" ht="12.75" customHeight="1" x14ac:dyDescent="0.15">
      <c r="A55" s="11"/>
      <c r="B55" s="59" t="s">
        <v>110</v>
      </c>
      <c r="C55" s="76"/>
      <c r="D55" s="67"/>
      <c r="E55" s="67"/>
      <c r="F55" s="67"/>
    </row>
    <row r="56" spans="1:6" ht="12.75" customHeight="1" x14ac:dyDescent="0.15">
      <c r="A56" s="11"/>
      <c r="B56" s="59" t="s">
        <v>111</v>
      </c>
      <c r="C56" s="76"/>
      <c r="D56" s="67"/>
      <c r="E56" s="67"/>
      <c r="F56" s="67"/>
    </row>
    <row r="57" spans="1:6" ht="12.75" customHeight="1" x14ac:dyDescent="0.15">
      <c r="A57" s="11"/>
      <c r="B57" s="59" t="s">
        <v>112</v>
      </c>
      <c r="C57" s="76"/>
      <c r="D57" s="67"/>
      <c r="E57" s="67"/>
      <c r="F57" s="67"/>
    </row>
    <row r="58" spans="1:6" ht="12.75" customHeight="1" x14ac:dyDescent="0.15">
      <c r="A58" s="11"/>
      <c r="B58" s="59" t="s">
        <v>113</v>
      </c>
      <c r="C58" s="76"/>
      <c r="D58" s="67"/>
      <c r="E58" s="67"/>
      <c r="F58" s="67"/>
    </row>
    <row r="59" spans="1:6" ht="12.75" customHeight="1" x14ac:dyDescent="0.15">
      <c r="A59" s="11"/>
      <c r="B59" s="250"/>
      <c r="C59" s="151"/>
      <c r="D59" s="177"/>
      <c r="E59" s="177"/>
      <c r="F59" s="177"/>
    </row>
    <row r="60" spans="1:6" ht="19.5" customHeight="1" x14ac:dyDescent="0.15">
      <c r="A60" s="7"/>
      <c r="B60" s="252"/>
      <c r="C60" s="435"/>
      <c r="D60" s="328"/>
      <c r="E60" s="252"/>
      <c r="F60" s="252"/>
    </row>
    <row r="61" spans="1:6" ht="19.5" customHeight="1" x14ac:dyDescent="0.15">
      <c r="A61" s="7"/>
      <c r="B61" s="256" t="s">
        <v>116</v>
      </c>
      <c r="C61" s="243"/>
      <c r="D61" s="385"/>
      <c r="E61" s="8"/>
      <c r="F61" s="7"/>
    </row>
    <row r="62" spans="1:6" ht="19.5" customHeight="1" x14ac:dyDescent="0.15">
      <c r="A62" s="11"/>
      <c r="B62" s="318" t="s">
        <v>118</v>
      </c>
      <c r="C62" s="305">
        <f>SUM(C64:C71)</f>
        <v>1062000</v>
      </c>
      <c r="D62" s="315"/>
      <c r="E62" s="315"/>
      <c r="F62" s="23"/>
    </row>
    <row r="63" spans="1:6" ht="19.5" customHeight="1" x14ac:dyDescent="0.15">
      <c r="A63" s="11"/>
      <c r="B63" s="318"/>
      <c r="C63" s="305"/>
      <c r="D63" s="315"/>
      <c r="E63" s="315"/>
      <c r="F63" s="23"/>
    </row>
    <row r="64" spans="1:6" ht="24" customHeight="1" x14ac:dyDescent="0.15">
      <c r="A64" s="11"/>
      <c r="B64" s="310" t="s">
        <v>146</v>
      </c>
      <c r="C64" s="2">
        <v>110100</v>
      </c>
      <c r="D64" s="315"/>
      <c r="E64" s="315"/>
      <c r="F64" s="23"/>
    </row>
    <row r="65" spans="1:6" ht="24" customHeight="1" x14ac:dyDescent="0.15">
      <c r="A65" s="11"/>
      <c r="B65" s="310" t="s">
        <v>272</v>
      </c>
      <c r="C65" s="2">
        <v>205400</v>
      </c>
      <c r="D65" s="315"/>
      <c r="E65" s="315"/>
      <c r="F65" s="23"/>
    </row>
    <row r="66" spans="1:6" ht="24" customHeight="1" x14ac:dyDescent="0.15">
      <c r="A66" s="11"/>
      <c r="B66" s="312" t="s">
        <v>243</v>
      </c>
      <c r="C66" s="2">
        <v>242200</v>
      </c>
      <c r="D66" s="315"/>
      <c r="E66" s="315"/>
      <c r="F66" s="23"/>
    </row>
    <row r="67" spans="1:6" ht="31.5" customHeight="1" x14ac:dyDescent="0.15">
      <c r="A67" s="11"/>
      <c r="B67" s="310" t="s">
        <v>273</v>
      </c>
      <c r="C67" s="2">
        <v>152700</v>
      </c>
      <c r="D67" s="315"/>
      <c r="E67" s="315"/>
      <c r="F67" s="23"/>
    </row>
    <row r="68" spans="1:6" ht="31.5" customHeight="1" x14ac:dyDescent="0.15">
      <c r="A68" s="11"/>
      <c r="B68" s="310" t="s">
        <v>244</v>
      </c>
      <c r="C68" s="2">
        <v>192850</v>
      </c>
      <c r="D68" s="315"/>
      <c r="E68" s="315"/>
      <c r="F68" s="23"/>
    </row>
    <row r="69" spans="1:6" ht="24" customHeight="1" x14ac:dyDescent="0.15">
      <c r="A69" s="11"/>
      <c r="B69" s="312" t="s">
        <v>168</v>
      </c>
      <c r="C69" s="2">
        <v>39650</v>
      </c>
      <c r="D69" s="315"/>
      <c r="E69" s="315"/>
      <c r="F69" s="23"/>
    </row>
    <row r="70" spans="1:6" ht="24" customHeight="1" x14ac:dyDescent="0.15">
      <c r="A70" s="11"/>
      <c r="B70" s="310" t="s">
        <v>131</v>
      </c>
      <c r="C70" s="2">
        <v>98600</v>
      </c>
      <c r="D70" s="315"/>
      <c r="E70" s="315"/>
      <c r="F70" s="23"/>
    </row>
    <row r="71" spans="1:6" ht="24" customHeight="1" x14ac:dyDescent="0.15">
      <c r="A71" s="11"/>
      <c r="B71" s="310" t="s">
        <v>274</v>
      </c>
      <c r="C71" s="2">
        <v>20500</v>
      </c>
      <c r="D71" s="315"/>
      <c r="E71" s="315"/>
      <c r="F71" s="23"/>
    </row>
    <row r="72" spans="1:6" ht="24" customHeight="1" x14ac:dyDescent="0.15">
      <c r="A72" s="11"/>
      <c r="B72" s="312"/>
      <c r="C72" s="315"/>
      <c r="D72" s="315"/>
      <c r="E72" s="315"/>
      <c r="F72" s="23"/>
    </row>
    <row r="73" spans="1:6" ht="24" customHeight="1" x14ac:dyDescent="0.15">
      <c r="A73" s="11"/>
      <c r="B73" s="382" t="s">
        <v>239</v>
      </c>
      <c r="C73" s="1">
        <v>479000</v>
      </c>
      <c r="D73" s="315"/>
      <c r="E73" s="315"/>
      <c r="F73" s="23"/>
    </row>
    <row r="74" spans="1:6" ht="19.5" customHeight="1" x14ac:dyDescent="0.15">
      <c r="A74" s="11"/>
      <c r="B74" s="314"/>
      <c r="C74" s="315"/>
      <c r="D74" s="315"/>
      <c r="E74" s="315"/>
      <c r="F74" s="23"/>
    </row>
    <row r="75" spans="1:6" ht="19.5" customHeight="1" x14ac:dyDescent="0.15">
      <c r="A75" s="11"/>
      <c r="B75" s="275" t="s">
        <v>135</v>
      </c>
      <c r="C75" s="380">
        <f>C73+C62</f>
        <v>1541000</v>
      </c>
      <c r="D75" s="223"/>
      <c r="E75" s="315"/>
      <c r="F75" s="23"/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6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8" width="11" customWidth="1"/>
  </cols>
  <sheetData>
    <row r="1" spans="1:8" ht="27.75" customHeight="1" x14ac:dyDescent="0.15">
      <c r="A1" s="7"/>
      <c r="B1" s="8"/>
      <c r="C1" s="10"/>
      <c r="D1" s="10"/>
      <c r="E1" s="10"/>
      <c r="F1" s="8"/>
      <c r="G1" s="7"/>
      <c r="H1" s="7"/>
    </row>
    <row r="2" spans="1:8" ht="12.75" customHeight="1" x14ac:dyDescent="0.15">
      <c r="A2" s="11"/>
      <c r="B2" s="14" t="s">
        <v>105</v>
      </c>
      <c r="C2" s="35">
        <v>2014</v>
      </c>
      <c r="D2" s="227"/>
      <c r="E2" s="227"/>
      <c r="F2" s="22"/>
      <c r="G2" s="23"/>
      <c r="H2" s="7"/>
    </row>
    <row r="3" spans="1:8" ht="12.75" customHeight="1" x14ac:dyDescent="0.15">
      <c r="A3" s="11"/>
      <c r="B3" s="24" t="s">
        <v>49</v>
      </c>
      <c r="C3" s="143"/>
      <c r="D3" s="28"/>
      <c r="E3" s="28"/>
      <c r="F3" s="29"/>
      <c r="G3" s="23"/>
      <c r="H3" s="7"/>
    </row>
    <row r="4" spans="1:8" ht="12.75" customHeight="1" x14ac:dyDescent="0.15">
      <c r="A4" s="11"/>
      <c r="B4" s="30"/>
      <c r="C4" s="46"/>
      <c r="D4" s="34"/>
      <c r="E4" s="34"/>
      <c r="F4" s="34"/>
      <c r="G4" s="23"/>
      <c r="H4" s="7"/>
    </row>
    <row r="5" spans="1:8" ht="12.75" customHeight="1" x14ac:dyDescent="0.15">
      <c r="A5" s="36">
        <v>41</v>
      </c>
      <c r="B5" s="30" t="s">
        <v>0</v>
      </c>
      <c r="C5" s="47">
        <f>SUM(C6:C14)</f>
        <v>4989920</v>
      </c>
      <c r="D5" s="229">
        <v>4989920</v>
      </c>
      <c r="E5" s="34"/>
      <c r="F5" s="34"/>
      <c r="G5" s="23"/>
      <c r="H5" s="7"/>
    </row>
    <row r="6" spans="1:8" ht="12.75" customHeight="1" x14ac:dyDescent="0.15">
      <c r="A6" s="51">
        <v>411</v>
      </c>
      <c r="B6" s="53" t="s">
        <v>51</v>
      </c>
      <c r="C6" s="175">
        <v>2794470</v>
      </c>
      <c r="D6" s="67"/>
      <c r="E6" s="67"/>
      <c r="F6" s="57"/>
      <c r="G6" s="23"/>
      <c r="H6" s="7"/>
    </row>
    <row r="7" spans="1:8" ht="12.75" customHeight="1" x14ac:dyDescent="0.15">
      <c r="A7" s="51">
        <v>412</v>
      </c>
      <c r="B7" s="59" t="s">
        <v>53</v>
      </c>
      <c r="C7" s="175">
        <v>203950</v>
      </c>
      <c r="D7" s="67"/>
      <c r="E7" s="67"/>
      <c r="F7" s="57"/>
      <c r="G7" s="23"/>
      <c r="H7" s="7"/>
    </row>
    <row r="8" spans="1:8" ht="12.75" customHeight="1" x14ac:dyDescent="0.15">
      <c r="A8" s="51">
        <v>413</v>
      </c>
      <c r="B8" s="61" t="s">
        <v>54</v>
      </c>
      <c r="C8" s="175">
        <v>582000</v>
      </c>
      <c r="D8" s="76"/>
      <c r="E8" s="67"/>
      <c r="F8" s="57"/>
      <c r="G8" s="23"/>
      <c r="H8" s="7"/>
    </row>
    <row r="9" spans="1:8" ht="12.75" customHeight="1" x14ac:dyDescent="0.15">
      <c r="A9" s="51">
        <v>414</v>
      </c>
      <c r="B9" s="70" t="s">
        <v>55</v>
      </c>
      <c r="C9" s="175">
        <v>274500</v>
      </c>
      <c r="D9" s="67">
        <f>C8+C9</f>
        <v>856500</v>
      </c>
      <c r="E9" s="154">
        <v>856500</v>
      </c>
      <c r="F9" s="57"/>
      <c r="G9" s="23"/>
      <c r="H9" s="7"/>
    </row>
    <row r="10" spans="1:8" ht="12.75" customHeight="1" x14ac:dyDescent="0.15">
      <c r="A10" s="51">
        <v>415</v>
      </c>
      <c r="B10" s="53" t="s">
        <v>3</v>
      </c>
      <c r="C10" s="175">
        <v>55000</v>
      </c>
      <c r="D10" s="67"/>
      <c r="E10" s="67"/>
      <c r="F10" s="57"/>
      <c r="G10" s="23"/>
      <c r="H10" s="7"/>
    </row>
    <row r="11" spans="1:8" ht="12.75" customHeight="1" x14ac:dyDescent="0.15">
      <c r="A11" s="51">
        <v>416</v>
      </c>
      <c r="B11" s="72" t="s">
        <v>4</v>
      </c>
      <c r="C11" s="175">
        <v>30000</v>
      </c>
      <c r="D11" s="76"/>
      <c r="E11" s="67"/>
      <c r="F11" s="57"/>
      <c r="G11" s="23"/>
      <c r="H11" s="7"/>
    </row>
    <row r="12" spans="1:8" ht="12.75" customHeight="1" x14ac:dyDescent="0.15">
      <c r="A12" s="51">
        <v>417</v>
      </c>
      <c r="B12" s="53" t="s">
        <v>5</v>
      </c>
      <c r="C12" s="175">
        <v>20000</v>
      </c>
      <c r="D12" s="67"/>
      <c r="E12" s="67"/>
      <c r="F12" s="57"/>
      <c r="G12" s="23"/>
      <c r="H12" s="7"/>
    </row>
    <row r="13" spans="1:8" ht="12.75" customHeight="1" x14ac:dyDescent="0.15">
      <c r="A13" s="51">
        <v>418</v>
      </c>
      <c r="B13" s="53" t="s">
        <v>6</v>
      </c>
      <c r="C13" s="175">
        <v>500000</v>
      </c>
      <c r="D13" s="67"/>
      <c r="E13" s="67"/>
      <c r="F13" s="57"/>
      <c r="G13" s="23"/>
      <c r="H13" s="7"/>
    </row>
    <row r="14" spans="1:8" ht="12.75" customHeight="1" x14ac:dyDescent="0.15">
      <c r="A14" s="51">
        <v>419</v>
      </c>
      <c r="B14" s="53" t="s">
        <v>56</v>
      </c>
      <c r="C14" s="175">
        <v>530000</v>
      </c>
      <c r="D14" s="34"/>
      <c r="E14" s="34"/>
      <c r="F14" s="57"/>
      <c r="G14" s="23"/>
      <c r="H14" s="7"/>
    </row>
    <row r="15" spans="1:8" ht="12.75" customHeight="1" x14ac:dyDescent="0.15">
      <c r="A15" s="36">
        <v>42</v>
      </c>
      <c r="B15" s="77" t="s">
        <v>7</v>
      </c>
      <c r="C15" s="191">
        <v>66000</v>
      </c>
      <c r="D15" s="34"/>
      <c r="E15" s="34"/>
      <c r="F15" s="57"/>
      <c r="G15" s="23"/>
      <c r="H15" s="232"/>
    </row>
    <row r="16" spans="1:8" ht="16.5" customHeight="1" x14ac:dyDescent="0.15">
      <c r="A16" s="94">
        <v>43</v>
      </c>
      <c r="B16" s="96" t="s">
        <v>8</v>
      </c>
      <c r="C16" s="114">
        <v>3509000</v>
      </c>
      <c r="D16" s="233">
        <f>C17+C27</f>
        <v>3509000</v>
      </c>
      <c r="E16" s="188"/>
      <c r="F16" s="34"/>
      <c r="G16" s="23"/>
      <c r="H16" s="7"/>
    </row>
    <row r="17" spans="1:8" ht="12.75" customHeight="1" x14ac:dyDescent="0.15">
      <c r="A17" s="102">
        <v>431</v>
      </c>
      <c r="B17" s="103" t="s">
        <v>8</v>
      </c>
      <c r="C17" s="152">
        <f>SUM(C18:C26)</f>
        <v>1524000</v>
      </c>
      <c r="D17" s="236">
        <v>1524000</v>
      </c>
      <c r="E17" s="67"/>
      <c r="F17" s="34"/>
      <c r="G17" s="23"/>
      <c r="H17" s="7"/>
    </row>
    <row r="18" spans="1:8" ht="12.75" customHeight="1" x14ac:dyDescent="0.15">
      <c r="A18" s="109" t="s">
        <v>63</v>
      </c>
      <c r="B18" s="111" t="s">
        <v>64</v>
      </c>
      <c r="C18" s="112"/>
      <c r="D18" s="185"/>
      <c r="E18" s="107"/>
      <c r="F18" s="34"/>
      <c r="G18" s="23"/>
      <c r="H18" s="7"/>
    </row>
    <row r="19" spans="1:8" ht="12.75" customHeight="1" x14ac:dyDescent="0.15">
      <c r="A19" s="102" t="s">
        <v>65</v>
      </c>
      <c r="B19" s="122" t="s">
        <v>66</v>
      </c>
      <c r="C19" s="175">
        <v>250000</v>
      </c>
      <c r="D19" s="67"/>
      <c r="E19" s="67"/>
      <c r="F19" s="223"/>
      <c r="G19" s="23"/>
      <c r="H19" s="7"/>
    </row>
    <row r="20" spans="1:8" ht="12.75" customHeight="1" x14ac:dyDescent="0.15">
      <c r="A20" s="102" t="s">
        <v>68</v>
      </c>
      <c r="B20" s="122" t="s">
        <v>69</v>
      </c>
      <c r="C20" s="175">
        <v>550000</v>
      </c>
      <c r="D20" s="67"/>
      <c r="E20" s="67"/>
      <c r="F20" s="223"/>
      <c r="G20" s="23"/>
      <c r="H20" s="7"/>
    </row>
    <row r="21" spans="1:8" ht="12.75" customHeight="1" x14ac:dyDescent="0.15">
      <c r="A21" s="102" t="s">
        <v>70</v>
      </c>
      <c r="B21" s="122" t="s">
        <v>71</v>
      </c>
      <c r="C21" s="175">
        <v>30000</v>
      </c>
      <c r="D21" s="67"/>
      <c r="E21" s="67"/>
      <c r="F21" s="223"/>
      <c r="G21" s="23"/>
      <c r="H21" s="7"/>
    </row>
    <row r="22" spans="1:8" ht="12.75" customHeight="1" x14ac:dyDescent="0.15">
      <c r="A22" s="102" t="s">
        <v>72</v>
      </c>
      <c r="B22" s="122" t="s">
        <v>73</v>
      </c>
      <c r="C22" s="175">
        <v>104000</v>
      </c>
      <c r="D22" s="67"/>
      <c r="E22" s="67"/>
      <c r="F22" s="223"/>
      <c r="G22" s="23"/>
      <c r="H22" s="7"/>
    </row>
    <row r="23" spans="1:8" ht="12.75" customHeight="1" x14ac:dyDescent="0.15">
      <c r="A23" s="102" t="s">
        <v>74</v>
      </c>
      <c r="B23" s="122" t="s">
        <v>75</v>
      </c>
      <c r="C23" s="175">
        <v>100000</v>
      </c>
      <c r="D23" s="67"/>
      <c r="E23" s="67"/>
      <c r="F23" s="223"/>
      <c r="G23" s="23"/>
      <c r="H23" s="7"/>
    </row>
    <row r="24" spans="1:8" ht="12.75" customHeight="1" x14ac:dyDescent="0.15">
      <c r="A24" s="128" t="s">
        <v>76</v>
      </c>
      <c r="B24" s="122" t="s">
        <v>77</v>
      </c>
      <c r="C24" s="175">
        <v>100000</v>
      </c>
      <c r="D24" s="67"/>
      <c r="E24" s="67"/>
      <c r="F24" s="223"/>
      <c r="G24" s="23"/>
      <c r="H24" s="7"/>
    </row>
    <row r="25" spans="1:8" ht="12.75" customHeight="1" x14ac:dyDescent="0.15">
      <c r="A25" s="102" t="s">
        <v>78</v>
      </c>
      <c r="B25" s="130" t="s">
        <v>79</v>
      </c>
      <c r="C25" s="175">
        <v>290000</v>
      </c>
      <c r="D25" s="67"/>
      <c r="E25" s="67"/>
      <c r="F25" s="223"/>
      <c r="G25" s="23"/>
      <c r="H25" s="7"/>
    </row>
    <row r="26" spans="1:8" ht="12.75" customHeight="1" x14ac:dyDescent="0.15">
      <c r="A26" s="102" t="s">
        <v>80</v>
      </c>
      <c r="B26" s="130" t="s">
        <v>81</v>
      </c>
      <c r="C26" s="175">
        <v>100000</v>
      </c>
      <c r="D26" s="67"/>
      <c r="E26" s="67"/>
      <c r="F26" s="223"/>
      <c r="G26" s="23"/>
      <c r="H26" s="7"/>
    </row>
    <row r="27" spans="1:8" ht="12.75" customHeight="1" x14ac:dyDescent="0.15">
      <c r="A27" s="102">
        <v>432</v>
      </c>
      <c r="B27" s="131" t="s">
        <v>9</v>
      </c>
      <c r="C27" s="152">
        <f>SUM(C28:C33)</f>
        <v>1985000</v>
      </c>
      <c r="D27" s="236">
        <v>1985000</v>
      </c>
      <c r="E27" s="67"/>
      <c r="F27" s="223"/>
      <c r="G27" s="23"/>
      <c r="H27" s="7"/>
    </row>
    <row r="28" spans="1:8" ht="12.75" customHeight="1" x14ac:dyDescent="0.15">
      <c r="A28" s="102" t="s">
        <v>82</v>
      </c>
      <c r="B28" s="133" t="s">
        <v>83</v>
      </c>
      <c r="C28" s="175"/>
      <c r="D28" s="67"/>
      <c r="E28" s="67"/>
      <c r="F28" s="223"/>
      <c r="G28" s="23"/>
      <c r="H28" s="7"/>
    </row>
    <row r="29" spans="1:8" ht="12.75" customHeight="1" x14ac:dyDescent="0.15">
      <c r="A29" s="102" t="s">
        <v>84</v>
      </c>
      <c r="B29" s="133" t="s">
        <v>85</v>
      </c>
      <c r="C29" s="175"/>
      <c r="D29" s="67"/>
      <c r="E29" s="67"/>
      <c r="F29" s="223"/>
      <c r="G29" s="23"/>
      <c r="H29" s="7"/>
    </row>
    <row r="30" spans="1:8" ht="12.75" customHeight="1" x14ac:dyDescent="0.15">
      <c r="A30" s="102" t="s">
        <v>86</v>
      </c>
      <c r="B30" s="133" t="s">
        <v>87</v>
      </c>
      <c r="C30" s="175"/>
      <c r="D30" s="67"/>
      <c r="E30" s="67"/>
      <c r="F30" s="223"/>
      <c r="G30" s="23"/>
      <c r="H30" s="7"/>
    </row>
    <row r="31" spans="1:8" ht="12.75" customHeight="1" x14ac:dyDescent="0.15">
      <c r="A31" s="109" t="s">
        <v>88</v>
      </c>
      <c r="B31" s="134" t="s">
        <v>89</v>
      </c>
      <c r="C31" s="175"/>
      <c r="D31" s="67"/>
      <c r="E31" s="67"/>
      <c r="F31" s="223"/>
      <c r="G31" s="23"/>
      <c r="H31" s="7"/>
    </row>
    <row r="32" spans="1:8" ht="12.75" customHeight="1" x14ac:dyDescent="0.15">
      <c r="A32" s="102" t="s">
        <v>90</v>
      </c>
      <c r="B32" s="136" t="s">
        <v>91</v>
      </c>
      <c r="C32" s="175"/>
      <c r="D32" s="67"/>
      <c r="E32" s="67"/>
      <c r="F32" s="223"/>
      <c r="G32" s="23"/>
      <c r="H32" s="7"/>
    </row>
    <row r="33" spans="1:8" ht="12.75" customHeight="1" x14ac:dyDescent="0.15">
      <c r="A33" s="102" t="s">
        <v>92</v>
      </c>
      <c r="B33" s="136" t="s">
        <v>93</v>
      </c>
      <c r="C33" s="175">
        <v>1985000</v>
      </c>
      <c r="D33" s="67"/>
      <c r="E33" s="67"/>
      <c r="F33" s="223"/>
      <c r="G33" s="23"/>
      <c r="H33" s="7"/>
    </row>
    <row r="34" spans="1:8" ht="12.75" customHeight="1" x14ac:dyDescent="0.15">
      <c r="A34" s="36">
        <v>44</v>
      </c>
      <c r="B34" s="138" t="s">
        <v>10</v>
      </c>
      <c r="C34" s="191">
        <v>6050000</v>
      </c>
      <c r="D34" s="34"/>
      <c r="E34" s="34"/>
      <c r="F34" s="34"/>
      <c r="G34" s="23"/>
      <c r="H34" s="7"/>
    </row>
    <row r="35" spans="1:8" ht="12.75" customHeight="1" x14ac:dyDescent="0.15">
      <c r="A35" s="36">
        <v>45</v>
      </c>
      <c r="B35" s="77" t="s">
        <v>94</v>
      </c>
      <c r="C35" s="79"/>
      <c r="D35" s="34"/>
      <c r="E35" s="34"/>
      <c r="F35" s="34"/>
      <c r="G35" s="23"/>
      <c r="H35" s="7"/>
    </row>
    <row r="36" spans="1:8" ht="12.75" customHeight="1" x14ac:dyDescent="0.15">
      <c r="A36" s="36">
        <v>46</v>
      </c>
      <c r="B36" s="30" t="s">
        <v>12</v>
      </c>
      <c r="C36" s="79">
        <f>300000+4335080</f>
        <v>4635080</v>
      </c>
      <c r="D36" s="78">
        <v>4635080</v>
      </c>
      <c r="E36" s="46"/>
      <c r="F36" s="34"/>
      <c r="G36" s="23"/>
      <c r="H36" s="7"/>
    </row>
    <row r="37" spans="1:8" ht="12.75" customHeight="1" x14ac:dyDescent="0.15">
      <c r="A37" s="36">
        <v>47</v>
      </c>
      <c r="B37" s="30" t="s">
        <v>13</v>
      </c>
      <c r="C37" s="191">
        <v>200000</v>
      </c>
      <c r="D37" s="46"/>
      <c r="E37" s="46"/>
      <c r="F37" s="34"/>
      <c r="G37" s="23"/>
      <c r="H37" s="213"/>
    </row>
    <row r="38" spans="1:8" ht="12.75" customHeight="1" x14ac:dyDescent="0.15">
      <c r="A38" s="11"/>
      <c r="B38" s="30" t="s">
        <v>14</v>
      </c>
      <c r="C38" s="91">
        <v>19450000</v>
      </c>
      <c r="D38" s="34">
        <f>C5+C15+C16+C34+C36+C37</f>
        <v>19450000</v>
      </c>
      <c r="E38" s="34"/>
      <c r="F38" s="34"/>
      <c r="G38" s="23"/>
      <c r="H38" s="7"/>
    </row>
    <row r="39" spans="1:8" ht="12.75" customHeight="1" x14ac:dyDescent="0.15">
      <c r="A39" s="11"/>
      <c r="B39" s="142" t="s">
        <v>95</v>
      </c>
      <c r="C39" s="143"/>
      <c r="D39" s="190"/>
      <c r="E39" s="190"/>
      <c r="F39" s="177"/>
      <c r="G39" s="23"/>
      <c r="H39" s="7"/>
    </row>
    <row r="40" spans="1:8" ht="12.75" customHeight="1" x14ac:dyDescent="0.15">
      <c r="A40" s="36">
        <v>71</v>
      </c>
      <c r="B40" s="30" t="s">
        <v>15</v>
      </c>
      <c r="C40" s="242">
        <f>SUM(C41:C45)</f>
        <v>14150000</v>
      </c>
      <c r="D40" s="229">
        <v>14150000</v>
      </c>
      <c r="E40" s="34"/>
      <c r="F40" s="30"/>
      <c r="G40" s="23"/>
      <c r="H40" s="7"/>
    </row>
    <row r="41" spans="1:8" ht="12.75" customHeight="1" x14ac:dyDescent="0.15">
      <c r="A41" s="51">
        <v>711</v>
      </c>
      <c r="B41" s="72" t="s">
        <v>16</v>
      </c>
      <c r="C41" s="60">
        <v>8450000</v>
      </c>
      <c r="D41" s="67"/>
      <c r="E41" s="67"/>
      <c r="F41" s="57"/>
      <c r="G41" s="23"/>
      <c r="H41" s="7"/>
    </row>
    <row r="42" spans="1:8" ht="12.75" customHeight="1" x14ac:dyDescent="0.15">
      <c r="A42" s="51">
        <v>713</v>
      </c>
      <c r="B42" s="72" t="s">
        <v>17</v>
      </c>
      <c r="C42" s="60">
        <v>440000</v>
      </c>
      <c r="D42" s="67"/>
      <c r="E42" s="67"/>
      <c r="F42" s="57"/>
      <c r="G42" s="23"/>
      <c r="H42" s="7"/>
    </row>
    <row r="43" spans="1:8" ht="12.75" customHeight="1" x14ac:dyDescent="0.15">
      <c r="A43" s="51">
        <v>714</v>
      </c>
      <c r="B43" s="72" t="s">
        <v>18</v>
      </c>
      <c r="C43" s="67">
        <f>60000+400000+50000+60000</f>
        <v>570000</v>
      </c>
      <c r="D43" s="154">
        <v>570000</v>
      </c>
      <c r="E43" s="67"/>
      <c r="F43" s="57"/>
      <c r="G43" s="23"/>
      <c r="H43" s="7"/>
    </row>
    <row r="44" spans="1:8" ht="12.75" customHeight="1" x14ac:dyDescent="0.15">
      <c r="A44" s="201"/>
      <c r="B44" s="72" t="s">
        <v>103</v>
      </c>
      <c r="C44" s="67">
        <f>4970000-C43</f>
        <v>4400000</v>
      </c>
      <c r="D44" s="108"/>
      <c r="E44" s="67"/>
      <c r="F44" s="57"/>
      <c r="G44" s="23"/>
      <c r="H44" s="7"/>
    </row>
    <row r="45" spans="1:8" ht="12.75" customHeight="1" x14ac:dyDescent="0.15">
      <c r="A45" s="51">
        <v>715</v>
      </c>
      <c r="B45" s="72" t="s">
        <v>104</v>
      </c>
      <c r="C45" s="60">
        <v>290000</v>
      </c>
      <c r="D45" s="67"/>
      <c r="E45" s="67"/>
      <c r="F45" s="57"/>
      <c r="G45" s="23"/>
      <c r="H45" s="7"/>
    </row>
    <row r="46" spans="1:8" ht="12.75" customHeight="1" x14ac:dyDescent="0.15">
      <c r="A46" s="36">
        <v>72</v>
      </c>
      <c r="B46" s="203" t="s">
        <v>19</v>
      </c>
      <c r="C46" s="78">
        <v>5000000</v>
      </c>
      <c r="D46" s="34"/>
      <c r="E46" s="244"/>
      <c r="F46" s="67"/>
      <c r="G46" s="23"/>
      <c r="H46" s="7"/>
    </row>
    <row r="47" spans="1:8" ht="18" customHeight="1" x14ac:dyDescent="0.15">
      <c r="A47" s="205">
        <v>73</v>
      </c>
      <c r="B47" s="77" t="s">
        <v>106</v>
      </c>
      <c r="C47" s="207"/>
      <c r="D47" s="224"/>
      <c r="E47" s="188"/>
      <c r="F47" s="224"/>
      <c r="G47" s="23"/>
      <c r="H47" s="7"/>
    </row>
    <row r="48" spans="1:8" ht="12.75" customHeight="1" x14ac:dyDescent="0.15">
      <c r="A48" s="36">
        <v>74</v>
      </c>
      <c r="B48" s="96" t="s">
        <v>20</v>
      </c>
      <c r="C48" s="101"/>
      <c r="D48" s="188"/>
      <c r="E48" s="188"/>
      <c r="F48" s="34"/>
      <c r="G48" s="23"/>
      <c r="H48" s="7"/>
    </row>
    <row r="49" spans="1:8" ht="12.75" customHeight="1" x14ac:dyDescent="0.15">
      <c r="A49" s="51">
        <v>741</v>
      </c>
      <c r="B49" s="72" t="s">
        <v>21</v>
      </c>
      <c r="C49" s="101"/>
      <c r="D49" s="188"/>
      <c r="E49" s="188"/>
      <c r="F49" s="34"/>
      <c r="G49" s="23"/>
      <c r="H49" s="7"/>
    </row>
    <row r="50" spans="1:8" ht="12.75" customHeight="1" x14ac:dyDescent="0.15">
      <c r="A50" s="51">
        <v>742</v>
      </c>
      <c r="B50" s="72" t="s">
        <v>22</v>
      </c>
      <c r="C50" s="101"/>
      <c r="D50" s="188"/>
      <c r="E50" s="188"/>
      <c r="F50" s="34"/>
      <c r="G50" s="23"/>
      <c r="H50" s="7"/>
    </row>
    <row r="51" spans="1:8" ht="12.75" customHeight="1" x14ac:dyDescent="0.15">
      <c r="A51" s="201"/>
      <c r="B51" s="72" t="s">
        <v>107</v>
      </c>
      <c r="C51" s="101"/>
      <c r="D51" s="188"/>
      <c r="E51" s="188"/>
      <c r="F51" s="34"/>
      <c r="G51" s="23"/>
      <c r="H51" s="7"/>
    </row>
    <row r="52" spans="1:8" ht="12.75" customHeight="1" x14ac:dyDescent="0.15">
      <c r="A52" s="36">
        <v>751</v>
      </c>
      <c r="B52" s="138" t="s">
        <v>94</v>
      </c>
      <c r="C52" s="149">
        <v>300000</v>
      </c>
      <c r="D52" s="34"/>
      <c r="E52" s="34"/>
      <c r="F52" s="34"/>
      <c r="G52" s="23"/>
      <c r="H52" s="7"/>
    </row>
    <row r="53" spans="1:8" ht="12.75" customHeight="1" x14ac:dyDescent="0.15">
      <c r="A53" s="11"/>
      <c r="B53" s="138" t="s">
        <v>115</v>
      </c>
      <c r="C53" s="248">
        <v>19450000</v>
      </c>
      <c r="D53" s="230">
        <f>C40+C46+C52</f>
        <v>19450000</v>
      </c>
      <c r="E53" s="230"/>
      <c r="F53" s="34"/>
      <c r="G53" s="23"/>
      <c r="H53" s="7"/>
    </row>
    <row r="54" spans="1:8" ht="12.75" customHeight="1" x14ac:dyDescent="0.15">
      <c r="A54" s="11"/>
      <c r="B54" s="142" t="s">
        <v>109</v>
      </c>
      <c r="C54" s="143"/>
      <c r="D54" s="190"/>
      <c r="E54" s="190"/>
      <c r="F54" s="177"/>
      <c r="G54" s="23"/>
      <c r="H54" s="7"/>
    </row>
    <row r="55" spans="1:8" ht="12.75" customHeight="1" x14ac:dyDescent="0.15">
      <c r="A55" s="11"/>
      <c r="B55" s="59" t="s">
        <v>110</v>
      </c>
      <c r="C55" s="76"/>
      <c r="D55" s="67"/>
      <c r="E55" s="67"/>
      <c r="F55" s="67"/>
      <c r="G55" s="23"/>
      <c r="H55" s="7"/>
    </row>
    <row r="56" spans="1:8" ht="12.75" customHeight="1" x14ac:dyDescent="0.15">
      <c r="A56" s="11"/>
      <c r="B56" s="59" t="s">
        <v>111</v>
      </c>
      <c r="C56" s="76"/>
      <c r="D56" s="67"/>
      <c r="E56" s="67"/>
      <c r="F56" s="67"/>
      <c r="G56" s="23"/>
      <c r="H56" s="7"/>
    </row>
    <row r="57" spans="1:8" ht="12.75" customHeight="1" x14ac:dyDescent="0.15">
      <c r="A57" s="11"/>
      <c r="B57" s="59" t="s">
        <v>112</v>
      </c>
      <c r="C57" s="76"/>
      <c r="D57" s="67"/>
      <c r="E57" s="67"/>
      <c r="F57" s="67"/>
      <c r="G57" s="23"/>
      <c r="H57" s="7"/>
    </row>
    <row r="58" spans="1:8" ht="12.75" customHeight="1" x14ac:dyDescent="0.15">
      <c r="A58" s="11"/>
      <c r="B58" s="59" t="s">
        <v>113</v>
      </c>
      <c r="C58" s="76"/>
      <c r="D58" s="67"/>
      <c r="E58" s="67"/>
      <c r="F58" s="67"/>
      <c r="G58" s="23"/>
      <c r="H58" s="7"/>
    </row>
    <row r="59" spans="1:8" ht="12.75" customHeight="1" x14ac:dyDescent="0.15">
      <c r="A59" s="11"/>
      <c r="B59" s="250"/>
      <c r="C59" s="143"/>
      <c r="D59" s="190"/>
      <c r="E59" s="190"/>
      <c r="F59" s="177"/>
      <c r="G59" s="23"/>
      <c r="H59" s="7"/>
    </row>
    <row r="60" spans="1:8" ht="19.5" customHeight="1" x14ac:dyDescent="0.15">
      <c r="A60" s="7"/>
      <c r="B60" s="252"/>
      <c r="C60" s="254"/>
      <c r="D60" s="255"/>
      <c r="E60" s="254"/>
      <c r="F60" s="252"/>
      <c r="G60" s="7"/>
      <c r="H60" s="7"/>
    </row>
    <row r="61" spans="1:8" ht="19.5" customHeight="1" x14ac:dyDescent="0.15">
      <c r="A61" s="7"/>
      <c r="B61" s="256" t="s">
        <v>116</v>
      </c>
      <c r="C61" s="10"/>
      <c r="D61" s="257"/>
      <c r="E61" s="10"/>
      <c r="F61" s="7"/>
      <c r="G61" s="7"/>
      <c r="H61" s="7"/>
    </row>
    <row r="62" spans="1:8" ht="24" customHeight="1" x14ac:dyDescent="0.15">
      <c r="A62" s="11"/>
      <c r="B62" s="310" t="s">
        <v>117</v>
      </c>
      <c r="C62" s="354">
        <v>608050</v>
      </c>
      <c r="D62" s="352"/>
      <c r="E62" s="352"/>
      <c r="F62" s="23"/>
      <c r="G62" s="7"/>
      <c r="H62" s="7"/>
    </row>
    <row r="63" spans="1:8" ht="24" customHeight="1" x14ac:dyDescent="0.15">
      <c r="A63" s="11"/>
      <c r="B63" s="312" t="s">
        <v>138</v>
      </c>
      <c r="C63" s="354">
        <v>81440</v>
      </c>
      <c r="D63" s="352"/>
      <c r="E63" s="352"/>
      <c r="F63" s="23"/>
      <c r="G63" s="7"/>
      <c r="H63" s="7"/>
    </row>
    <row r="64" spans="1:8" ht="24" customHeight="1" x14ac:dyDescent="0.15">
      <c r="A64" s="11"/>
      <c r="B64" s="312" t="s">
        <v>136</v>
      </c>
      <c r="C64" s="354">
        <v>310060</v>
      </c>
      <c r="D64" s="352"/>
      <c r="E64" s="352"/>
      <c r="F64" s="23"/>
      <c r="G64" s="7"/>
      <c r="H64" s="7"/>
    </row>
    <row r="65" spans="1:8" ht="24" customHeight="1" x14ac:dyDescent="0.15">
      <c r="A65" s="11"/>
      <c r="B65" s="312" t="s">
        <v>199</v>
      </c>
      <c r="C65" s="354">
        <v>3475075</v>
      </c>
      <c r="D65" s="352"/>
      <c r="E65" s="352"/>
      <c r="F65" s="23"/>
      <c r="G65" s="7"/>
      <c r="H65" s="7"/>
    </row>
    <row r="66" spans="1:8" ht="24" customHeight="1" x14ac:dyDescent="0.15">
      <c r="A66" s="11"/>
      <c r="B66" s="312" t="s">
        <v>200</v>
      </c>
      <c r="C66" s="354">
        <v>2702310</v>
      </c>
      <c r="D66" s="352"/>
      <c r="E66" s="352"/>
      <c r="F66" s="23"/>
      <c r="G66" s="7"/>
      <c r="H66" s="7"/>
    </row>
    <row r="67" spans="1:8" ht="31.5" customHeight="1" x14ac:dyDescent="0.15">
      <c r="A67" s="11"/>
      <c r="B67" s="310" t="s">
        <v>201</v>
      </c>
      <c r="C67" s="386">
        <v>1200130</v>
      </c>
      <c r="D67" s="387"/>
      <c r="E67" s="387"/>
      <c r="F67" s="23"/>
      <c r="G67" s="7"/>
      <c r="H67" s="7"/>
    </row>
    <row r="68" spans="1:8" ht="24" customHeight="1" x14ac:dyDescent="0.15">
      <c r="A68" s="11"/>
      <c r="B68" s="312" t="s">
        <v>179</v>
      </c>
      <c r="C68" s="354">
        <v>433790</v>
      </c>
      <c r="D68" s="352"/>
      <c r="E68" s="352"/>
      <c r="F68" s="23"/>
      <c r="G68" s="7"/>
      <c r="H68" s="7"/>
    </row>
    <row r="69" spans="1:8" ht="24" customHeight="1" x14ac:dyDescent="0.15">
      <c r="A69" s="11"/>
      <c r="B69" s="312" t="s">
        <v>131</v>
      </c>
      <c r="C69" s="354">
        <v>422545</v>
      </c>
      <c r="D69" s="352"/>
      <c r="E69" s="352"/>
      <c r="F69" s="23"/>
      <c r="G69" s="7"/>
      <c r="H69" s="7"/>
    </row>
    <row r="70" spans="1:8" ht="24" customHeight="1" x14ac:dyDescent="0.15">
      <c r="A70" s="11"/>
      <c r="B70" s="310" t="s">
        <v>202</v>
      </c>
      <c r="C70" s="354">
        <v>1166600</v>
      </c>
      <c r="D70" s="352"/>
      <c r="E70" s="352"/>
      <c r="F70" s="23"/>
      <c r="G70" s="7"/>
      <c r="H70" s="7"/>
    </row>
    <row r="71" spans="1:8" ht="19.5" customHeight="1" x14ac:dyDescent="0.15">
      <c r="A71" s="11"/>
      <c r="B71" s="310"/>
      <c r="D71" s="352"/>
      <c r="E71" s="352"/>
      <c r="F71" s="23"/>
      <c r="G71" s="7"/>
      <c r="H71" s="7"/>
    </row>
    <row r="72" spans="1:8" ht="19.5" customHeight="1" x14ac:dyDescent="0.15">
      <c r="A72" s="11"/>
      <c r="B72" s="365" t="s">
        <v>203</v>
      </c>
      <c r="C72" s="354">
        <v>10400000</v>
      </c>
      <c r="D72" s="352"/>
      <c r="E72" s="352"/>
      <c r="F72" s="23"/>
      <c r="G72" s="7"/>
      <c r="H72" s="7"/>
    </row>
    <row r="73" spans="1:8" ht="19.5" customHeight="1" x14ac:dyDescent="0.15">
      <c r="A73" s="11"/>
      <c r="B73" s="365"/>
      <c r="C73" s="352"/>
      <c r="D73" s="352"/>
      <c r="E73" s="352"/>
      <c r="F73" s="23"/>
      <c r="G73" s="7"/>
      <c r="H73" s="7"/>
    </row>
    <row r="74" spans="1:8" ht="19.5" customHeight="1" x14ac:dyDescent="0.15">
      <c r="A74" s="11"/>
      <c r="B74" s="365" t="s">
        <v>204</v>
      </c>
      <c r="C74" s="354">
        <v>9050000</v>
      </c>
      <c r="D74" s="354"/>
      <c r="E74" s="352"/>
      <c r="F74" s="23"/>
      <c r="G74" s="7"/>
      <c r="H74" s="7"/>
    </row>
    <row r="75" spans="1:8" ht="19.5" customHeight="1" x14ac:dyDescent="0.15">
      <c r="A75" s="11"/>
      <c r="B75" s="379"/>
      <c r="C75" s="352"/>
      <c r="D75" s="352"/>
      <c r="E75" s="352"/>
      <c r="F75" s="23"/>
      <c r="G75" s="7"/>
      <c r="H75" s="7"/>
    </row>
    <row r="76" spans="1:8" ht="19.5" customHeight="1" x14ac:dyDescent="0.15">
      <c r="A76" s="11"/>
      <c r="B76" s="388" t="s">
        <v>135</v>
      </c>
      <c r="C76" s="421">
        <f>C72+C74</f>
        <v>19450000</v>
      </c>
      <c r="D76" s="420"/>
      <c r="E76" s="420"/>
      <c r="F76" s="23"/>
      <c r="G76" s="7"/>
      <c r="H76" s="7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9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8" width="11" customWidth="1"/>
  </cols>
  <sheetData>
    <row r="1" spans="1:8" ht="27.75" customHeight="1" x14ac:dyDescent="0.15">
      <c r="A1" s="7"/>
      <c r="B1" s="8"/>
      <c r="C1" s="12"/>
      <c r="D1" s="13"/>
      <c r="E1" s="10"/>
      <c r="F1" s="8"/>
      <c r="G1" s="7"/>
      <c r="H1" s="7"/>
    </row>
    <row r="2" spans="1:8" ht="12.75" customHeight="1" x14ac:dyDescent="0.15">
      <c r="A2" s="11"/>
      <c r="B2" s="14" t="s">
        <v>46</v>
      </c>
      <c r="C2" s="16">
        <v>2014</v>
      </c>
      <c r="D2" s="18"/>
      <c r="E2" s="20"/>
      <c r="F2" s="22"/>
      <c r="G2" s="23"/>
      <c r="H2" s="7"/>
    </row>
    <row r="3" spans="1:8" ht="12.75" customHeight="1" x14ac:dyDescent="0.15">
      <c r="A3" s="11"/>
      <c r="B3" s="24" t="s">
        <v>49</v>
      </c>
      <c r="C3" s="26"/>
      <c r="D3" s="27"/>
      <c r="E3" s="28"/>
      <c r="F3" s="29"/>
      <c r="G3" s="23"/>
      <c r="H3" s="7"/>
    </row>
    <row r="4" spans="1:8" ht="12.75" customHeight="1" x14ac:dyDescent="0.15">
      <c r="A4" s="11"/>
      <c r="B4" s="30"/>
      <c r="C4" s="31"/>
      <c r="D4" s="32"/>
      <c r="E4" s="34"/>
      <c r="F4" s="34"/>
      <c r="G4" s="23"/>
      <c r="H4" s="7"/>
    </row>
    <row r="5" spans="1:8" ht="12.75" customHeight="1" x14ac:dyDescent="0.15">
      <c r="A5" s="36">
        <v>41</v>
      </c>
      <c r="B5" s="30" t="s">
        <v>0</v>
      </c>
      <c r="C5" s="64">
        <f>SUM(C6:C14)</f>
        <v>3743500</v>
      </c>
      <c r="D5" s="49">
        <v>3743500</v>
      </c>
      <c r="E5" s="50"/>
      <c r="F5" s="34"/>
      <c r="G5" s="23"/>
      <c r="H5" s="7"/>
    </row>
    <row r="6" spans="1:8" ht="12.75" customHeight="1" x14ac:dyDescent="0.15">
      <c r="A6" s="51">
        <v>411</v>
      </c>
      <c r="B6" s="53" t="s">
        <v>51</v>
      </c>
      <c r="C6" s="65">
        <v>1800200</v>
      </c>
      <c r="D6" s="66"/>
      <c r="E6" s="67"/>
      <c r="F6" s="57"/>
      <c r="G6" s="23"/>
      <c r="H6" s="7"/>
    </row>
    <row r="7" spans="1:8" ht="12.75" customHeight="1" x14ac:dyDescent="0.15">
      <c r="A7" s="51">
        <v>412</v>
      </c>
      <c r="B7" s="59" t="s">
        <v>53</v>
      </c>
      <c r="C7" s="65">
        <v>112000</v>
      </c>
      <c r="D7" s="66"/>
      <c r="E7" s="67"/>
      <c r="F7" s="57"/>
      <c r="G7" s="23"/>
      <c r="H7" s="7"/>
    </row>
    <row r="8" spans="1:8" ht="12.75" customHeight="1" x14ac:dyDescent="0.15">
      <c r="A8" s="51">
        <v>413</v>
      </c>
      <c r="B8" s="61" t="s">
        <v>54</v>
      </c>
      <c r="C8" s="65">
        <v>482900</v>
      </c>
      <c r="D8" s="66"/>
      <c r="E8" s="67"/>
      <c r="F8" s="57"/>
      <c r="G8" s="23"/>
      <c r="H8" s="7"/>
    </row>
    <row r="9" spans="1:8" ht="12.75" customHeight="1" x14ac:dyDescent="0.15">
      <c r="A9" s="87">
        <v>414</v>
      </c>
      <c r="B9" s="70" t="s">
        <v>55</v>
      </c>
      <c r="C9" s="88">
        <v>659300</v>
      </c>
      <c r="D9" s="66">
        <f>C9+C8</f>
        <v>1142200</v>
      </c>
      <c r="E9" s="71">
        <v>1142200</v>
      </c>
      <c r="F9" s="57"/>
      <c r="G9" s="23"/>
      <c r="H9" s="7"/>
    </row>
    <row r="10" spans="1:8" ht="12.75" customHeight="1" x14ac:dyDescent="0.15">
      <c r="A10" s="87">
        <v>415</v>
      </c>
      <c r="B10" s="53" t="s">
        <v>3</v>
      </c>
      <c r="C10" s="88">
        <v>74500</v>
      </c>
      <c r="D10" s="66"/>
      <c r="E10" s="67"/>
      <c r="F10" s="57"/>
      <c r="G10" s="23"/>
      <c r="H10" s="7"/>
    </row>
    <row r="11" spans="1:8" ht="12.75" customHeight="1" x14ac:dyDescent="0.15">
      <c r="A11" s="87">
        <v>416</v>
      </c>
      <c r="B11" s="72" t="s">
        <v>4</v>
      </c>
      <c r="C11" s="88">
        <v>70000</v>
      </c>
      <c r="D11" s="66"/>
      <c r="E11" s="67"/>
      <c r="F11" s="57"/>
      <c r="G11" s="23"/>
      <c r="H11" s="7"/>
    </row>
    <row r="12" spans="1:8" ht="12.75" customHeight="1" x14ac:dyDescent="0.15">
      <c r="A12" s="87">
        <v>417</v>
      </c>
      <c r="B12" s="53" t="s">
        <v>5</v>
      </c>
      <c r="C12" s="88">
        <v>40000</v>
      </c>
      <c r="D12" s="66"/>
      <c r="E12" s="67"/>
      <c r="F12" s="57"/>
      <c r="G12" s="23"/>
      <c r="H12" s="7"/>
    </row>
    <row r="13" spans="1:8" ht="12.75" customHeight="1" x14ac:dyDescent="0.15">
      <c r="A13" s="87">
        <v>418</v>
      </c>
      <c r="B13" s="53" t="s">
        <v>6</v>
      </c>
      <c r="C13" s="172"/>
      <c r="D13" s="66"/>
      <c r="E13" s="67"/>
      <c r="F13" s="57"/>
      <c r="G13" s="23"/>
      <c r="H13" s="7"/>
    </row>
    <row r="14" spans="1:8" ht="12.75" customHeight="1" x14ac:dyDescent="0.15">
      <c r="A14" s="51">
        <v>419</v>
      </c>
      <c r="B14" s="53" t="s">
        <v>56</v>
      </c>
      <c r="C14" s="65">
        <v>504600</v>
      </c>
      <c r="D14" s="66"/>
      <c r="E14" s="67"/>
      <c r="F14" s="57"/>
      <c r="G14" s="23"/>
      <c r="H14" s="7"/>
    </row>
    <row r="15" spans="1:8" ht="12.75" customHeight="1" x14ac:dyDescent="0.15">
      <c r="A15" s="36">
        <v>42</v>
      </c>
      <c r="B15" s="77" t="s">
        <v>7</v>
      </c>
      <c r="C15" s="157"/>
      <c r="D15" s="32"/>
      <c r="E15" s="34"/>
      <c r="F15" s="57"/>
      <c r="G15" s="23"/>
      <c r="H15" s="7"/>
    </row>
    <row r="16" spans="1:8" ht="16.5" customHeight="1" x14ac:dyDescent="0.15">
      <c r="A16" s="94">
        <v>43</v>
      </c>
      <c r="B16" s="96" t="s">
        <v>8</v>
      </c>
      <c r="C16" s="114">
        <v>1416000</v>
      </c>
      <c r="D16" s="174">
        <f>C17+C27</f>
        <v>1416000</v>
      </c>
      <c r="E16" s="101"/>
      <c r="F16" s="34"/>
      <c r="G16" s="23"/>
      <c r="H16" s="7"/>
    </row>
    <row r="17" spans="1:8" ht="12.75" customHeight="1" x14ac:dyDescent="0.15">
      <c r="A17" s="102">
        <v>431</v>
      </c>
      <c r="B17" s="103" t="s">
        <v>8</v>
      </c>
      <c r="C17" s="159">
        <f>SUM(C18:C26)</f>
        <v>585000</v>
      </c>
      <c r="D17" s="176">
        <v>585000</v>
      </c>
      <c r="E17" s="101"/>
      <c r="F17" s="34"/>
      <c r="G17" s="23"/>
      <c r="H17" s="213"/>
    </row>
    <row r="18" spans="1:8" ht="12.75" customHeight="1" x14ac:dyDescent="0.15">
      <c r="A18" s="109" t="s">
        <v>63</v>
      </c>
      <c r="B18" s="111" t="s">
        <v>64</v>
      </c>
      <c r="C18" s="112"/>
      <c r="D18" s="238"/>
      <c r="E18" s="101"/>
      <c r="F18" s="34"/>
      <c r="G18" s="23"/>
      <c r="H18" s="7"/>
    </row>
    <row r="19" spans="1:8" ht="12.75" customHeight="1" x14ac:dyDescent="0.15">
      <c r="A19" s="102" t="s">
        <v>65</v>
      </c>
      <c r="B19" s="122" t="s">
        <v>66</v>
      </c>
      <c r="C19" s="112"/>
      <c r="D19" s="281"/>
      <c r="E19" s="34"/>
      <c r="F19" s="126"/>
      <c r="G19" s="7"/>
      <c r="H19" s="7"/>
    </row>
    <row r="20" spans="1:8" ht="12.75" customHeight="1" x14ac:dyDescent="0.15">
      <c r="A20" s="102" t="s">
        <v>68</v>
      </c>
      <c r="B20" s="122" t="s">
        <v>69</v>
      </c>
      <c r="C20" s="120">
        <v>230000</v>
      </c>
      <c r="D20" s="125"/>
      <c r="E20" s="34"/>
      <c r="F20" s="127"/>
      <c r="G20" s="7"/>
      <c r="H20" s="7"/>
    </row>
    <row r="21" spans="1:8" ht="12.75" customHeight="1" x14ac:dyDescent="0.15">
      <c r="A21" s="102" t="s">
        <v>70</v>
      </c>
      <c r="B21" s="122" t="s">
        <v>71</v>
      </c>
      <c r="C21" s="120">
        <v>55000</v>
      </c>
      <c r="D21" s="125"/>
      <c r="E21" s="34"/>
      <c r="F21" s="127"/>
      <c r="G21" s="7"/>
      <c r="H21" s="7"/>
    </row>
    <row r="22" spans="1:8" ht="12.75" customHeight="1" x14ac:dyDescent="0.15">
      <c r="A22" s="102" t="s">
        <v>72</v>
      </c>
      <c r="B22" s="122" t="s">
        <v>73</v>
      </c>
      <c r="C22" s="112">
        <f>50000+30000</f>
        <v>80000</v>
      </c>
      <c r="D22" s="125"/>
      <c r="E22" s="34"/>
      <c r="F22" s="127"/>
      <c r="G22" s="7"/>
      <c r="H22" s="7"/>
    </row>
    <row r="23" spans="1:8" ht="12.75" customHeight="1" x14ac:dyDescent="0.15">
      <c r="A23" s="102" t="s">
        <v>74</v>
      </c>
      <c r="B23" s="122" t="s">
        <v>75</v>
      </c>
      <c r="C23" s="120">
        <v>31000</v>
      </c>
      <c r="D23" s="125"/>
      <c r="E23" s="34"/>
      <c r="F23" s="127"/>
      <c r="G23" s="7"/>
      <c r="H23" s="7"/>
    </row>
    <row r="24" spans="1:8" ht="12.75" customHeight="1" x14ac:dyDescent="0.15">
      <c r="A24" s="128" t="s">
        <v>76</v>
      </c>
      <c r="B24" s="122" t="s">
        <v>77</v>
      </c>
      <c r="C24" s="120">
        <v>50000</v>
      </c>
      <c r="D24" s="125"/>
      <c r="E24" s="34"/>
      <c r="F24" s="127"/>
      <c r="G24" s="7"/>
      <c r="H24" s="7"/>
    </row>
    <row r="25" spans="1:8" ht="12.75" customHeight="1" x14ac:dyDescent="0.15">
      <c r="A25" s="102" t="s">
        <v>78</v>
      </c>
      <c r="B25" s="130" t="s">
        <v>79</v>
      </c>
      <c r="C25" s="120">
        <v>35000</v>
      </c>
      <c r="D25" s="125"/>
      <c r="E25" s="34"/>
      <c r="F25" s="127"/>
      <c r="G25" s="7"/>
      <c r="H25" s="7"/>
    </row>
    <row r="26" spans="1:8" ht="12.75" customHeight="1" x14ac:dyDescent="0.15">
      <c r="A26" s="102" t="s">
        <v>80</v>
      </c>
      <c r="B26" s="130" t="s">
        <v>81</v>
      </c>
      <c r="C26" s="112">
        <f>17000+9000+8000+70000</f>
        <v>104000</v>
      </c>
      <c r="D26" s="125"/>
      <c r="E26" s="34"/>
      <c r="F26" s="127"/>
      <c r="G26" s="7"/>
      <c r="H26" s="7"/>
    </row>
    <row r="27" spans="1:8" ht="12.75" customHeight="1" x14ac:dyDescent="0.15">
      <c r="A27" s="102">
        <v>432</v>
      </c>
      <c r="B27" s="131" t="s">
        <v>9</v>
      </c>
      <c r="C27" s="159">
        <f>SUM(C28:C33)</f>
        <v>831000</v>
      </c>
      <c r="D27" s="176">
        <v>831000</v>
      </c>
      <c r="E27" s="34"/>
      <c r="F27" s="127"/>
      <c r="G27" s="7"/>
      <c r="H27" s="7"/>
    </row>
    <row r="28" spans="1:8" ht="12.75" customHeight="1" x14ac:dyDescent="0.15">
      <c r="A28" s="102" t="s">
        <v>82</v>
      </c>
      <c r="B28" s="133" t="s">
        <v>83</v>
      </c>
      <c r="C28" s="112"/>
      <c r="D28" s="125"/>
      <c r="E28" s="34"/>
      <c r="F28" s="127"/>
      <c r="G28" s="7"/>
      <c r="H28" s="7"/>
    </row>
    <row r="29" spans="1:8" ht="12.75" customHeight="1" x14ac:dyDescent="0.15">
      <c r="A29" s="102" t="s">
        <v>84</v>
      </c>
      <c r="B29" s="133" t="s">
        <v>85</v>
      </c>
      <c r="C29" s="112"/>
      <c r="D29" s="125"/>
      <c r="E29" s="34"/>
      <c r="F29" s="127"/>
      <c r="G29" s="7"/>
      <c r="H29" s="7"/>
    </row>
    <row r="30" spans="1:8" ht="12.75" customHeight="1" x14ac:dyDescent="0.15">
      <c r="A30" s="102" t="s">
        <v>86</v>
      </c>
      <c r="B30" s="133" t="s">
        <v>87</v>
      </c>
      <c r="C30" s="112"/>
      <c r="D30" s="125"/>
      <c r="E30" s="34"/>
      <c r="F30" s="127"/>
      <c r="G30" s="7"/>
      <c r="H30" s="7"/>
    </row>
    <row r="31" spans="1:8" ht="12.75" customHeight="1" x14ac:dyDescent="0.15">
      <c r="A31" s="109" t="s">
        <v>88</v>
      </c>
      <c r="B31" s="134" t="s">
        <v>89</v>
      </c>
      <c r="C31" s="112"/>
      <c r="D31" s="125"/>
      <c r="E31" s="34"/>
      <c r="F31" s="127"/>
      <c r="G31" s="7"/>
      <c r="H31" s="7"/>
    </row>
    <row r="32" spans="1:8" ht="12.75" customHeight="1" x14ac:dyDescent="0.15">
      <c r="A32" s="102" t="s">
        <v>90</v>
      </c>
      <c r="B32" s="136" t="s">
        <v>91</v>
      </c>
      <c r="C32" s="112"/>
      <c r="D32" s="125"/>
      <c r="E32" s="34"/>
      <c r="F32" s="127"/>
      <c r="G32" s="7"/>
      <c r="H32" s="7"/>
    </row>
    <row r="33" spans="1:8" ht="12.75" customHeight="1" x14ac:dyDescent="0.15">
      <c r="A33" s="102" t="s">
        <v>92</v>
      </c>
      <c r="B33" s="136" t="s">
        <v>93</v>
      </c>
      <c r="C33" s="112">
        <f>180000+50000+44000+12000+171000+135000+35000+204000</f>
        <v>831000</v>
      </c>
      <c r="D33" s="125"/>
      <c r="E33" s="34"/>
      <c r="F33" s="127"/>
      <c r="G33" s="7"/>
      <c r="H33" s="7"/>
    </row>
    <row r="34" spans="1:8" ht="12.75" customHeight="1" x14ac:dyDescent="0.15">
      <c r="A34" s="36">
        <v>44</v>
      </c>
      <c r="B34" s="138" t="s">
        <v>10</v>
      </c>
      <c r="C34" s="157">
        <v>7909000</v>
      </c>
      <c r="D34" s="32"/>
      <c r="E34" s="34"/>
      <c r="F34" s="34"/>
      <c r="G34" s="23"/>
      <c r="H34" s="7"/>
    </row>
    <row r="35" spans="1:8" ht="12.75" customHeight="1" x14ac:dyDescent="0.15">
      <c r="A35" s="36">
        <v>45</v>
      </c>
      <c r="B35" s="77" t="s">
        <v>94</v>
      </c>
      <c r="C35" s="157">
        <v>100000</v>
      </c>
      <c r="D35" s="32"/>
      <c r="E35" s="34"/>
      <c r="F35" s="34"/>
      <c r="G35" s="23"/>
      <c r="H35" s="213"/>
    </row>
    <row r="36" spans="1:8" ht="12.75" customHeight="1" x14ac:dyDescent="0.15">
      <c r="A36" s="36">
        <v>46</v>
      </c>
      <c r="B36" s="30" t="s">
        <v>12</v>
      </c>
      <c r="C36" s="157">
        <v>560000</v>
      </c>
      <c r="D36" s="32"/>
      <c r="E36" s="34"/>
      <c r="F36" s="34"/>
      <c r="G36" s="23"/>
      <c r="H36" s="213"/>
    </row>
    <row r="37" spans="1:8" ht="12.75" customHeight="1" x14ac:dyDescent="0.15">
      <c r="A37" s="36">
        <v>47</v>
      </c>
      <c r="B37" s="30" t="s">
        <v>13</v>
      </c>
      <c r="C37" s="157">
        <f>70000+10000</f>
        <v>80000</v>
      </c>
      <c r="D37" s="49">
        <v>80000</v>
      </c>
      <c r="E37" s="34"/>
      <c r="F37" s="34"/>
      <c r="G37" s="23"/>
      <c r="H37" s="7"/>
    </row>
    <row r="38" spans="1:8" ht="12.75" customHeight="1" x14ac:dyDescent="0.15">
      <c r="A38" s="11"/>
      <c r="B38" s="30" t="s">
        <v>14</v>
      </c>
      <c r="C38" s="164">
        <v>13808500</v>
      </c>
      <c r="D38" s="32">
        <f>C5+C16+C34+C35+C36+C37</f>
        <v>13808500</v>
      </c>
      <c r="E38" s="34"/>
      <c r="F38" s="34"/>
      <c r="G38" s="23"/>
      <c r="H38" s="7"/>
    </row>
    <row r="39" spans="1:8" ht="12.75" customHeight="1" x14ac:dyDescent="0.15">
      <c r="A39" s="11"/>
      <c r="B39" s="142" t="s">
        <v>95</v>
      </c>
      <c r="C39" s="26"/>
      <c r="D39" s="288"/>
      <c r="E39" s="190"/>
      <c r="F39" s="177"/>
      <c r="G39" s="23"/>
      <c r="H39" s="213"/>
    </row>
    <row r="40" spans="1:8" ht="12.75" customHeight="1" x14ac:dyDescent="0.15">
      <c r="A40" s="36">
        <v>71</v>
      </c>
      <c r="B40" s="30" t="s">
        <v>15</v>
      </c>
      <c r="C40" s="179">
        <f>SUM(C41:C45)</f>
        <v>9477500</v>
      </c>
      <c r="D40" s="49">
        <v>9477500</v>
      </c>
      <c r="E40" s="50"/>
      <c r="F40" s="30"/>
      <c r="G40" s="23"/>
      <c r="H40" s="7"/>
    </row>
    <row r="41" spans="1:8" ht="12.75" customHeight="1" x14ac:dyDescent="0.15">
      <c r="A41" s="51">
        <v>711</v>
      </c>
      <c r="B41" s="72" t="s">
        <v>16</v>
      </c>
      <c r="C41" s="181">
        <v>3760000</v>
      </c>
      <c r="D41" s="66"/>
      <c r="E41" s="289"/>
      <c r="F41" s="57"/>
      <c r="G41" s="23"/>
      <c r="H41" s="7"/>
    </row>
    <row r="42" spans="1:8" ht="12.75" customHeight="1" x14ac:dyDescent="0.15">
      <c r="A42" s="51">
        <v>713</v>
      </c>
      <c r="B42" s="72" t="s">
        <v>17</v>
      </c>
      <c r="C42" s="181">
        <v>420000</v>
      </c>
      <c r="D42" s="66"/>
      <c r="E42" s="289"/>
      <c r="F42" s="57"/>
      <c r="G42" s="23"/>
      <c r="H42" s="7"/>
    </row>
    <row r="43" spans="1:8" ht="12.75" customHeight="1" x14ac:dyDescent="0.15">
      <c r="A43" s="51">
        <v>714</v>
      </c>
      <c r="B43" s="72" t="s">
        <v>18</v>
      </c>
      <c r="C43" s="218">
        <f>1000+6000+200000+1380000+500</f>
        <v>1587500</v>
      </c>
      <c r="D43" s="199">
        <v>1587500</v>
      </c>
      <c r="E43" s="67"/>
      <c r="F43" s="57"/>
      <c r="G43" s="23"/>
      <c r="H43" s="7"/>
    </row>
    <row r="44" spans="1:8" ht="12.75" customHeight="1" x14ac:dyDescent="0.15">
      <c r="A44" s="201"/>
      <c r="B44" s="72" t="s">
        <v>103</v>
      </c>
      <c r="C44" s="218">
        <f>4742500-C43</f>
        <v>3155000</v>
      </c>
      <c r="D44" s="66"/>
      <c r="E44" s="67"/>
      <c r="F44" s="57"/>
      <c r="G44" s="23"/>
      <c r="H44" s="7"/>
    </row>
    <row r="45" spans="1:8" ht="12.75" customHeight="1" x14ac:dyDescent="0.15">
      <c r="A45" s="51">
        <v>715</v>
      </c>
      <c r="B45" s="72" t="s">
        <v>104</v>
      </c>
      <c r="C45" s="65">
        <v>555000</v>
      </c>
      <c r="D45" s="66"/>
      <c r="E45" s="67"/>
      <c r="F45" s="57"/>
      <c r="G45" s="23"/>
      <c r="H45" s="7"/>
    </row>
    <row r="46" spans="1:8" ht="12.75" customHeight="1" x14ac:dyDescent="0.15">
      <c r="A46" s="36">
        <v>72</v>
      </c>
      <c r="B46" s="203" t="s">
        <v>19</v>
      </c>
      <c r="C46" s="157">
        <v>755000</v>
      </c>
      <c r="D46" s="66"/>
      <c r="E46" s="34"/>
      <c r="F46" s="67"/>
      <c r="G46" s="23"/>
      <c r="H46" s="7"/>
    </row>
    <row r="47" spans="1:8" ht="12.75" customHeight="1" x14ac:dyDescent="0.15">
      <c r="A47" s="205">
        <v>73</v>
      </c>
      <c r="B47" s="77" t="s">
        <v>106</v>
      </c>
      <c r="C47" s="291">
        <f>6000+3500000</f>
        <v>3506000</v>
      </c>
      <c r="D47" s="293">
        <v>3506000</v>
      </c>
      <c r="E47" s="295"/>
      <c r="F47" s="224"/>
      <c r="G47" s="23"/>
      <c r="H47" s="232"/>
    </row>
    <row r="48" spans="1:8" ht="12.75" customHeight="1" x14ac:dyDescent="0.15">
      <c r="A48" s="36">
        <v>74</v>
      </c>
      <c r="B48" s="96" t="s">
        <v>20</v>
      </c>
      <c r="C48" s="157">
        <v>70000</v>
      </c>
      <c r="D48" s="238"/>
      <c r="E48" s="188"/>
      <c r="F48" s="34"/>
      <c r="G48" s="23"/>
      <c r="H48" s="7"/>
    </row>
    <row r="49" spans="1:8" ht="12.75" customHeight="1" x14ac:dyDescent="0.15">
      <c r="A49" s="51">
        <v>741</v>
      </c>
      <c r="B49" s="72" t="s">
        <v>21</v>
      </c>
      <c r="C49" s="31"/>
      <c r="D49" s="238"/>
      <c r="E49" s="188"/>
      <c r="F49" s="34"/>
      <c r="G49" s="23"/>
      <c r="H49" s="7"/>
    </row>
    <row r="50" spans="1:8" ht="12.75" customHeight="1" x14ac:dyDescent="0.15">
      <c r="A50" s="51">
        <v>742</v>
      </c>
      <c r="B50" s="72" t="s">
        <v>22</v>
      </c>
      <c r="C50" s="31"/>
      <c r="D50" s="238"/>
      <c r="E50" s="188"/>
      <c r="F50" s="34"/>
      <c r="G50" s="23"/>
      <c r="H50" s="7"/>
    </row>
    <row r="51" spans="1:8" ht="12.75" customHeight="1" x14ac:dyDescent="0.15">
      <c r="A51" s="201"/>
      <c r="B51" s="72" t="s">
        <v>107</v>
      </c>
      <c r="C51" s="65">
        <v>70000</v>
      </c>
      <c r="D51" s="238"/>
      <c r="E51" s="107"/>
      <c r="F51" s="34"/>
      <c r="G51" s="23"/>
      <c r="H51" s="7"/>
    </row>
    <row r="52" spans="1:8" ht="12.75" customHeight="1" x14ac:dyDescent="0.15">
      <c r="A52" s="36">
        <v>751</v>
      </c>
      <c r="B52" s="138" t="s">
        <v>94</v>
      </c>
      <c r="C52" s="31"/>
      <c r="D52" s="32"/>
      <c r="E52" s="34"/>
      <c r="F52" s="34"/>
      <c r="G52" s="23"/>
      <c r="H52" s="7"/>
    </row>
    <row r="53" spans="1:8" ht="12.75" customHeight="1" x14ac:dyDescent="0.15">
      <c r="A53" s="11"/>
      <c r="B53" s="138" t="s">
        <v>108</v>
      </c>
      <c r="C53" s="164">
        <v>13808500</v>
      </c>
      <c r="D53" s="32">
        <f>C40+C46+C47+C48</f>
        <v>13808500</v>
      </c>
      <c r="E53" s="34"/>
      <c r="F53" s="34"/>
      <c r="G53" s="23"/>
      <c r="H53" s="7"/>
    </row>
    <row r="54" spans="1:8" ht="12.75" customHeight="1" x14ac:dyDescent="0.15">
      <c r="A54" s="11"/>
      <c r="B54" s="142" t="s">
        <v>109</v>
      </c>
      <c r="C54" s="26"/>
      <c r="D54" s="288"/>
      <c r="E54" s="190"/>
      <c r="F54" s="177"/>
      <c r="G54" s="23"/>
      <c r="H54" s="7"/>
    </row>
    <row r="55" spans="1:8" ht="12.75" customHeight="1" x14ac:dyDescent="0.15">
      <c r="A55" s="11"/>
      <c r="B55" s="59" t="s">
        <v>110</v>
      </c>
      <c r="C55" s="110"/>
      <c r="D55" s="66"/>
      <c r="E55" s="67"/>
      <c r="F55" s="67"/>
      <c r="G55" s="23"/>
      <c r="H55" s="7"/>
    </row>
    <row r="56" spans="1:8" ht="12.75" customHeight="1" x14ac:dyDescent="0.15">
      <c r="A56" s="11"/>
      <c r="B56" s="59" t="s">
        <v>111</v>
      </c>
      <c r="C56" s="110"/>
      <c r="D56" s="66"/>
      <c r="E56" s="67"/>
      <c r="F56" s="67"/>
      <c r="G56" s="23"/>
      <c r="H56" s="7"/>
    </row>
    <row r="57" spans="1:8" ht="12.75" customHeight="1" x14ac:dyDescent="0.15">
      <c r="A57" s="11"/>
      <c r="B57" s="59" t="s">
        <v>112</v>
      </c>
      <c r="C57" s="110"/>
      <c r="D57" s="66"/>
      <c r="E57" s="67"/>
      <c r="F57" s="67"/>
      <c r="G57" s="23"/>
      <c r="H57" s="7"/>
    </row>
    <row r="58" spans="1:8" ht="12.75" customHeight="1" x14ac:dyDescent="0.15">
      <c r="A58" s="11"/>
      <c r="B58" s="59" t="s">
        <v>113</v>
      </c>
      <c r="C58" s="110"/>
      <c r="D58" s="66"/>
      <c r="E58" s="67"/>
      <c r="F58" s="67"/>
      <c r="G58" s="23"/>
      <c r="H58" s="7"/>
    </row>
    <row r="59" spans="1:8" ht="12.75" customHeight="1" x14ac:dyDescent="0.15">
      <c r="A59" s="11"/>
      <c r="B59" s="250"/>
      <c r="C59" s="110"/>
      <c r="D59" s="66"/>
      <c r="E59" s="67"/>
      <c r="F59" s="177"/>
      <c r="G59" s="23"/>
      <c r="H59" s="7"/>
    </row>
    <row r="60" spans="1:8" ht="19.5" customHeight="1" x14ac:dyDescent="0.15">
      <c r="A60" s="7"/>
      <c r="B60" s="252"/>
      <c r="C60" s="400"/>
      <c r="D60" s="407"/>
      <c r="E60" s="254"/>
      <c r="F60" s="252"/>
      <c r="G60" s="7"/>
      <c r="H60" s="7"/>
    </row>
    <row r="61" spans="1:8" ht="19.5" customHeight="1" x14ac:dyDescent="0.15">
      <c r="A61" s="7"/>
      <c r="B61" s="256" t="s">
        <v>116</v>
      </c>
      <c r="C61" s="12"/>
      <c r="D61" s="408"/>
      <c r="E61" s="10"/>
      <c r="F61" s="7"/>
      <c r="G61" s="7"/>
      <c r="H61" s="7"/>
    </row>
    <row r="62" spans="1:8" ht="19.5" customHeight="1" x14ac:dyDescent="0.15">
      <c r="A62" s="11"/>
      <c r="B62" s="275" t="s">
        <v>118</v>
      </c>
      <c r="C62" s="110"/>
      <c r="D62" s="121"/>
      <c r="E62" s="410"/>
      <c r="F62" s="23"/>
      <c r="G62" s="7"/>
      <c r="H62" s="7"/>
    </row>
    <row r="63" spans="1:8" ht="19.5" customHeight="1" x14ac:dyDescent="0.15">
      <c r="A63" s="11"/>
      <c r="B63" s="275"/>
      <c r="C63" s="110"/>
      <c r="D63" s="121"/>
      <c r="E63" s="410"/>
      <c r="F63" s="23"/>
      <c r="G63" s="7"/>
      <c r="H63" s="7"/>
    </row>
    <row r="64" spans="1:8" ht="24" customHeight="1" x14ac:dyDescent="0.15">
      <c r="A64" s="11"/>
      <c r="B64" s="310" t="s">
        <v>240</v>
      </c>
      <c r="C64" s="354">
        <v>605700</v>
      </c>
      <c r="D64" s="121"/>
      <c r="E64" s="410"/>
      <c r="F64" s="23"/>
      <c r="G64" s="7"/>
      <c r="H64" s="7"/>
    </row>
    <row r="65" spans="1:8" ht="24" customHeight="1" x14ac:dyDescent="0.15">
      <c r="A65" s="11"/>
      <c r="B65" s="310" t="s">
        <v>241</v>
      </c>
      <c r="C65" s="354">
        <v>98800</v>
      </c>
      <c r="D65" s="121"/>
      <c r="E65" s="410"/>
      <c r="F65" s="23"/>
      <c r="G65" s="7"/>
      <c r="H65" s="7"/>
    </row>
    <row r="66" spans="1:8" ht="24" customHeight="1" x14ac:dyDescent="0.15">
      <c r="A66" s="11"/>
      <c r="B66" s="312" t="s">
        <v>242</v>
      </c>
      <c r="C66" s="354">
        <v>317300</v>
      </c>
      <c r="D66" s="121"/>
      <c r="E66" s="410"/>
      <c r="F66" s="23"/>
      <c r="G66" s="7"/>
      <c r="H66" s="7"/>
    </row>
    <row r="67" spans="1:8" ht="24" customHeight="1" x14ac:dyDescent="0.15">
      <c r="A67" s="11"/>
      <c r="B67" s="312" t="s">
        <v>221</v>
      </c>
      <c r="C67" s="354">
        <v>204900</v>
      </c>
      <c r="D67" s="121"/>
      <c r="E67" s="410"/>
      <c r="F67" s="23"/>
      <c r="G67" s="7"/>
      <c r="H67" s="7"/>
    </row>
    <row r="68" spans="1:8" ht="24" customHeight="1" x14ac:dyDescent="0.15">
      <c r="A68" s="11"/>
      <c r="B68" s="312" t="s">
        <v>130</v>
      </c>
      <c r="C68" s="354">
        <v>163450</v>
      </c>
      <c r="D68" s="121"/>
      <c r="E68" s="410"/>
      <c r="F68" s="23"/>
      <c r="G68" s="7"/>
      <c r="H68" s="7"/>
    </row>
    <row r="69" spans="1:8" ht="24" customHeight="1" x14ac:dyDescent="0.15">
      <c r="A69" s="11"/>
      <c r="B69" s="312" t="s">
        <v>243</v>
      </c>
      <c r="C69" s="354">
        <v>1353550</v>
      </c>
      <c r="D69" s="121"/>
      <c r="E69" s="410"/>
      <c r="F69" s="23"/>
      <c r="G69" s="7"/>
      <c r="H69" s="7"/>
    </row>
    <row r="70" spans="1:8" ht="24" customHeight="1" x14ac:dyDescent="0.15">
      <c r="A70" s="11"/>
      <c r="B70" s="310" t="s">
        <v>159</v>
      </c>
      <c r="C70" s="354">
        <v>1479600</v>
      </c>
      <c r="D70" s="121"/>
      <c r="E70" s="410"/>
      <c r="F70" s="23"/>
      <c r="G70" s="7"/>
      <c r="H70" s="7"/>
    </row>
    <row r="71" spans="1:8" ht="24" customHeight="1" x14ac:dyDescent="0.15">
      <c r="A71" s="11"/>
      <c r="B71" s="312" t="s">
        <v>244</v>
      </c>
      <c r="C71" s="354">
        <v>744700</v>
      </c>
      <c r="D71" s="121"/>
      <c r="E71" s="410"/>
      <c r="F71" s="23"/>
      <c r="G71" s="7"/>
      <c r="H71" s="7"/>
    </row>
    <row r="72" spans="1:8" ht="24" customHeight="1" x14ac:dyDescent="0.15">
      <c r="A72" s="11"/>
      <c r="B72" s="312" t="s">
        <v>232</v>
      </c>
      <c r="C72" s="354">
        <v>287700</v>
      </c>
      <c r="D72" s="121"/>
      <c r="E72" s="410"/>
      <c r="F72" s="23"/>
      <c r="G72" s="7"/>
      <c r="H72" s="7"/>
    </row>
    <row r="73" spans="1:8" ht="24" customHeight="1" x14ac:dyDescent="0.15">
      <c r="A73" s="11"/>
      <c r="B73" s="312" t="s">
        <v>245</v>
      </c>
      <c r="C73" s="354">
        <v>694500</v>
      </c>
      <c r="D73" s="121"/>
      <c r="E73" s="410"/>
      <c r="F73" s="23"/>
      <c r="G73" s="7"/>
      <c r="H73" s="7"/>
    </row>
    <row r="74" spans="1:8" ht="24" customHeight="1" x14ac:dyDescent="0.15">
      <c r="A74" s="11"/>
      <c r="B74" s="312" t="s">
        <v>246</v>
      </c>
      <c r="C74" s="354">
        <v>6728500</v>
      </c>
      <c r="D74" s="121"/>
      <c r="E74" s="410"/>
      <c r="F74" s="23"/>
      <c r="G74" s="7"/>
      <c r="H74" s="7"/>
    </row>
    <row r="75" spans="1:8" ht="24" customHeight="1" x14ac:dyDescent="0.15">
      <c r="A75" s="11"/>
      <c r="B75" s="323" t="s">
        <v>212</v>
      </c>
      <c r="C75" s="354">
        <v>592800</v>
      </c>
      <c r="D75" s="121"/>
      <c r="E75" s="410"/>
      <c r="F75" s="23"/>
      <c r="G75" s="7"/>
      <c r="H75" s="7"/>
    </row>
    <row r="76" spans="1:8" ht="24" customHeight="1" x14ac:dyDescent="0.15">
      <c r="A76" s="11"/>
      <c r="B76" s="323" t="s">
        <v>247</v>
      </c>
      <c r="C76" s="354">
        <v>106700</v>
      </c>
      <c r="D76" s="121"/>
      <c r="E76" s="410"/>
      <c r="F76" s="23"/>
      <c r="G76" s="7"/>
      <c r="H76" s="7"/>
    </row>
    <row r="77" spans="1:8" ht="24" customHeight="1" x14ac:dyDescent="0.15">
      <c r="A77" s="11"/>
      <c r="B77" s="412" t="s">
        <v>248</v>
      </c>
      <c r="C77" s="354">
        <v>430300</v>
      </c>
      <c r="D77" s="121"/>
      <c r="E77" s="410"/>
      <c r="F77" s="23"/>
      <c r="G77" s="7"/>
      <c r="H77" s="7"/>
    </row>
    <row r="78" spans="1:8" ht="19.5" customHeight="1" x14ac:dyDescent="0.15">
      <c r="A78" s="11"/>
      <c r="B78" s="314"/>
      <c r="C78" s="352"/>
      <c r="D78" s="121"/>
      <c r="E78" s="410"/>
      <c r="F78" s="23"/>
      <c r="G78" s="7"/>
      <c r="H78" s="7"/>
    </row>
    <row r="79" spans="1:8" ht="19.5" customHeight="1" x14ac:dyDescent="0.15">
      <c r="A79" s="11"/>
      <c r="B79" s="275" t="s">
        <v>135</v>
      </c>
      <c r="C79" s="416">
        <f>SUM(C64:C77)</f>
        <v>13808500</v>
      </c>
      <c r="D79" s="418"/>
      <c r="E79" s="466"/>
      <c r="F79" s="23"/>
      <c r="G79" s="7"/>
      <c r="H79" s="7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7"/>
      <c r="B1" s="8"/>
      <c r="C1" s="8"/>
      <c r="D1" s="9"/>
      <c r="E1" s="8"/>
      <c r="F1" s="8"/>
    </row>
    <row r="2" spans="1:6" ht="12.75" customHeight="1" x14ac:dyDescent="0.15">
      <c r="A2" s="11"/>
      <c r="B2" s="14" t="s">
        <v>47</v>
      </c>
      <c r="C2" s="15">
        <v>2014</v>
      </c>
      <c r="D2" s="19"/>
      <c r="E2" s="21"/>
      <c r="F2" s="22"/>
    </row>
    <row r="3" spans="1:6" ht="12.75" customHeight="1" x14ac:dyDescent="0.15">
      <c r="A3" s="11"/>
      <c r="B3" s="24" t="s">
        <v>49</v>
      </c>
      <c r="C3" s="40"/>
      <c r="D3" s="41"/>
      <c r="E3" s="42"/>
      <c r="F3" s="29"/>
    </row>
    <row r="4" spans="1:6" ht="12.75" customHeight="1" x14ac:dyDescent="0.15">
      <c r="A4" s="11"/>
      <c r="B4" s="30"/>
      <c r="C4" s="46"/>
      <c r="D4" s="32"/>
      <c r="E4" s="34"/>
      <c r="F4" s="34"/>
    </row>
    <row r="5" spans="1:6" ht="12.75" customHeight="1" x14ac:dyDescent="0.15">
      <c r="A5" s="36">
        <v>41</v>
      </c>
      <c r="B5" s="30" t="s">
        <v>0</v>
      </c>
      <c r="C5" s="47">
        <f>SUM(C6:C14)</f>
        <v>503930</v>
      </c>
      <c r="D5" s="49">
        <v>503930</v>
      </c>
      <c r="E5" s="50"/>
      <c r="F5" s="34"/>
    </row>
    <row r="6" spans="1:6" ht="12.75" customHeight="1" x14ac:dyDescent="0.15">
      <c r="A6" s="51">
        <v>411</v>
      </c>
      <c r="B6" s="53" t="s">
        <v>51</v>
      </c>
      <c r="C6" s="55">
        <v>338980</v>
      </c>
      <c r="D6" s="32"/>
      <c r="E6" s="34"/>
      <c r="F6" s="57"/>
    </row>
    <row r="7" spans="1:6" ht="12.75" customHeight="1" x14ac:dyDescent="0.15">
      <c r="A7" s="51">
        <v>412</v>
      </c>
      <c r="B7" s="59" t="s">
        <v>53</v>
      </c>
      <c r="C7" s="60">
        <v>42600</v>
      </c>
      <c r="D7" s="32"/>
      <c r="E7" s="34"/>
      <c r="F7" s="57"/>
    </row>
    <row r="8" spans="1:6" ht="12.75" customHeight="1" x14ac:dyDescent="0.15">
      <c r="A8" s="51">
        <v>413</v>
      </c>
      <c r="B8" s="61" t="s">
        <v>54</v>
      </c>
      <c r="C8" s="60">
        <v>40450</v>
      </c>
      <c r="D8" s="32"/>
      <c r="E8" s="34"/>
      <c r="F8" s="57"/>
    </row>
    <row r="9" spans="1:6" ht="12.75" customHeight="1" x14ac:dyDescent="0.15">
      <c r="A9" s="51">
        <v>414</v>
      </c>
      <c r="B9" s="70" t="s">
        <v>55</v>
      </c>
      <c r="C9" s="60">
        <v>28100</v>
      </c>
      <c r="D9" s="32">
        <f>C9+C8</f>
        <v>68550</v>
      </c>
      <c r="E9" s="71">
        <v>68550</v>
      </c>
      <c r="F9" s="57"/>
    </row>
    <row r="10" spans="1:6" ht="12.75" customHeight="1" x14ac:dyDescent="0.15">
      <c r="A10" s="51">
        <v>415</v>
      </c>
      <c r="B10" s="53" t="s">
        <v>3</v>
      </c>
      <c r="C10" s="60">
        <v>42000</v>
      </c>
      <c r="D10" s="32"/>
      <c r="E10" s="34"/>
      <c r="F10" s="57"/>
    </row>
    <row r="11" spans="1:6" ht="12.75" customHeight="1" x14ac:dyDescent="0.15">
      <c r="A11" s="51">
        <v>416</v>
      </c>
      <c r="B11" s="72" t="s">
        <v>4</v>
      </c>
      <c r="C11" s="60">
        <v>10600</v>
      </c>
      <c r="D11" s="32"/>
      <c r="E11" s="34"/>
      <c r="F11" s="57"/>
    </row>
    <row r="12" spans="1:6" ht="12.75" customHeight="1" x14ac:dyDescent="0.15">
      <c r="A12" s="51">
        <v>417</v>
      </c>
      <c r="B12" s="53" t="s">
        <v>5</v>
      </c>
      <c r="C12" s="76"/>
      <c r="D12" s="32"/>
      <c r="E12" s="57"/>
      <c r="F12" s="57"/>
    </row>
    <row r="13" spans="1:6" ht="12.75" customHeight="1" x14ac:dyDescent="0.15">
      <c r="A13" s="51">
        <v>418</v>
      </c>
      <c r="B13" s="53" t="s">
        <v>6</v>
      </c>
      <c r="C13" s="76"/>
      <c r="D13" s="66"/>
      <c r="E13" s="57"/>
      <c r="F13" s="57"/>
    </row>
    <row r="14" spans="1:6" ht="12.75" customHeight="1" x14ac:dyDescent="0.15">
      <c r="A14" s="51">
        <v>419</v>
      </c>
      <c r="B14" s="53" t="s">
        <v>56</v>
      </c>
      <c r="C14" s="60">
        <v>1200</v>
      </c>
      <c r="D14" s="66"/>
      <c r="E14" s="57"/>
      <c r="F14" s="57"/>
    </row>
    <row r="15" spans="1:6" ht="12.75" customHeight="1" x14ac:dyDescent="0.15">
      <c r="A15" s="36">
        <v>42</v>
      </c>
      <c r="B15" s="73" t="s">
        <v>7</v>
      </c>
      <c r="C15" s="79"/>
      <c r="D15" s="93"/>
      <c r="E15" s="95"/>
      <c r="F15" s="95"/>
    </row>
    <row r="16" spans="1:6" ht="16.5" customHeight="1" x14ac:dyDescent="0.15">
      <c r="A16" s="94">
        <v>43</v>
      </c>
      <c r="B16" s="96" t="s">
        <v>8</v>
      </c>
      <c r="C16" s="98">
        <v>207420</v>
      </c>
      <c r="D16" s="100">
        <f>C17+C27</f>
        <v>207420</v>
      </c>
      <c r="E16" s="101"/>
      <c r="F16" s="34"/>
    </row>
    <row r="17" spans="1:6" ht="12.75" customHeight="1" x14ac:dyDescent="0.15">
      <c r="A17" s="102">
        <v>431</v>
      </c>
      <c r="B17" s="103" t="s">
        <v>8</v>
      </c>
      <c r="C17" s="105">
        <f>SUM(C18:C26)</f>
        <v>59870</v>
      </c>
      <c r="D17" s="106">
        <v>59870</v>
      </c>
      <c r="E17" s="107"/>
      <c r="F17" s="34"/>
    </row>
    <row r="18" spans="1:6" ht="12.75" customHeight="1" x14ac:dyDescent="0.15">
      <c r="A18" s="109" t="s">
        <v>63</v>
      </c>
      <c r="B18" s="111" t="s">
        <v>64</v>
      </c>
      <c r="C18" s="112"/>
      <c r="D18" s="121"/>
      <c r="E18" s="107"/>
      <c r="F18" s="34"/>
    </row>
    <row r="19" spans="1:6" ht="12.75" customHeight="1" x14ac:dyDescent="0.15">
      <c r="A19" s="102" t="s">
        <v>65</v>
      </c>
      <c r="B19" s="122" t="s">
        <v>66</v>
      </c>
      <c r="C19" s="144"/>
      <c r="D19" s="125"/>
      <c r="E19" s="67"/>
      <c r="F19" s="126"/>
    </row>
    <row r="20" spans="1:6" ht="12.75" customHeight="1" x14ac:dyDescent="0.15">
      <c r="A20" s="102" t="s">
        <v>68</v>
      </c>
      <c r="B20" s="122" t="s">
        <v>69</v>
      </c>
      <c r="C20" s="144"/>
      <c r="D20" s="125"/>
      <c r="E20" s="67"/>
      <c r="F20" s="127"/>
    </row>
    <row r="21" spans="1:6" ht="12.75" customHeight="1" x14ac:dyDescent="0.15">
      <c r="A21" s="102" t="s">
        <v>70</v>
      </c>
      <c r="B21" s="122" t="s">
        <v>71</v>
      </c>
      <c r="C21" s="145">
        <v>3000</v>
      </c>
      <c r="D21" s="125"/>
      <c r="E21" s="67"/>
      <c r="F21" s="127"/>
    </row>
    <row r="22" spans="1:6" ht="12.75" customHeight="1" x14ac:dyDescent="0.15">
      <c r="A22" s="102" t="s">
        <v>72</v>
      </c>
      <c r="B22" s="122" t="s">
        <v>73</v>
      </c>
      <c r="C22" s="145">
        <v>19870</v>
      </c>
      <c r="D22" s="125"/>
      <c r="E22" s="67"/>
      <c r="F22" s="127"/>
    </row>
    <row r="23" spans="1:6" ht="12.75" customHeight="1" x14ac:dyDescent="0.15">
      <c r="A23" s="102" t="s">
        <v>74</v>
      </c>
      <c r="B23" s="122" t="s">
        <v>75</v>
      </c>
      <c r="C23" s="145">
        <v>10000</v>
      </c>
      <c r="D23" s="125"/>
      <c r="E23" s="67"/>
      <c r="F23" s="127"/>
    </row>
    <row r="24" spans="1:6" ht="12.75" customHeight="1" x14ac:dyDescent="0.15">
      <c r="A24" s="128" t="s">
        <v>76</v>
      </c>
      <c r="B24" s="122" t="s">
        <v>77</v>
      </c>
      <c r="C24" s="145">
        <v>10000</v>
      </c>
      <c r="D24" s="125"/>
      <c r="E24" s="67"/>
      <c r="F24" s="127"/>
    </row>
    <row r="25" spans="1:6" ht="12.75" customHeight="1" x14ac:dyDescent="0.15">
      <c r="A25" s="102" t="s">
        <v>78</v>
      </c>
      <c r="B25" s="130" t="s">
        <v>79</v>
      </c>
      <c r="C25" s="145">
        <v>14000</v>
      </c>
      <c r="D25" s="125"/>
      <c r="E25" s="67"/>
      <c r="F25" s="127"/>
    </row>
    <row r="26" spans="1:6" ht="12.75" customHeight="1" x14ac:dyDescent="0.15">
      <c r="A26" s="102" t="s">
        <v>80</v>
      </c>
      <c r="B26" s="130" t="s">
        <v>81</v>
      </c>
      <c r="C26" s="145">
        <v>3000</v>
      </c>
      <c r="D26" s="125"/>
      <c r="E26" s="67"/>
      <c r="F26" s="127"/>
    </row>
    <row r="27" spans="1:6" ht="12.75" customHeight="1" x14ac:dyDescent="0.15">
      <c r="A27" s="102">
        <v>432</v>
      </c>
      <c r="B27" s="131" t="s">
        <v>9</v>
      </c>
      <c r="C27" s="147">
        <f>SUM(C28:C33)</f>
        <v>147550</v>
      </c>
      <c r="D27" s="132">
        <v>147550</v>
      </c>
      <c r="E27" s="67"/>
      <c r="F27" s="127"/>
    </row>
    <row r="28" spans="1:6" ht="12.75" customHeight="1" x14ac:dyDescent="0.15">
      <c r="A28" s="102" t="s">
        <v>82</v>
      </c>
      <c r="B28" s="133" t="s">
        <v>83</v>
      </c>
      <c r="C28" s="144"/>
      <c r="D28" s="125"/>
      <c r="E28" s="67"/>
      <c r="F28" s="127"/>
    </row>
    <row r="29" spans="1:6" ht="12.75" customHeight="1" x14ac:dyDescent="0.15">
      <c r="A29" s="102" t="s">
        <v>84</v>
      </c>
      <c r="B29" s="133" t="s">
        <v>85</v>
      </c>
      <c r="C29" s="144"/>
      <c r="D29" s="125"/>
      <c r="E29" s="67"/>
      <c r="F29" s="127"/>
    </row>
    <row r="30" spans="1:6" ht="12.75" customHeight="1" x14ac:dyDescent="0.15">
      <c r="A30" s="102" t="s">
        <v>86</v>
      </c>
      <c r="B30" s="133" t="s">
        <v>87</v>
      </c>
      <c r="C30" s="144"/>
      <c r="D30" s="125"/>
      <c r="E30" s="67"/>
      <c r="F30" s="127"/>
    </row>
    <row r="31" spans="1:6" ht="12.75" customHeight="1" x14ac:dyDescent="0.15">
      <c r="A31" s="109" t="s">
        <v>88</v>
      </c>
      <c r="B31" s="134" t="s">
        <v>89</v>
      </c>
      <c r="C31" s="144"/>
      <c r="D31" s="125"/>
      <c r="E31" s="67"/>
      <c r="F31" s="127"/>
    </row>
    <row r="32" spans="1:6" ht="12.75" customHeight="1" x14ac:dyDescent="0.15">
      <c r="A32" s="102" t="s">
        <v>90</v>
      </c>
      <c r="B32" s="136" t="s">
        <v>91</v>
      </c>
      <c r="C32" s="144"/>
      <c r="D32" s="125"/>
      <c r="E32" s="67"/>
      <c r="F32" s="127"/>
    </row>
    <row r="33" spans="1:6" ht="12.75" customHeight="1" x14ac:dyDescent="0.15">
      <c r="A33" s="102" t="s">
        <v>92</v>
      </c>
      <c r="B33" s="136" t="s">
        <v>93</v>
      </c>
      <c r="C33" s="145">
        <v>147550</v>
      </c>
      <c r="D33" s="125"/>
      <c r="E33" s="67"/>
      <c r="F33" s="127"/>
    </row>
    <row r="34" spans="1:6" ht="12.75" customHeight="1" x14ac:dyDescent="0.15">
      <c r="A34" s="36">
        <v>44</v>
      </c>
      <c r="B34" s="138" t="s">
        <v>10</v>
      </c>
      <c r="C34" s="149">
        <v>195000</v>
      </c>
      <c r="D34" s="32"/>
      <c r="E34" s="34"/>
      <c r="F34" s="34"/>
    </row>
    <row r="35" spans="1:6" ht="12.75" customHeight="1" x14ac:dyDescent="0.15">
      <c r="A35" s="36">
        <v>45</v>
      </c>
      <c r="B35" s="77" t="s">
        <v>94</v>
      </c>
      <c r="C35" s="46"/>
      <c r="D35" s="32"/>
      <c r="E35" s="34"/>
      <c r="F35" s="34"/>
    </row>
    <row r="36" spans="1:6" ht="12.75" customHeight="1" x14ac:dyDescent="0.15">
      <c r="A36" s="36">
        <v>46</v>
      </c>
      <c r="B36" s="30" t="s">
        <v>12</v>
      </c>
      <c r="C36" s="78">
        <v>433150</v>
      </c>
      <c r="D36" s="32"/>
      <c r="E36" s="34"/>
      <c r="F36" s="34"/>
    </row>
    <row r="37" spans="1:6" ht="12.75" customHeight="1" x14ac:dyDescent="0.15">
      <c r="A37" s="36">
        <v>47</v>
      </c>
      <c r="B37" s="30" t="s">
        <v>13</v>
      </c>
      <c r="C37" s="78">
        <v>60000</v>
      </c>
      <c r="D37" s="32"/>
      <c r="E37" s="34"/>
      <c r="F37" s="34"/>
    </row>
    <row r="38" spans="1:6" ht="12.75" customHeight="1" x14ac:dyDescent="0.15">
      <c r="A38" s="11"/>
      <c r="B38" s="30" t="s">
        <v>14</v>
      </c>
      <c r="C38" s="91">
        <v>1399500</v>
      </c>
      <c r="D38" s="32">
        <f>C5+C16+C34+C36+C37</f>
        <v>1399500</v>
      </c>
      <c r="E38" s="34"/>
      <c r="F38" s="34"/>
    </row>
    <row r="39" spans="1:6" ht="12.75" customHeight="1" x14ac:dyDescent="0.15">
      <c r="A39" s="11"/>
      <c r="B39" s="142" t="s">
        <v>95</v>
      </c>
      <c r="C39" s="151"/>
      <c r="D39" s="167"/>
      <c r="E39" s="177"/>
      <c r="F39" s="177"/>
    </row>
    <row r="40" spans="1:6" ht="12.75" customHeight="1" x14ac:dyDescent="0.15">
      <c r="A40" s="36">
        <v>71</v>
      </c>
      <c r="B40" s="30" t="s">
        <v>15</v>
      </c>
      <c r="C40" s="198">
        <f>SUM(C41:C45)</f>
        <v>133500</v>
      </c>
      <c r="D40" s="49">
        <v>133500</v>
      </c>
      <c r="E40" s="170"/>
      <c r="F40" s="30"/>
    </row>
    <row r="41" spans="1:6" ht="12.75" customHeight="1" x14ac:dyDescent="0.15">
      <c r="A41" s="51">
        <v>711</v>
      </c>
      <c r="B41" s="72" t="s">
        <v>16</v>
      </c>
      <c r="C41" s="60">
        <v>96300</v>
      </c>
      <c r="D41" s="66"/>
      <c r="E41" s="67"/>
      <c r="F41" s="57"/>
    </row>
    <row r="42" spans="1:6" ht="12.75" customHeight="1" x14ac:dyDescent="0.15">
      <c r="A42" s="51">
        <v>713</v>
      </c>
      <c r="B42" s="72" t="s">
        <v>17</v>
      </c>
      <c r="C42" s="108">
        <v>2500</v>
      </c>
      <c r="D42" s="66"/>
      <c r="E42" s="67"/>
      <c r="F42" s="57"/>
    </row>
    <row r="43" spans="1:6" ht="12.75" customHeight="1" x14ac:dyDescent="0.15">
      <c r="A43" s="51">
        <v>714</v>
      </c>
      <c r="B43" s="72" t="s">
        <v>18</v>
      </c>
      <c r="C43" s="108">
        <f>11500+500</f>
        <v>12000</v>
      </c>
      <c r="D43" s="199">
        <v>12000</v>
      </c>
      <c r="E43" s="67"/>
      <c r="F43" s="57"/>
    </row>
    <row r="44" spans="1:6" ht="12.75" customHeight="1" x14ac:dyDescent="0.15">
      <c r="A44" s="201"/>
      <c r="B44" s="72" t="s">
        <v>103</v>
      </c>
      <c r="C44" s="67">
        <f>18700-C43</f>
        <v>6700</v>
      </c>
      <c r="D44" s="66"/>
      <c r="E44" s="67"/>
      <c r="F44" s="57"/>
    </row>
    <row r="45" spans="1:6" ht="12.75" customHeight="1" x14ac:dyDescent="0.15">
      <c r="A45" s="51">
        <v>715</v>
      </c>
      <c r="B45" s="72" t="s">
        <v>104</v>
      </c>
      <c r="C45" s="60">
        <v>16000</v>
      </c>
      <c r="D45" s="66"/>
      <c r="E45" s="67"/>
      <c r="F45" s="57"/>
    </row>
    <row r="46" spans="1:6" ht="12.75" customHeight="1" x14ac:dyDescent="0.15">
      <c r="A46" s="36">
        <v>72</v>
      </c>
      <c r="B46" s="203" t="s">
        <v>19</v>
      </c>
      <c r="C46" s="78">
        <v>417000</v>
      </c>
      <c r="D46" s="32"/>
      <c r="E46" s="34"/>
      <c r="F46" s="67"/>
    </row>
    <row r="47" spans="1:6" ht="18" customHeight="1" x14ac:dyDescent="0.15">
      <c r="A47" s="205">
        <v>73</v>
      </c>
      <c r="B47" s="77" t="s">
        <v>106</v>
      </c>
      <c r="C47" s="234">
        <v>60000</v>
      </c>
      <c r="D47" s="235"/>
      <c r="E47" s="237"/>
      <c r="F47" s="224"/>
    </row>
    <row r="48" spans="1:6" ht="12.75" customHeight="1" x14ac:dyDescent="0.15">
      <c r="A48" s="36">
        <v>74</v>
      </c>
      <c r="B48" s="96" t="s">
        <v>20</v>
      </c>
      <c r="C48" s="149">
        <v>789000</v>
      </c>
      <c r="D48" s="238"/>
      <c r="E48" s="188"/>
      <c r="F48" s="34"/>
    </row>
    <row r="49" spans="1:6" ht="12.75" customHeight="1" x14ac:dyDescent="0.15">
      <c r="A49" s="51">
        <v>741</v>
      </c>
      <c r="B49" s="72" t="s">
        <v>21</v>
      </c>
      <c r="C49" s="101"/>
      <c r="D49" s="238"/>
      <c r="E49" s="188"/>
      <c r="F49" s="34"/>
    </row>
    <row r="50" spans="1:6" ht="12.75" customHeight="1" x14ac:dyDescent="0.15">
      <c r="A50" s="51">
        <v>742</v>
      </c>
      <c r="B50" s="72" t="s">
        <v>22</v>
      </c>
      <c r="C50" s="123">
        <v>734000</v>
      </c>
      <c r="D50" s="121"/>
      <c r="E50" s="185"/>
      <c r="F50" s="34"/>
    </row>
    <row r="51" spans="1:6" ht="12.75" customHeight="1" x14ac:dyDescent="0.15">
      <c r="A51" s="201"/>
      <c r="B51" s="72" t="s">
        <v>107</v>
      </c>
      <c r="C51" s="107">
        <f>C48-C50</f>
        <v>55000</v>
      </c>
      <c r="D51" s="125"/>
      <c r="E51" s="107"/>
      <c r="F51" s="34"/>
    </row>
    <row r="52" spans="1:6" ht="12.75" customHeight="1" x14ac:dyDescent="0.15">
      <c r="A52" s="36">
        <v>751</v>
      </c>
      <c r="B52" s="138" t="s">
        <v>94</v>
      </c>
      <c r="C52" s="46"/>
      <c r="D52" s="32"/>
      <c r="E52" s="34"/>
      <c r="F52" s="34"/>
    </row>
    <row r="53" spans="1:6" ht="12.75" customHeight="1" x14ac:dyDescent="0.15">
      <c r="A53" s="11"/>
      <c r="B53" s="138" t="s">
        <v>108</v>
      </c>
      <c r="C53" s="240">
        <v>1399500</v>
      </c>
      <c r="D53" s="32">
        <f>C40+C46+C47+C48</f>
        <v>1399500</v>
      </c>
      <c r="E53" s="34"/>
      <c r="F53" s="34"/>
    </row>
    <row r="54" spans="1:6" ht="12.75" customHeight="1" x14ac:dyDescent="0.15">
      <c r="A54" s="11"/>
      <c r="B54" s="142" t="s">
        <v>109</v>
      </c>
      <c r="C54" s="151"/>
      <c r="D54" s="167"/>
      <c r="E54" s="177"/>
      <c r="F54" s="177"/>
    </row>
    <row r="55" spans="1:6" ht="12.75" customHeight="1" x14ac:dyDescent="0.15">
      <c r="A55" s="11"/>
      <c r="B55" s="59" t="s">
        <v>110</v>
      </c>
      <c r="C55" s="76"/>
      <c r="D55" s="66"/>
      <c r="E55" s="67"/>
      <c r="F55" s="67"/>
    </row>
    <row r="56" spans="1:6" ht="12.75" customHeight="1" x14ac:dyDescent="0.15">
      <c r="A56" s="11"/>
      <c r="B56" s="59" t="s">
        <v>111</v>
      </c>
      <c r="C56" s="76"/>
      <c r="D56" s="66"/>
      <c r="E56" s="67"/>
      <c r="F56" s="67"/>
    </row>
    <row r="57" spans="1:6" ht="12.75" customHeight="1" x14ac:dyDescent="0.15">
      <c r="A57" s="11"/>
      <c r="B57" s="59" t="s">
        <v>112</v>
      </c>
      <c r="C57" s="76"/>
      <c r="D57" s="66"/>
      <c r="E57" s="67"/>
      <c r="F57" s="67"/>
    </row>
    <row r="58" spans="1:6" ht="12.75" customHeight="1" x14ac:dyDescent="0.15">
      <c r="A58" s="11"/>
      <c r="B58" s="59" t="s">
        <v>113</v>
      </c>
      <c r="C58" s="76"/>
      <c r="D58" s="66"/>
      <c r="E58" s="67"/>
      <c r="F58" s="67"/>
    </row>
    <row r="59" spans="1:6" ht="12.75" customHeight="1" x14ac:dyDescent="0.15">
      <c r="A59" s="11"/>
      <c r="B59" s="250"/>
      <c r="C59" s="151"/>
      <c r="D59" s="167"/>
      <c r="E59" s="177"/>
      <c r="F59" s="177"/>
    </row>
    <row r="60" spans="1:6" ht="19.5" customHeight="1" x14ac:dyDescent="0.15">
      <c r="A60" s="7"/>
      <c r="B60" s="252"/>
      <c r="C60" s="252"/>
      <c r="D60" s="303"/>
      <c r="E60" s="252"/>
      <c r="F60" s="252"/>
    </row>
    <row r="61" spans="1:6" ht="19.5" customHeight="1" x14ac:dyDescent="0.15">
      <c r="A61" s="7"/>
      <c r="B61" s="256" t="s">
        <v>116</v>
      </c>
      <c r="C61" s="8"/>
      <c r="D61" s="348"/>
      <c r="E61" s="8"/>
      <c r="F61" s="7"/>
    </row>
    <row r="62" spans="1:6" ht="19.5" customHeight="1" x14ac:dyDescent="0.15">
      <c r="A62" s="11"/>
      <c r="B62" s="318" t="s">
        <v>118</v>
      </c>
      <c r="C62" s="266"/>
      <c r="D62" s="357"/>
      <c r="E62" s="266"/>
      <c r="F62" s="23"/>
    </row>
    <row r="63" spans="1:6" ht="19.5" customHeight="1" x14ac:dyDescent="0.15">
      <c r="A63" s="11"/>
      <c r="B63" s="318"/>
      <c r="C63" s="266"/>
      <c r="D63" s="357"/>
      <c r="E63" s="266"/>
      <c r="F63" s="23"/>
    </row>
    <row r="64" spans="1:6" ht="24" customHeight="1" x14ac:dyDescent="0.15">
      <c r="A64" s="11"/>
      <c r="B64" s="320" t="s">
        <v>175</v>
      </c>
      <c r="C64" s="2">
        <v>1127130</v>
      </c>
      <c r="D64" s="350"/>
      <c r="E64" s="315"/>
      <c r="F64" s="23"/>
    </row>
    <row r="65" spans="1:6" ht="24" customHeight="1" x14ac:dyDescent="0.15">
      <c r="A65" s="11"/>
      <c r="B65" s="320" t="s">
        <v>176</v>
      </c>
      <c r="C65" s="2">
        <v>88710</v>
      </c>
      <c r="D65" s="350"/>
      <c r="E65" s="315"/>
      <c r="F65" s="23"/>
    </row>
    <row r="66" spans="1:6" ht="24" customHeight="1" x14ac:dyDescent="0.15">
      <c r="A66" s="11"/>
      <c r="B66" s="320" t="s">
        <v>177</v>
      </c>
      <c r="C66" s="2">
        <v>29090</v>
      </c>
      <c r="D66" s="350"/>
      <c r="E66" s="315"/>
      <c r="F66" s="23"/>
    </row>
    <row r="67" spans="1:6" ht="24" customHeight="1" x14ac:dyDescent="0.15">
      <c r="A67" s="11"/>
      <c r="B67" s="312" t="s">
        <v>136</v>
      </c>
      <c r="C67" s="2">
        <v>45700</v>
      </c>
      <c r="D67" s="350"/>
      <c r="E67" s="315"/>
      <c r="F67" s="23"/>
    </row>
    <row r="68" spans="1:6" ht="24" customHeight="1" x14ac:dyDescent="0.15">
      <c r="A68" s="11"/>
      <c r="B68" s="310" t="s">
        <v>178</v>
      </c>
      <c r="C68" s="2">
        <v>33940</v>
      </c>
      <c r="D68" s="350"/>
      <c r="E68" s="315"/>
      <c r="F68" s="23"/>
    </row>
    <row r="69" spans="1:6" ht="24" customHeight="1" x14ac:dyDescent="0.15">
      <c r="A69" s="11"/>
      <c r="B69" s="373" t="s">
        <v>179</v>
      </c>
      <c r="C69" s="2">
        <v>17420</v>
      </c>
      <c r="D69" s="350"/>
      <c r="E69" s="315"/>
      <c r="F69" s="23"/>
    </row>
    <row r="70" spans="1:6" ht="24" customHeight="1" x14ac:dyDescent="0.15">
      <c r="A70" s="11"/>
      <c r="B70" s="375" t="s">
        <v>180</v>
      </c>
      <c r="C70" s="2">
        <v>57510</v>
      </c>
      <c r="D70" s="350"/>
      <c r="E70" s="315"/>
      <c r="F70" s="23"/>
    </row>
    <row r="71" spans="1:6" ht="24" customHeight="1" x14ac:dyDescent="0.15">
      <c r="A71" s="11"/>
      <c r="B71" s="314"/>
      <c r="C71" s="315"/>
      <c r="D71" s="350"/>
      <c r="E71" s="315"/>
      <c r="F71" s="23"/>
    </row>
    <row r="72" spans="1:6" ht="19.5" customHeight="1" x14ac:dyDescent="0.15">
      <c r="A72" s="11"/>
      <c r="B72" s="318" t="s">
        <v>135</v>
      </c>
      <c r="C72" s="316">
        <f>SUM(C64:C70)</f>
        <v>1399500</v>
      </c>
      <c r="D72" s="378"/>
      <c r="E72" s="380"/>
      <c r="F72" s="23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9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7"/>
      <c r="B1" s="8"/>
      <c r="C1" s="17"/>
      <c r="D1" s="9"/>
      <c r="E1" s="8"/>
      <c r="F1" s="8"/>
    </row>
    <row r="2" spans="1:6" ht="12.75" customHeight="1" x14ac:dyDescent="0.15">
      <c r="A2" s="11"/>
      <c r="B2" s="14" t="s">
        <v>48</v>
      </c>
      <c r="C2" s="15">
        <v>2014</v>
      </c>
      <c r="D2" s="19"/>
      <c r="E2" s="21"/>
      <c r="F2" s="22"/>
    </row>
    <row r="3" spans="1:6" ht="12.75" customHeight="1" x14ac:dyDescent="0.15">
      <c r="A3" s="11"/>
      <c r="B3" s="24" t="s">
        <v>49</v>
      </c>
      <c r="C3" s="25"/>
      <c r="D3" s="41"/>
      <c r="E3" s="42"/>
      <c r="F3" s="29"/>
    </row>
    <row r="4" spans="1:6" ht="12.75" customHeight="1" x14ac:dyDescent="0.15">
      <c r="A4" s="11"/>
      <c r="B4" s="30"/>
      <c r="C4" s="31"/>
      <c r="D4" s="32"/>
      <c r="E4" s="34"/>
      <c r="F4" s="34"/>
    </row>
    <row r="5" spans="1:6" ht="12.75" customHeight="1" x14ac:dyDescent="0.15">
      <c r="A5" s="36">
        <v>41</v>
      </c>
      <c r="B5" s="30" t="s">
        <v>0</v>
      </c>
      <c r="C5" s="69">
        <f>SUM(C6:C14)</f>
        <v>1656937.73</v>
      </c>
      <c r="D5" s="49">
        <v>1656937.73</v>
      </c>
      <c r="E5" s="50"/>
      <c r="F5" s="34"/>
    </row>
    <row r="6" spans="1:6" ht="12.75" customHeight="1" x14ac:dyDescent="0.15">
      <c r="A6" s="51">
        <v>411</v>
      </c>
      <c r="B6" s="53" t="s">
        <v>51</v>
      </c>
      <c r="C6" s="65">
        <v>1092916.76</v>
      </c>
      <c r="D6" s="32"/>
      <c r="E6" s="34"/>
      <c r="F6" s="57"/>
    </row>
    <row r="7" spans="1:6" ht="12.75" customHeight="1" x14ac:dyDescent="0.15">
      <c r="A7" s="51">
        <v>412</v>
      </c>
      <c r="B7" s="59" t="s">
        <v>53</v>
      </c>
      <c r="C7" s="65">
        <v>50000</v>
      </c>
      <c r="D7" s="32"/>
      <c r="E7" s="34"/>
      <c r="F7" s="57"/>
    </row>
    <row r="8" spans="1:6" ht="12.75" customHeight="1" x14ac:dyDescent="0.15">
      <c r="A8" s="51">
        <v>413</v>
      </c>
      <c r="B8" s="61" t="s">
        <v>54</v>
      </c>
      <c r="C8" s="65">
        <v>168100</v>
      </c>
      <c r="D8" s="32"/>
      <c r="E8" s="34"/>
      <c r="F8" s="57"/>
    </row>
    <row r="9" spans="1:6" ht="12.75" customHeight="1" x14ac:dyDescent="0.15">
      <c r="A9" s="51">
        <v>414</v>
      </c>
      <c r="B9" s="61" t="s">
        <v>55</v>
      </c>
      <c r="C9" s="65">
        <v>75600</v>
      </c>
      <c r="D9" s="66">
        <f>C9+C8</f>
        <v>243700</v>
      </c>
      <c r="E9" s="71">
        <v>243700</v>
      </c>
      <c r="F9" s="57"/>
    </row>
    <row r="10" spans="1:6" ht="12.75" customHeight="1" x14ac:dyDescent="0.15">
      <c r="A10" s="51">
        <v>415</v>
      </c>
      <c r="B10" s="53" t="s">
        <v>3</v>
      </c>
      <c r="C10" s="65">
        <v>64300</v>
      </c>
      <c r="D10" s="32"/>
      <c r="E10" s="34"/>
      <c r="F10" s="57"/>
    </row>
    <row r="11" spans="1:6" ht="12.75" customHeight="1" x14ac:dyDescent="0.15">
      <c r="A11" s="51">
        <v>416</v>
      </c>
      <c r="B11" s="72" t="s">
        <v>4</v>
      </c>
      <c r="C11" s="65">
        <v>73620.97</v>
      </c>
      <c r="D11" s="32"/>
      <c r="E11" s="34"/>
      <c r="F11" s="57"/>
    </row>
    <row r="12" spans="1:6" ht="12.75" customHeight="1" x14ac:dyDescent="0.15">
      <c r="A12" s="51">
        <v>417</v>
      </c>
      <c r="B12" s="53" t="s">
        <v>5</v>
      </c>
      <c r="D12" s="32"/>
      <c r="E12" s="57"/>
      <c r="F12" s="57"/>
    </row>
    <row r="13" spans="1:6" ht="12.75" customHeight="1" x14ac:dyDescent="0.15">
      <c r="A13" s="51">
        <v>418</v>
      </c>
      <c r="B13" s="53" t="s">
        <v>6</v>
      </c>
      <c r="C13" s="65">
        <v>50000</v>
      </c>
      <c r="D13" s="66"/>
      <c r="E13" s="57"/>
      <c r="F13" s="57"/>
    </row>
    <row r="14" spans="1:6" ht="12.75" customHeight="1" x14ac:dyDescent="0.15">
      <c r="A14" s="51">
        <v>419</v>
      </c>
      <c r="B14" s="53" t="s">
        <v>56</v>
      </c>
      <c r="C14" s="65">
        <v>82400</v>
      </c>
      <c r="D14" s="32"/>
      <c r="E14" s="34"/>
      <c r="F14" s="57"/>
    </row>
    <row r="15" spans="1:6" ht="12.75" customHeight="1" x14ac:dyDescent="0.15">
      <c r="A15" s="36">
        <v>42</v>
      </c>
      <c r="B15" s="73" t="s">
        <v>7</v>
      </c>
      <c r="C15" s="74">
        <f>56000+30000</f>
        <v>86000</v>
      </c>
      <c r="D15" s="113">
        <v>86000</v>
      </c>
      <c r="E15" s="95"/>
      <c r="F15" s="95"/>
    </row>
    <row r="16" spans="1:6" ht="16.5" customHeight="1" x14ac:dyDescent="0.15">
      <c r="A16" s="94">
        <v>43</v>
      </c>
      <c r="B16" s="96" t="s">
        <v>8</v>
      </c>
      <c r="C16" s="114">
        <v>1430946.88</v>
      </c>
      <c r="D16" s="116">
        <f>C17+C27</f>
        <v>1430946.88</v>
      </c>
      <c r="E16" s="101"/>
      <c r="F16" s="34"/>
    </row>
    <row r="17" spans="1:6" ht="12.75" customHeight="1" x14ac:dyDescent="0.15">
      <c r="A17" s="102">
        <v>431</v>
      </c>
      <c r="B17" s="103" t="s">
        <v>8</v>
      </c>
      <c r="C17" s="118">
        <f>SUM(C18:C26)</f>
        <v>1280946.8799999999</v>
      </c>
      <c r="D17" s="106">
        <v>1280946.8799999999</v>
      </c>
      <c r="E17" s="107"/>
      <c r="F17" s="34"/>
    </row>
    <row r="18" spans="1:6" ht="12.75" customHeight="1" x14ac:dyDescent="0.15">
      <c r="A18" s="109" t="s">
        <v>63</v>
      </c>
      <c r="B18" s="111" t="s">
        <v>64</v>
      </c>
      <c r="C18" s="120"/>
      <c r="D18" s="121"/>
      <c r="E18" s="107"/>
      <c r="F18" s="34"/>
    </row>
    <row r="19" spans="1:6" ht="12.75" customHeight="1" x14ac:dyDescent="0.15">
      <c r="A19" s="102" t="s">
        <v>65</v>
      </c>
      <c r="B19" s="122" t="s">
        <v>66</v>
      </c>
      <c r="C19" s="124"/>
      <c r="D19" s="125"/>
      <c r="E19" s="67"/>
      <c r="F19" s="126"/>
    </row>
    <row r="20" spans="1:6" ht="12.75" customHeight="1" x14ac:dyDescent="0.15">
      <c r="A20" s="102" t="s">
        <v>68</v>
      </c>
      <c r="B20" s="122" t="s">
        <v>69</v>
      </c>
      <c r="C20" s="124">
        <v>924000</v>
      </c>
      <c r="D20" s="125"/>
      <c r="E20" s="67"/>
      <c r="F20" s="127"/>
    </row>
    <row r="21" spans="1:6" ht="12.75" customHeight="1" x14ac:dyDescent="0.15">
      <c r="A21" s="102" t="s">
        <v>70</v>
      </c>
      <c r="B21" s="122" t="s">
        <v>71</v>
      </c>
      <c r="C21" s="124">
        <v>15000</v>
      </c>
      <c r="D21" s="125"/>
      <c r="E21" s="67"/>
      <c r="F21" s="127"/>
    </row>
    <row r="22" spans="1:6" ht="12.75" customHeight="1" x14ac:dyDescent="0.15">
      <c r="A22" s="102" t="s">
        <v>72</v>
      </c>
      <c r="B22" s="122" t="s">
        <v>73</v>
      </c>
      <c r="C22" s="124">
        <v>49826.879999999997</v>
      </c>
      <c r="D22" s="125"/>
      <c r="E22" s="67"/>
      <c r="F22" s="127"/>
    </row>
    <row r="23" spans="1:6" ht="12.75" customHeight="1" x14ac:dyDescent="0.15">
      <c r="A23" s="102" t="s">
        <v>74</v>
      </c>
      <c r="B23" s="122" t="s">
        <v>75</v>
      </c>
      <c r="C23" s="124">
        <v>80000</v>
      </c>
      <c r="D23" s="125"/>
      <c r="E23" s="67"/>
      <c r="F23" s="127"/>
    </row>
    <row r="24" spans="1:6" ht="12.75" customHeight="1" x14ac:dyDescent="0.15">
      <c r="A24" s="128" t="s">
        <v>76</v>
      </c>
      <c r="B24" s="122" t="s">
        <v>77</v>
      </c>
      <c r="C24" s="124">
        <v>78120</v>
      </c>
      <c r="D24" s="125"/>
      <c r="E24" s="67"/>
      <c r="F24" s="127"/>
    </row>
    <row r="25" spans="1:6" ht="12.75" customHeight="1" x14ac:dyDescent="0.15">
      <c r="A25" s="102" t="s">
        <v>78</v>
      </c>
      <c r="B25" s="130" t="s">
        <v>79</v>
      </c>
      <c r="C25" s="124">
        <v>34000</v>
      </c>
      <c r="D25" s="125"/>
      <c r="E25" s="67"/>
      <c r="F25" s="127"/>
    </row>
    <row r="26" spans="1:6" ht="12.75" customHeight="1" x14ac:dyDescent="0.15">
      <c r="A26" s="102" t="s">
        <v>80</v>
      </c>
      <c r="B26" s="130" t="s">
        <v>81</v>
      </c>
      <c r="C26" s="124">
        <v>100000</v>
      </c>
      <c r="D26" s="125"/>
      <c r="E26" s="67"/>
      <c r="F26" s="127"/>
    </row>
    <row r="27" spans="1:6" ht="12.75" customHeight="1" x14ac:dyDescent="0.15">
      <c r="A27" s="102">
        <v>432</v>
      </c>
      <c r="B27" s="131" t="s">
        <v>9</v>
      </c>
      <c r="C27" s="212">
        <f>SUM(C28:C33)</f>
        <v>150000</v>
      </c>
      <c r="D27" s="132">
        <v>150000</v>
      </c>
      <c r="E27" s="67"/>
      <c r="F27" s="127"/>
    </row>
    <row r="28" spans="1:6" ht="12.75" customHeight="1" x14ac:dyDescent="0.15">
      <c r="A28" s="102" t="s">
        <v>82</v>
      </c>
      <c r="B28" s="133" t="s">
        <v>83</v>
      </c>
      <c r="C28" s="124"/>
      <c r="D28" s="125"/>
      <c r="E28" s="67"/>
      <c r="F28" s="127"/>
    </row>
    <row r="29" spans="1:6" ht="12.75" customHeight="1" x14ac:dyDescent="0.15">
      <c r="A29" s="102" t="s">
        <v>84</v>
      </c>
      <c r="B29" s="133" t="s">
        <v>85</v>
      </c>
      <c r="C29" s="124"/>
      <c r="D29" s="125"/>
      <c r="E29" s="67"/>
      <c r="F29" s="127"/>
    </row>
    <row r="30" spans="1:6" ht="12.75" customHeight="1" x14ac:dyDescent="0.15">
      <c r="A30" s="102" t="s">
        <v>86</v>
      </c>
      <c r="B30" s="133" t="s">
        <v>87</v>
      </c>
      <c r="C30" s="124"/>
      <c r="D30" s="125"/>
      <c r="E30" s="67"/>
      <c r="F30" s="127"/>
    </row>
    <row r="31" spans="1:6" ht="12.75" customHeight="1" x14ac:dyDescent="0.15">
      <c r="A31" s="109" t="s">
        <v>88</v>
      </c>
      <c r="B31" s="134" t="s">
        <v>89</v>
      </c>
      <c r="C31" s="124"/>
      <c r="D31" s="125"/>
      <c r="E31" s="67"/>
      <c r="F31" s="127"/>
    </row>
    <row r="32" spans="1:6" ht="12.75" customHeight="1" x14ac:dyDescent="0.15">
      <c r="A32" s="102" t="s">
        <v>90</v>
      </c>
      <c r="B32" s="136" t="s">
        <v>91</v>
      </c>
      <c r="C32" s="124"/>
      <c r="D32" s="125"/>
      <c r="E32" s="67"/>
      <c r="F32" s="127"/>
    </row>
    <row r="33" spans="1:6" ht="12.75" customHeight="1" x14ac:dyDescent="0.15">
      <c r="A33" s="102" t="s">
        <v>92</v>
      </c>
      <c r="B33" s="136" t="s">
        <v>93</v>
      </c>
      <c r="C33" s="124">
        <v>150000</v>
      </c>
      <c r="D33" s="125"/>
      <c r="E33" s="67"/>
      <c r="F33" s="127"/>
    </row>
    <row r="34" spans="1:6" ht="12.75" customHeight="1" x14ac:dyDescent="0.15">
      <c r="A34" s="36">
        <v>44</v>
      </c>
      <c r="B34" s="138" t="s">
        <v>10</v>
      </c>
      <c r="C34" s="157">
        <v>808485.39</v>
      </c>
      <c r="D34" s="32"/>
      <c r="E34" s="34"/>
      <c r="F34" s="34"/>
    </row>
    <row r="35" spans="1:6" ht="12.75" customHeight="1" x14ac:dyDescent="0.15">
      <c r="A35" s="36">
        <v>45</v>
      </c>
      <c r="B35" s="77" t="s">
        <v>94</v>
      </c>
      <c r="C35" s="31"/>
      <c r="D35" s="32"/>
      <c r="E35" s="34"/>
      <c r="F35" s="34"/>
    </row>
    <row r="36" spans="1:6" ht="12.75" customHeight="1" x14ac:dyDescent="0.15">
      <c r="A36" s="36">
        <v>46</v>
      </c>
      <c r="B36" s="30" t="s">
        <v>12</v>
      </c>
      <c r="C36" s="157">
        <f>373630+280000</f>
        <v>653630</v>
      </c>
      <c r="D36" s="49">
        <v>653630</v>
      </c>
      <c r="E36" s="34"/>
      <c r="F36" s="34"/>
    </row>
    <row r="37" spans="1:6" ht="12.75" customHeight="1" x14ac:dyDescent="0.15">
      <c r="A37" s="36">
        <v>47</v>
      </c>
      <c r="B37" s="30" t="s">
        <v>13</v>
      </c>
      <c r="C37" s="31">
        <f>40000+20000+34000</f>
        <v>94000</v>
      </c>
      <c r="D37" s="49">
        <v>94000</v>
      </c>
      <c r="E37" s="34"/>
      <c r="F37" s="34"/>
    </row>
    <row r="38" spans="1:6" ht="12.75" customHeight="1" x14ac:dyDescent="0.15">
      <c r="A38" s="11"/>
      <c r="B38" s="30" t="s">
        <v>14</v>
      </c>
      <c r="C38" s="214">
        <v>4730000</v>
      </c>
      <c r="D38" s="32">
        <f>C5+C15+C16+C34+C36+C37</f>
        <v>4730000</v>
      </c>
      <c r="E38" s="34"/>
      <c r="F38" s="34"/>
    </row>
    <row r="39" spans="1:6" ht="12.75" customHeight="1" x14ac:dyDescent="0.15">
      <c r="A39" s="11"/>
      <c r="B39" s="142" t="s">
        <v>95</v>
      </c>
      <c r="C39" s="166"/>
      <c r="D39" s="167"/>
      <c r="E39" s="177"/>
      <c r="F39" s="177"/>
    </row>
    <row r="40" spans="1:6" ht="12.75" customHeight="1" x14ac:dyDescent="0.15">
      <c r="A40" s="36">
        <v>71</v>
      </c>
      <c r="B40" s="30" t="s">
        <v>15</v>
      </c>
      <c r="C40" s="179">
        <f>SUM(C41:C45)</f>
        <v>2100000</v>
      </c>
      <c r="D40" s="49">
        <v>2100000</v>
      </c>
      <c r="E40" s="170"/>
      <c r="F40" s="30"/>
    </row>
    <row r="41" spans="1:6" ht="12.75" customHeight="1" x14ac:dyDescent="0.15">
      <c r="A41" s="51">
        <v>711</v>
      </c>
      <c r="B41" s="72" t="s">
        <v>16</v>
      </c>
      <c r="C41" s="181">
        <v>530000</v>
      </c>
      <c r="D41" s="66"/>
      <c r="E41" s="67"/>
      <c r="F41" s="57"/>
    </row>
    <row r="42" spans="1:6" ht="12.75" customHeight="1" x14ac:dyDescent="0.15">
      <c r="A42" s="51">
        <v>713</v>
      </c>
      <c r="B42" s="72" t="s">
        <v>17</v>
      </c>
      <c r="C42" s="181">
        <v>55000</v>
      </c>
      <c r="D42" s="66"/>
      <c r="E42" s="67"/>
      <c r="F42" s="57"/>
    </row>
    <row r="43" spans="1:6" ht="12.75" customHeight="1" x14ac:dyDescent="0.15">
      <c r="A43" s="51">
        <v>714</v>
      </c>
      <c r="B43" s="72" t="s">
        <v>18</v>
      </c>
      <c r="C43" s="181">
        <v>700000</v>
      </c>
      <c r="D43" s="66"/>
      <c r="E43" s="67"/>
      <c r="F43" s="57"/>
    </row>
    <row r="44" spans="1:6" ht="12.75" customHeight="1" x14ac:dyDescent="0.15">
      <c r="A44" s="201"/>
      <c r="B44" s="72" t="s">
        <v>103</v>
      </c>
      <c r="C44" s="218">
        <f>1380000-C43</f>
        <v>680000</v>
      </c>
      <c r="D44" s="66"/>
      <c r="E44" s="67"/>
      <c r="F44" s="57"/>
    </row>
    <row r="45" spans="1:6" ht="12.75" customHeight="1" x14ac:dyDescent="0.15">
      <c r="A45" s="51">
        <v>715</v>
      </c>
      <c r="B45" s="72" t="s">
        <v>104</v>
      </c>
      <c r="C45" s="65">
        <v>135000</v>
      </c>
      <c r="D45" s="66"/>
      <c r="E45" s="67"/>
      <c r="F45" s="57"/>
    </row>
    <row r="46" spans="1:6" ht="12.75" customHeight="1" x14ac:dyDescent="0.15">
      <c r="A46" s="36">
        <v>72</v>
      </c>
      <c r="B46" s="203" t="s">
        <v>19</v>
      </c>
      <c r="C46" s="157">
        <v>150000</v>
      </c>
      <c r="D46" s="32"/>
      <c r="E46" s="34"/>
      <c r="F46" s="67"/>
    </row>
    <row r="47" spans="1:6" ht="18" customHeight="1" x14ac:dyDescent="0.15">
      <c r="A47" s="205">
        <v>73</v>
      </c>
      <c r="B47" s="77" t="s">
        <v>106</v>
      </c>
      <c r="C47" s="341"/>
      <c r="D47" s="343"/>
      <c r="E47" s="345"/>
      <c r="F47" s="224"/>
    </row>
    <row r="48" spans="1:6" ht="12.75" customHeight="1" x14ac:dyDescent="0.15">
      <c r="A48" s="36">
        <v>74</v>
      </c>
      <c r="B48" s="96" t="s">
        <v>20</v>
      </c>
      <c r="C48" s="157">
        <v>2180000</v>
      </c>
      <c r="D48" s="347"/>
      <c r="E48" s="34"/>
      <c r="F48" s="34"/>
    </row>
    <row r="49" spans="1:6" ht="12.75" customHeight="1" x14ac:dyDescent="0.15">
      <c r="A49" s="51">
        <v>741</v>
      </c>
      <c r="B49" s="72" t="s">
        <v>21</v>
      </c>
      <c r="C49" s="349">
        <v>80000</v>
      </c>
      <c r="D49" s="337"/>
      <c r="E49" s="339"/>
      <c r="F49" s="34"/>
    </row>
    <row r="50" spans="1:6" ht="12.75" customHeight="1" x14ac:dyDescent="0.15">
      <c r="A50" s="51">
        <v>742</v>
      </c>
      <c r="B50" s="72" t="s">
        <v>22</v>
      </c>
      <c r="C50" s="65">
        <v>2100000</v>
      </c>
      <c r="D50" s="66"/>
      <c r="E50" s="67"/>
      <c r="F50" s="34"/>
    </row>
    <row r="51" spans="1:6" ht="12.75" customHeight="1" x14ac:dyDescent="0.15">
      <c r="A51" s="201"/>
      <c r="B51" s="72" t="s">
        <v>107</v>
      </c>
      <c r="C51" s="65"/>
      <c r="D51" s="351"/>
      <c r="E51" s="67"/>
      <c r="F51" s="34"/>
    </row>
    <row r="52" spans="1:6" ht="12.75" customHeight="1" x14ac:dyDescent="0.15">
      <c r="A52" s="36">
        <v>751</v>
      </c>
      <c r="B52" s="138" t="s">
        <v>94</v>
      </c>
      <c r="C52" s="157">
        <v>300000</v>
      </c>
      <c r="D52" s="32"/>
      <c r="E52" s="34"/>
      <c r="F52" s="34"/>
    </row>
    <row r="53" spans="1:6" ht="12.75" customHeight="1" x14ac:dyDescent="0.15">
      <c r="A53" s="11"/>
      <c r="B53" s="138" t="s">
        <v>108</v>
      </c>
      <c r="C53" s="353">
        <v>4730000</v>
      </c>
      <c r="D53" s="32">
        <f>C40+C46+C48+C52</f>
        <v>4730000</v>
      </c>
      <c r="E53" s="34"/>
      <c r="F53" s="34"/>
    </row>
    <row r="54" spans="1:6" ht="12.75" customHeight="1" x14ac:dyDescent="0.15">
      <c r="A54" s="11"/>
      <c r="B54" s="142" t="s">
        <v>109</v>
      </c>
      <c r="C54" s="166"/>
      <c r="D54" s="167"/>
      <c r="E54" s="177"/>
      <c r="F54" s="177"/>
    </row>
    <row r="55" spans="1:6" ht="12.75" customHeight="1" x14ac:dyDescent="0.15">
      <c r="A55" s="11"/>
      <c r="B55" s="59" t="s">
        <v>110</v>
      </c>
      <c r="C55" s="110"/>
      <c r="D55" s="66"/>
      <c r="E55" s="67"/>
      <c r="F55" s="67"/>
    </row>
    <row r="56" spans="1:6" ht="12.75" customHeight="1" x14ac:dyDescent="0.15">
      <c r="A56" s="11"/>
      <c r="B56" s="59" t="s">
        <v>111</v>
      </c>
      <c r="C56" s="110"/>
      <c r="D56" s="66"/>
      <c r="E56" s="67"/>
      <c r="F56" s="67"/>
    </row>
    <row r="57" spans="1:6" ht="12.75" customHeight="1" x14ac:dyDescent="0.15">
      <c r="A57" s="11"/>
      <c r="B57" s="59" t="s">
        <v>112</v>
      </c>
      <c r="C57" s="110"/>
      <c r="D57" s="66"/>
      <c r="E57" s="67"/>
      <c r="F57" s="67"/>
    </row>
    <row r="58" spans="1:6" ht="12.75" customHeight="1" x14ac:dyDescent="0.15">
      <c r="A58" s="11"/>
      <c r="B58" s="59" t="s">
        <v>113</v>
      </c>
      <c r="C58" s="110"/>
      <c r="D58" s="66"/>
      <c r="E58" s="67"/>
      <c r="F58" s="67"/>
    </row>
    <row r="59" spans="1:6" ht="12.75" customHeight="1" x14ac:dyDescent="0.15">
      <c r="A59" s="11"/>
      <c r="B59" s="250"/>
      <c r="C59" s="166"/>
      <c r="D59" s="167"/>
      <c r="E59" s="177"/>
      <c r="F59" s="177"/>
    </row>
    <row r="60" spans="1:6" ht="19.5" customHeight="1" x14ac:dyDescent="0.15">
      <c r="A60" s="7"/>
      <c r="B60" s="252"/>
      <c r="C60" s="302"/>
      <c r="D60" s="303"/>
      <c r="E60" s="252"/>
      <c r="F60" s="252"/>
    </row>
    <row r="61" spans="1:6" ht="19.5" customHeight="1" x14ac:dyDescent="0.15">
      <c r="A61" s="7"/>
      <c r="B61" s="256" t="s">
        <v>116</v>
      </c>
      <c r="C61" s="17"/>
      <c r="D61" s="348"/>
      <c r="E61" s="8"/>
      <c r="F61" s="7"/>
    </row>
    <row r="62" spans="1:6" ht="19.5" customHeight="1" x14ac:dyDescent="0.15">
      <c r="A62" s="11"/>
      <c r="B62" s="318" t="s">
        <v>118</v>
      </c>
      <c r="C62" s="305">
        <f>SUM(C64:C75)</f>
        <v>3921514.61</v>
      </c>
      <c r="D62" s="357"/>
      <c r="E62" s="360"/>
      <c r="F62" s="23"/>
    </row>
    <row r="63" spans="1:6" ht="19.5" customHeight="1" x14ac:dyDescent="0.15">
      <c r="A63" s="11"/>
      <c r="B63" s="318"/>
      <c r="C63" s="305"/>
      <c r="D63" s="357"/>
      <c r="E63" s="360"/>
      <c r="F63" s="23"/>
    </row>
    <row r="64" spans="1:6" ht="24" customHeight="1" x14ac:dyDescent="0.15">
      <c r="A64" s="11"/>
      <c r="B64" s="310" t="s">
        <v>146</v>
      </c>
      <c r="C64" s="2">
        <v>422600</v>
      </c>
      <c r="D64" s="350"/>
      <c r="E64" s="309"/>
      <c r="F64" s="23"/>
    </row>
    <row r="65" spans="1:6" ht="24" customHeight="1" x14ac:dyDescent="0.15">
      <c r="A65" s="11"/>
      <c r="B65" s="310" t="s">
        <v>169</v>
      </c>
      <c r="C65" s="2">
        <v>248983.64</v>
      </c>
      <c r="D65" s="350"/>
      <c r="E65" s="309"/>
      <c r="F65" s="23"/>
    </row>
    <row r="66" spans="1:6" ht="24" customHeight="1" x14ac:dyDescent="0.15">
      <c r="A66" s="11"/>
      <c r="B66" s="312" t="s">
        <v>168</v>
      </c>
      <c r="C66" s="2">
        <v>33820</v>
      </c>
      <c r="D66" s="350"/>
      <c r="E66" s="309"/>
      <c r="F66" s="23"/>
    </row>
    <row r="67" spans="1:6" ht="24" customHeight="1" x14ac:dyDescent="0.15">
      <c r="A67" s="11"/>
      <c r="B67" s="312" t="s">
        <v>170</v>
      </c>
      <c r="C67" s="2">
        <v>1914270.97</v>
      </c>
      <c r="D67" s="350"/>
      <c r="E67" s="309"/>
      <c r="F67" s="23"/>
    </row>
    <row r="68" spans="1:6" ht="24" customHeight="1" x14ac:dyDescent="0.15">
      <c r="A68" s="11"/>
      <c r="B68" s="310" t="s">
        <v>122</v>
      </c>
      <c r="C68" s="2">
        <v>165300</v>
      </c>
      <c r="D68" s="350"/>
      <c r="E68" s="309"/>
      <c r="F68" s="23"/>
    </row>
    <row r="69" spans="1:6" ht="24" customHeight="1" x14ac:dyDescent="0.15">
      <c r="A69" s="11"/>
      <c r="B69" s="310" t="s">
        <v>127</v>
      </c>
      <c r="C69" s="2">
        <v>253670</v>
      </c>
      <c r="D69" s="350"/>
      <c r="E69" s="309"/>
      <c r="F69" s="23"/>
    </row>
    <row r="70" spans="1:6" ht="24" customHeight="1" x14ac:dyDescent="0.15">
      <c r="A70" s="364"/>
      <c r="B70" s="365" t="s">
        <v>171</v>
      </c>
      <c r="C70" s="354">
        <v>391420</v>
      </c>
      <c r="D70" s="366"/>
      <c r="E70" s="439"/>
      <c r="F70" s="62"/>
    </row>
    <row r="71" spans="1:6" ht="24" customHeight="1" x14ac:dyDescent="0.15">
      <c r="A71" s="11"/>
      <c r="B71" s="312" t="s">
        <v>275</v>
      </c>
      <c r="C71" s="441">
        <v>84700</v>
      </c>
      <c r="D71" s="350"/>
      <c r="E71" s="309"/>
      <c r="F71" s="23"/>
    </row>
    <row r="72" spans="1:6" ht="24" customHeight="1" x14ac:dyDescent="0.15">
      <c r="A72" s="11"/>
      <c r="B72" s="312" t="s">
        <v>159</v>
      </c>
      <c r="C72" s="2">
        <v>53380</v>
      </c>
      <c r="D72" s="350"/>
      <c r="E72" s="309"/>
      <c r="F72" s="23"/>
    </row>
    <row r="73" spans="1:6" ht="24" customHeight="1" x14ac:dyDescent="0.15">
      <c r="A73" s="11"/>
      <c r="B73" s="312" t="s">
        <v>130</v>
      </c>
      <c r="C73" s="2">
        <v>128800</v>
      </c>
      <c r="D73" s="350"/>
      <c r="E73" s="309"/>
      <c r="F73" s="23"/>
    </row>
    <row r="74" spans="1:6" ht="24" customHeight="1" x14ac:dyDescent="0.15">
      <c r="A74" s="11"/>
      <c r="B74" s="312" t="s">
        <v>131</v>
      </c>
      <c r="C74" s="2">
        <v>188150</v>
      </c>
      <c r="D74" s="350"/>
      <c r="E74" s="309"/>
      <c r="F74" s="23"/>
    </row>
    <row r="75" spans="1:6" ht="24" customHeight="1" x14ac:dyDescent="0.15">
      <c r="A75" s="11"/>
      <c r="B75" s="355" t="s">
        <v>161</v>
      </c>
      <c r="C75" s="2">
        <v>36420</v>
      </c>
      <c r="D75" s="350"/>
      <c r="E75" s="309"/>
      <c r="F75" s="23"/>
    </row>
    <row r="76" spans="1:6" ht="19.5" customHeight="1" x14ac:dyDescent="0.15">
      <c r="A76" s="11"/>
      <c r="B76" s="443"/>
      <c r="C76" s="315"/>
      <c r="D76" s="350"/>
      <c r="E76" s="309"/>
      <c r="F76" s="23"/>
    </row>
    <row r="77" spans="1:6" ht="19.5" customHeight="1" x14ac:dyDescent="0.15">
      <c r="A77" s="11"/>
      <c r="B77" s="444" t="s">
        <v>239</v>
      </c>
      <c r="C77" s="1">
        <v>808485.39</v>
      </c>
      <c r="D77" s="350"/>
      <c r="E77" s="309"/>
      <c r="F77" s="23"/>
    </row>
    <row r="78" spans="1:6" ht="19.5" customHeight="1" x14ac:dyDescent="0.15">
      <c r="A78" s="11"/>
      <c r="B78" s="314"/>
      <c r="C78" s="315"/>
      <c r="D78" s="350"/>
      <c r="E78" s="309"/>
      <c r="F78" s="23"/>
    </row>
    <row r="79" spans="1:6" ht="19.5" customHeight="1" x14ac:dyDescent="0.15">
      <c r="A79" s="11"/>
      <c r="B79" s="318" t="s">
        <v>135</v>
      </c>
      <c r="C79" s="380">
        <f>C77+C62</f>
        <v>4730000</v>
      </c>
      <c r="D79" s="361"/>
      <c r="E79" s="363"/>
      <c r="F79" s="23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7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9" width="11" customWidth="1"/>
  </cols>
  <sheetData>
    <row r="1" spans="1:9" ht="27.75" customHeight="1" x14ac:dyDescent="0.15">
      <c r="A1" s="7"/>
      <c r="B1" s="8"/>
      <c r="C1" s="10"/>
      <c r="D1" s="13"/>
      <c r="E1" s="10"/>
      <c r="F1" s="10"/>
      <c r="G1" s="33"/>
      <c r="H1" s="33"/>
      <c r="I1" s="33"/>
    </row>
    <row r="2" spans="1:9" ht="12.75" customHeight="1" x14ac:dyDescent="0.15">
      <c r="A2" s="11"/>
      <c r="B2" s="14" t="s">
        <v>50</v>
      </c>
      <c r="C2" s="35">
        <v>2014</v>
      </c>
      <c r="D2" s="37"/>
      <c r="E2" s="38"/>
      <c r="F2" s="39"/>
      <c r="G2" s="62"/>
      <c r="H2" s="33"/>
      <c r="I2" s="33"/>
    </row>
    <row r="3" spans="1:9" ht="12.75" customHeight="1" x14ac:dyDescent="0.15">
      <c r="A3" s="11"/>
      <c r="B3" s="24" t="s">
        <v>49</v>
      </c>
      <c r="C3" s="63"/>
      <c r="D3" s="68"/>
      <c r="E3" s="45"/>
      <c r="F3" s="83"/>
      <c r="G3" s="62"/>
      <c r="H3" s="33"/>
      <c r="I3" s="33"/>
    </row>
    <row r="4" spans="1:9" ht="12.75" customHeight="1" x14ac:dyDescent="0.15">
      <c r="A4" s="11"/>
      <c r="B4" s="30"/>
      <c r="C4" s="46"/>
      <c r="D4" s="32"/>
      <c r="E4" s="34"/>
      <c r="F4" s="34"/>
      <c r="G4" s="62"/>
      <c r="H4" s="33"/>
      <c r="I4" s="33"/>
    </row>
    <row r="5" spans="1:9" ht="12.75" customHeight="1" x14ac:dyDescent="0.15">
      <c r="A5" s="36">
        <v>41</v>
      </c>
      <c r="B5" s="30" t="s">
        <v>0</v>
      </c>
      <c r="C5" s="86">
        <f>SUM(C6:C14)</f>
        <v>5453253</v>
      </c>
      <c r="D5" s="49">
        <v>5453253</v>
      </c>
      <c r="E5" s="50"/>
      <c r="F5" s="34"/>
      <c r="G5" s="62"/>
      <c r="H5" s="33"/>
      <c r="I5" s="33"/>
    </row>
    <row r="6" spans="1:9" ht="12.75" customHeight="1" x14ac:dyDescent="0.15">
      <c r="A6" s="51">
        <v>411</v>
      </c>
      <c r="B6" s="53" t="s">
        <v>51</v>
      </c>
      <c r="C6" s="60">
        <v>2872969</v>
      </c>
      <c r="D6" s="32"/>
      <c r="E6" s="34"/>
      <c r="F6" s="57"/>
      <c r="G6" s="62"/>
      <c r="H6" s="33"/>
      <c r="I6" s="33"/>
    </row>
    <row r="7" spans="1:9" ht="12.75" customHeight="1" x14ac:dyDescent="0.15">
      <c r="A7" s="51">
        <v>412</v>
      </c>
      <c r="B7" s="59" t="s">
        <v>53</v>
      </c>
      <c r="C7" s="60">
        <v>70609</v>
      </c>
      <c r="D7" s="32"/>
      <c r="E7" s="34"/>
      <c r="F7" s="57"/>
      <c r="G7" s="62"/>
      <c r="H7" s="33"/>
      <c r="I7" s="33"/>
    </row>
    <row r="8" spans="1:9" ht="12.75" customHeight="1" x14ac:dyDescent="0.15">
      <c r="A8" s="51">
        <v>413</v>
      </c>
      <c r="B8" s="61" t="s">
        <v>54</v>
      </c>
      <c r="C8" s="60">
        <v>387104</v>
      </c>
      <c r="D8" s="32"/>
      <c r="E8" s="34"/>
      <c r="F8" s="57"/>
      <c r="G8" s="62"/>
      <c r="H8" s="33"/>
      <c r="I8" s="33"/>
    </row>
    <row r="9" spans="1:9" ht="12.75" customHeight="1" x14ac:dyDescent="0.15">
      <c r="A9" s="51">
        <v>414</v>
      </c>
      <c r="B9" s="70" t="s">
        <v>55</v>
      </c>
      <c r="C9" s="60">
        <v>418995</v>
      </c>
      <c r="D9" s="32">
        <f>C9+C8</f>
        <v>806099</v>
      </c>
      <c r="E9" s="71">
        <v>806099</v>
      </c>
      <c r="F9" s="57"/>
      <c r="G9" s="62"/>
      <c r="H9" s="33"/>
      <c r="I9" s="33"/>
    </row>
    <row r="10" spans="1:9" ht="12.75" customHeight="1" x14ac:dyDescent="0.15">
      <c r="A10" s="51">
        <v>415</v>
      </c>
      <c r="B10" s="53" t="s">
        <v>3</v>
      </c>
      <c r="C10" s="60">
        <v>538700</v>
      </c>
      <c r="D10" s="32"/>
      <c r="E10" s="34"/>
      <c r="F10" s="57"/>
      <c r="G10" s="62"/>
      <c r="H10" s="33"/>
      <c r="I10" s="33"/>
    </row>
    <row r="11" spans="1:9" ht="12.75" customHeight="1" x14ac:dyDescent="0.15">
      <c r="A11" s="51">
        <v>416</v>
      </c>
      <c r="B11" s="72" t="s">
        <v>4</v>
      </c>
      <c r="C11" s="60">
        <v>458897</v>
      </c>
      <c r="D11" s="32"/>
      <c r="E11" s="34"/>
      <c r="F11" s="57"/>
      <c r="G11" s="62"/>
      <c r="H11" s="33"/>
      <c r="I11" s="33"/>
    </row>
    <row r="12" spans="1:9" ht="12.75" customHeight="1" x14ac:dyDescent="0.15">
      <c r="A12" s="51">
        <v>417</v>
      </c>
      <c r="B12" s="53" t="s">
        <v>5</v>
      </c>
      <c r="C12" s="60">
        <v>61965</v>
      </c>
      <c r="D12" s="32"/>
      <c r="E12" s="34"/>
      <c r="F12" s="57"/>
      <c r="G12" s="62"/>
      <c r="H12" s="33"/>
      <c r="I12" s="33"/>
    </row>
    <row r="13" spans="1:9" ht="12.75" customHeight="1" x14ac:dyDescent="0.15">
      <c r="A13" s="51">
        <v>418</v>
      </c>
      <c r="B13" s="53" t="s">
        <v>6</v>
      </c>
      <c r="C13" s="60">
        <v>354500</v>
      </c>
      <c r="D13" s="32"/>
      <c r="E13" s="34"/>
      <c r="F13" s="57"/>
      <c r="G13" s="62"/>
      <c r="H13" s="33"/>
      <c r="I13" s="33"/>
    </row>
    <row r="14" spans="1:9" ht="12.75" customHeight="1" x14ac:dyDescent="0.15">
      <c r="A14" s="51">
        <v>419</v>
      </c>
      <c r="B14" s="53" t="s">
        <v>56</v>
      </c>
      <c r="C14" s="60">
        <v>289514</v>
      </c>
      <c r="D14" s="32"/>
      <c r="E14" s="34"/>
      <c r="F14" s="57"/>
      <c r="G14" s="62"/>
      <c r="H14" s="33"/>
      <c r="I14" s="33"/>
    </row>
    <row r="15" spans="1:9" ht="12.75" customHeight="1" x14ac:dyDescent="0.15">
      <c r="A15" s="36">
        <v>42</v>
      </c>
      <c r="B15" s="77" t="s">
        <v>7</v>
      </c>
      <c r="C15" s="78">
        <v>47400</v>
      </c>
      <c r="D15" s="32"/>
      <c r="E15" s="34"/>
      <c r="F15" s="57"/>
      <c r="G15" s="62"/>
      <c r="H15" s="33"/>
      <c r="I15" s="33"/>
    </row>
    <row r="16" spans="1:9" ht="16.5" customHeight="1" x14ac:dyDescent="0.15">
      <c r="A16" s="94">
        <v>43</v>
      </c>
      <c r="B16" s="96" t="s">
        <v>8</v>
      </c>
      <c r="C16" s="98">
        <v>1602867</v>
      </c>
      <c r="D16" s="100">
        <f>C17+C27</f>
        <v>1602867</v>
      </c>
      <c r="E16" s="101"/>
      <c r="F16" s="34"/>
      <c r="G16" s="62"/>
      <c r="H16" s="33"/>
      <c r="I16" s="33"/>
    </row>
    <row r="17" spans="1:9" ht="12.75" customHeight="1" x14ac:dyDescent="0.15">
      <c r="A17" s="102">
        <v>431</v>
      </c>
      <c r="B17" s="103" t="s">
        <v>8</v>
      </c>
      <c r="C17" s="148">
        <f>SUM(C18:C26)</f>
        <v>1182867</v>
      </c>
      <c r="D17" s="106">
        <v>1182867</v>
      </c>
      <c r="E17" s="107"/>
      <c r="F17" s="34"/>
      <c r="G17" s="62"/>
      <c r="H17" s="33"/>
      <c r="I17" s="33"/>
    </row>
    <row r="18" spans="1:9" ht="12.75" customHeight="1" x14ac:dyDescent="0.15">
      <c r="A18" s="109" t="s">
        <v>63</v>
      </c>
      <c r="B18" s="111" t="s">
        <v>64</v>
      </c>
      <c r="C18" s="120">
        <v>3600</v>
      </c>
      <c r="D18" s="121"/>
      <c r="E18" s="107"/>
      <c r="F18" s="34"/>
      <c r="G18" s="62"/>
      <c r="H18" s="33"/>
      <c r="I18" s="33"/>
    </row>
    <row r="19" spans="1:9" ht="12.75" customHeight="1" x14ac:dyDescent="0.15">
      <c r="A19" s="102" t="s">
        <v>65</v>
      </c>
      <c r="B19" s="122" t="s">
        <v>66</v>
      </c>
      <c r="C19" s="145">
        <v>156500</v>
      </c>
      <c r="D19" s="125"/>
      <c r="E19" s="67"/>
      <c r="F19" s="173"/>
      <c r="G19" s="33"/>
      <c r="H19" s="33"/>
      <c r="I19" s="33"/>
    </row>
    <row r="20" spans="1:9" ht="12.75" customHeight="1" x14ac:dyDescent="0.15">
      <c r="A20" s="102" t="s">
        <v>68</v>
      </c>
      <c r="B20" s="122" t="s">
        <v>69</v>
      </c>
      <c r="C20" s="145">
        <v>249300</v>
      </c>
      <c r="D20" s="125"/>
      <c r="E20" s="67"/>
      <c r="F20" s="290"/>
      <c r="G20" s="33"/>
      <c r="H20" s="33"/>
      <c r="I20" s="33"/>
    </row>
    <row r="21" spans="1:9" ht="12.75" customHeight="1" x14ac:dyDescent="0.15">
      <c r="A21" s="102" t="s">
        <v>70</v>
      </c>
      <c r="B21" s="122" t="s">
        <v>71</v>
      </c>
      <c r="C21" s="145">
        <v>59800</v>
      </c>
      <c r="D21" s="125"/>
      <c r="E21" s="67"/>
      <c r="F21" s="292"/>
      <c r="G21" s="294"/>
      <c r="H21" s="33"/>
      <c r="I21" s="33"/>
    </row>
    <row r="22" spans="1:9" ht="12.75" customHeight="1" x14ac:dyDescent="0.15">
      <c r="A22" s="102" t="s">
        <v>72</v>
      </c>
      <c r="B22" s="122" t="s">
        <v>73</v>
      </c>
      <c r="C22" s="145">
        <v>156300</v>
      </c>
      <c r="D22" s="125"/>
      <c r="E22" s="67"/>
      <c r="F22" s="292"/>
      <c r="G22" s="294"/>
      <c r="H22" s="33"/>
      <c r="I22" s="33"/>
    </row>
    <row r="23" spans="1:9" ht="12.75" customHeight="1" x14ac:dyDescent="0.15">
      <c r="A23" s="102" t="s">
        <v>74</v>
      </c>
      <c r="B23" s="122" t="s">
        <v>75</v>
      </c>
      <c r="C23" s="145">
        <v>111658</v>
      </c>
      <c r="D23" s="125"/>
      <c r="E23" s="67"/>
      <c r="F23" s="292"/>
      <c r="G23" s="294"/>
      <c r="H23" s="33"/>
      <c r="I23" s="33"/>
    </row>
    <row r="24" spans="1:9" ht="12.75" customHeight="1" x14ac:dyDescent="0.15">
      <c r="A24" s="128" t="s">
        <v>76</v>
      </c>
      <c r="B24" s="122" t="s">
        <v>77</v>
      </c>
      <c r="C24" s="145">
        <v>124209</v>
      </c>
      <c r="D24" s="125"/>
      <c r="E24" s="67"/>
      <c r="F24" s="292"/>
      <c r="G24" s="294"/>
      <c r="H24" s="33"/>
      <c r="I24" s="33"/>
    </row>
    <row r="25" spans="1:9" ht="12.75" customHeight="1" x14ac:dyDescent="0.15">
      <c r="A25" s="102" t="s">
        <v>78</v>
      </c>
      <c r="B25" s="130" t="s">
        <v>79</v>
      </c>
      <c r="C25" s="145">
        <v>72500</v>
      </c>
      <c r="D25" s="125"/>
      <c r="E25" s="67"/>
      <c r="F25" s="292"/>
      <c r="G25" s="294"/>
      <c r="H25" s="33"/>
      <c r="I25" s="33"/>
    </row>
    <row r="26" spans="1:9" ht="12.75" customHeight="1" x14ac:dyDescent="0.15">
      <c r="A26" s="102" t="s">
        <v>80</v>
      </c>
      <c r="B26" s="130" t="s">
        <v>81</v>
      </c>
      <c r="C26" s="145">
        <v>249000</v>
      </c>
      <c r="D26" s="125"/>
      <c r="E26" s="67"/>
      <c r="F26" s="292"/>
      <c r="G26" s="294"/>
      <c r="H26" s="33"/>
      <c r="I26" s="33"/>
    </row>
    <row r="27" spans="1:9" ht="12.75" customHeight="1" x14ac:dyDescent="0.15">
      <c r="A27" s="102">
        <v>432</v>
      </c>
      <c r="B27" s="131" t="s">
        <v>9</v>
      </c>
      <c r="C27" s="274">
        <f>SUM(C28:C33)</f>
        <v>420000</v>
      </c>
      <c r="D27" s="132">
        <v>420000</v>
      </c>
      <c r="E27" s="67"/>
      <c r="F27" s="292"/>
      <c r="G27" s="294"/>
      <c r="H27" s="33"/>
      <c r="I27" s="33"/>
    </row>
    <row r="28" spans="1:9" ht="12.75" customHeight="1" x14ac:dyDescent="0.15">
      <c r="A28" s="102" t="s">
        <v>82</v>
      </c>
      <c r="B28" s="133" t="s">
        <v>83</v>
      </c>
      <c r="C28" s="145"/>
      <c r="D28" s="125"/>
      <c r="E28" s="67"/>
      <c r="F28" s="292"/>
      <c r="G28" s="294"/>
      <c r="H28" s="33"/>
      <c r="I28" s="33"/>
    </row>
    <row r="29" spans="1:9" ht="12.75" customHeight="1" x14ac:dyDescent="0.15">
      <c r="A29" s="102" t="s">
        <v>84</v>
      </c>
      <c r="B29" s="133" t="s">
        <v>85</v>
      </c>
      <c r="C29" s="145"/>
      <c r="D29" s="125"/>
      <c r="E29" s="67"/>
      <c r="F29" s="292"/>
      <c r="G29" s="294"/>
      <c r="H29" s="33"/>
      <c r="I29" s="33"/>
    </row>
    <row r="30" spans="1:9" ht="12.75" customHeight="1" x14ac:dyDescent="0.15">
      <c r="A30" s="102" t="s">
        <v>86</v>
      </c>
      <c r="B30" s="133" t="s">
        <v>87</v>
      </c>
      <c r="C30" s="145"/>
      <c r="D30" s="125"/>
      <c r="E30" s="67"/>
      <c r="F30" s="292"/>
      <c r="G30" s="294"/>
      <c r="H30" s="33"/>
      <c r="I30" s="33"/>
    </row>
    <row r="31" spans="1:9" ht="12.75" customHeight="1" x14ac:dyDescent="0.15">
      <c r="A31" s="109" t="s">
        <v>88</v>
      </c>
      <c r="B31" s="134" t="s">
        <v>89</v>
      </c>
      <c r="C31" s="145">
        <v>10000</v>
      </c>
      <c r="D31" s="125"/>
      <c r="E31" s="67"/>
      <c r="F31" s="292"/>
      <c r="G31" s="294"/>
      <c r="H31" s="33"/>
      <c r="I31" s="33"/>
    </row>
    <row r="32" spans="1:9" ht="12.75" customHeight="1" x14ac:dyDescent="0.15">
      <c r="A32" s="102" t="s">
        <v>90</v>
      </c>
      <c r="B32" s="136" t="s">
        <v>91</v>
      </c>
      <c r="C32" s="145">
        <v>410000</v>
      </c>
      <c r="D32" s="125"/>
      <c r="E32" s="67"/>
      <c r="F32" s="292"/>
      <c r="G32" s="294"/>
      <c r="H32" s="33"/>
      <c r="I32" s="33"/>
    </row>
    <row r="33" spans="1:9" ht="12.75" customHeight="1" x14ac:dyDescent="0.15">
      <c r="A33" s="102" t="s">
        <v>92</v>
      </c>
      <c r="B33" s="136" t="s">
        <v>93</v>
      </c>
      <c r="C33" s="145"/>
      <c r="D33" s="125"/>
      <c r="E33" s="67"/>
      <c r="F33" s="292"/>
      <c r="G33" s="294"/>
      <c r="H33" s="33"/>
      <c r="I33" s="33"/>
    </row>
    <row r="34" spans="1:9" ht="12.75" customHeight="1" x14ac:dyDescent="0.15">
      <c r="A34" s="36">
        <v>44</v>
      </c>
      <c r="B34" s="138" t="s">
        <v>10</v>
      </c>
      <c r="C34" s="78">
        <v>4268754</v>
      </c>
      <c r="D34" s="32"/>
      <c r="E34" s="34"/>
      <c r="F34" s="34"/>
      <c r="G34" s="62"/>
      <c r="H34" s="33"/>
      <c r="I34" s="33"/>
    </row>
    <row r="35" spans="1:9" ht="12.75" customHeight="1" x14ac:dyDescent="0.15">
      <c r="A35" s="36">
        <v>45</v>
      </c>
      <c r="B35" s="77" t="s">
        <v>94</v>
      </c>
      <c r="C35" s="46"/>
      <c r="D35" s="32"/>
      <c r="E35" s="34"/>
      <c r="F35" s="34"/>
      <c r="G35" s="62"/>
      <c r="H35" s="33"/>
      <c r="I35" s="33"/>
    </row>
    <row r="36" spans="1:9" ht="12.75" customHeight="1" x14ac:dyDescent="0.15">
      <c r="A36" s="36">
        <v>46</v>
      </c>
      <c r="B36" s="30" t="s">
        <v>12</v>
      </c>
      <c r="C36" s="78">
        <v>6241026</v>
      </c>
      <c r="D36" s="32"/>
      <c r="E36" s="34"/>
      <c r="F36" s="34"/>
      <c r="G36" s="62"/>
      <c r="H36" s="33"/>
      <c r="I36" s="33"/>
    </row>
    <row r="37" spans="1:9" ht="12.75" customHeight="1" x14ac:dyDescent="0.15">
      <c r="A37" s="36">
        <v>47</v>
      </c>
      <c r="B37" s="30" t="s">
        <v>13</v>
      </c>
      <c r="C37" s="78">
        <v>84000</v>
      </c>
      <c r="D37" s="32"/>
      <c r="E37" s="34"/>
      <c r="F37" s="34"/>
      <c r="G37" s="62"/>
      <c r="H37" s="33"/>
      <c r="I37" s="33"/>
    </row>
    <row r="38" spans="1:9" ht="12.75" customHeight="1" x14ac:dyDescent="0.15">
      <c r="A38" s="11"/>
      <c r="B38" s="30" t="s">
        <v>14</v>
      </c>
      <c r="C38" s="399">
        <v>17697300</v>
      </c>
      <c r="D38" s="32">
        <f>C5+C15+C16+C34+C36+C37</f>
        <v>17697300</v>
      </c>
      <c r="E38" s="155"/>
      <c r="F38" s="34"/>
      <c r="G38" s="62"/>
      <c r="H38" s="33"/>
      <c r="I38" s="33"/>
    </row>
    <row r="39" spans="1:9" ht="12.75" customHeight="1" x14ac:dyDescent="0.15">
      <c r="A39" s="11"/>
      <c r="B39" s="142" t="s">
        <v>95</v>
      </c>
      <c r="C39" s="143"/>
      <c r="D39" s="288"/>
      <c r="E39" s="190"/>
      <c r="F39" s="190"/>
      <c r="G39" s="62"/>
      <c r="H39" s="33"/>
      <c r="I39" s="33"/>
    </row>
    <row r="40" spans="1:9" ht="14.25" customHeight="1" x14ac:dyDescent="0.15">
      <c r="A40" s="36">
        <v>71</v>
      </c>
      <c r="B40" s="30" t="s">
        <v>15</v>
      </c>
      <c r="C40" s="246">
        <f>SUM(C41:C45)</f>
        <v>12876500</v>
      </c>
      <c r="D40" s="49">
        <v>12876500</v>
      </c>
      <c r="E40" s="50"/>
      <c r="F40" s="30"/>
      <c r="G40" s="513"/>
      <c r="H40" s="514"/>
      <c r="I40" s="514"/>
    </row>
    <row r="41" spans="1:9" ht="12.75" customHeight="1" x14ac:dyDescent="0.15">
      <c r="A41" s="51">
        <v>711</v>
      </c>
      <c r="B41" s="72" t="s">
        <v>16</v>
      </c>
      <c r="C41" s="108">
        <v>6054600</v>
      </c>
      <c r="D41" s="66"/>
      <c r="E41" s="67"/>
      <c r="F41" s="57"/>
      <c r="G41" s="402"/>
      <c r="H41" s="404"/>
      <c r="I41" s="404"/>
    </row>
    <row r="42" spans="1:9" ht="12.75" customHeight="1" x14ac:dyDescent="0.15">
      <c r="A42" s="51">
        <v>713</v>
      </c>
      <c r="B42" s="72" t="s">
        <v>17</v>
      </c>
      <c r="C42" s="108">
        <v>110500</v>
      </c>
      <c r="D42" s="66"/>
      <c r="E42" s="67"/>
      <c r="F42" s="57"/>
      <c r="G42" s="139"/>
      <c r="H42" s="141"/>
      <c r="I42" s="141"/>
    </row>
    <row r="43" spans="1:9" ht="12.75" customHeight="1" x14ac:dyDescent="0.15">
      <c r="A43" s="51">
        <v>714</v>
      </c>
      <c r="B43" s="72" t="s">
        <v>18</v>
      </c>
      <c r="C43" s="67">
        <f>120000+3947400</f>
        <v>4067400</v>
      </c>
      <c r="D43" s="199">
        <v>4067400</v>
      </c>
      <c r="E43" s="67"/>
      <c r="F43" s="57"/>
      <c r="G43" s="62"/>
      <c r="H43" s="33"/>
      <c r="I43" s="33"/>
    </row>
    <row r="44" spans="1:9" ht="12.75" customHeight="1" x14ac:dyDescent="0.15">
      <c r="A44" s="201"/>
      <c r="B44" s="72" t="s">
        <v>103</v>
      </c>
      <c r="C44" s="76">
        <f>6387400-C43</f>
        <v>2320000</v>
      </c>
      <c r="D44" s="66"/>
      <c r="E44" s="67"/>
      <c r="F44" s="57"/>
      <c r="G44" s="62"/>
      <c r="H44" s="33"/>
      <c r="I44" s="33"/>
    </row>
    <row r="45" spans="1:9" ht="12.75" customHeight="1" x14ac:dyDescent="0.15">
      <c r="A45" s="51">
        <v>715</v>
      </c>
      <c r="B45" s="72" t="s">
        <v>104</v>
      </c>
      <c r="C45" s="60">
        <v>324000</v>
      </c>
      <c r="D45" s="66"/>
      <c r="E45" s="67"/>
      <c r="F45" s="57"/>
      <c r="G45" s="62"/>
      <c r="H45" s="33"/>
      <c r="I45" s="33"/>
    </row>
    <row r="46" spans="1:9" ht="12.75" customHeight="1" x14ac:dyDescent="0.15">
      <c r="A46" s="36">
        <v>72</v>
      </c>
      <c r="B46" s="203" t="s">
        <v>19</v>
      </c>
      <c r="C46" s="78">
        <v>750040</v>
      </c>
      <c r="D46" s="66"/>
      <c r="E46" s="34"/>
      <c r="F46" s="67"/>
      <c r="G46" s="62"/>
      <c r="H46" s="33"/>
      <c r="I46" s="33"/>
    </row>
    <row r="47" spans="1:9" ht="18" customHeight="1" x14ac:dyDescent="0.15">
      <c r="A47" s="205">
        <v>73</v>
      </c>
      <c r="B47" s="77" t="s">
        <v>106</v>
      </c>
      <c r="C47" s="234">
        <v>0</v>
      </c>
      <c r="D47" s="235"/>
      <c r="E47" s="237"/>
      <c r="F47" s="224"/>
      <c r="G47" s="62"/>
      <c r="H47" s="33"/>
      <c r="I47" s="33"/>
    </row>
    <row r="48" spans="1:9" ht="12.75" customHeight="1" x14ac:dyDescent="0.15">
      <c r="A48" s="36">
        <v>74</v>
      </c>
      <c r="B48" s="96" t="s">
        <v>20</v>
      </c>
      <c r="C48" s="149">
        <v>2770760</v>
      </c>
      <c r="D48" s="238"/>
      <c r="E48" s="188"/>
      <c r="F48" s="34"/>
      <c r="G48" s="62"/>
      <c r="H48" s="33"/>
      <c r="I48" s="33"/>
    </row>
    <row r="49" spans="1:9" ht="12.75" customHeight="1" x14ac:dyDescent="0.15">
      <c r="A49" s="201" t="s">
        <v>172</v>
      </c>
      <c r="B49" s="72" t="s">
        <v>21</v>
      </c>
      <c r="C49" s="107"/>
      <c r="D49" s="121"/>
      <c r="E49" s="185"/>
      <c r="F49" s="34"/>
      <c r="G49" s="62"/>
      <c r="H49" s="33"/>
      <c r="I49" s="33"/>
    </row>
    <row r="50" spans="1:9" ht="12.75" customHeight="1" x14ac:dyDescent="0.15">
      <c r="A50" s="201" t="s">
        <v>174</v>
      </c>
      <c r="B50" s="72" t="s">
        <v>22</v>
      </c>
      <c r="C50" s="123">
        <v>1661300</v>
      </c>
      <c r="D50" s="121"/>
      <c r="E50" s="185"/>
      <c r="F50" s="34"/>
      <c r="G50" s="62"/>
      <c r="H50" s="33"/>
      <c r="I50" s="33"/>
    </row>
    <row r="51" spans="1:9" ht="12.75" customHeight="1" x14ac:dyDescent="0.15">
      <c r="A51" s="201"/>
      <c r="B51" s="72" t="s">
        <v>107</v>
      </c>
      <c r="C51" s="107">
        <f>C48-C50</f>
        <v>1109460</v>
      </c>
      <c r="D51" s="125"/>
      <c r="E51" s="107"/>
      <c r="F51" s="34"/>
      <c r="G51" s="62"/>
      <c r="H51" s="33"/>
      <c r="I51" s="33"/>
    </row>
    <row r="52" spans="1:9" ht="12.75" customHeight="1" x14ac:dyDescent="0.15">
      <c r="A52" s="36">
        <v>751</v>
      </c>
      <c r="B52" s="138" t="s">
        <v>94</v>
      </c>
      <c r="C52" s="78">
        <v>1300000</v>
      </c>
      <c r="D52" s="32"/>
      <c r="E52" s="34"/>
      <c r="F52" s="34"/>
      <c r="G52" s="62"/>
      <c r="H52" s="33"/>
      <c r="I52" s="33"/>
    </row>
    <row r="53" spans="1:9" ht="12.75" customHeight="1" x14ac:dyDescent="0.15">
      <c r="A53" s="11"/>
      <c r="B53" s="138" t="s">
        <v>108</v>
      </c>
      <c r="C53" s="468">
        <v>17697300</v>
      </c>
      <c r="D53" s="32">
        <f>C40+C46+C48+C52</f>
        <v>17697300</v>
      </c>
      <c r="E53" s="155"/>
      <c r="F53" s="34"/>
      <c r="G53" s="62"/>
      <c r="H53" s="216"/>
      <c r="I53" s="33"/>
    </row>
    <row r="54" spans="1:9" ht="12.75" customHeight="1" x14ac:dyDescent="0.15">
      <c r="A54" s="11"/>
      <c r="B54" s="142" t="s">
        <v>109</v>
      </c>
      <c r="C54" s="143"/>
      <c r="D54" s="288"/>
      <c r="E54" s="190"/>
      <c r="F54" s="190"/>
      <c r="G54" s="62"/>
      <c r="H54" s="33"/>
      <c r="I54" s="33"/>
    </row>
    <row r="55" spans="1:9" ht="12.75" customHeight="1" x14ac:dyDescent="0.15">
      <c r="A55" s="11"/>
      <c r="B55" s="59" t="s">
        <v>110</v>
      </c>
      <c r="C55" s="76"/>
      <c r="D55" s="66"/>
      <c r="E55" s="67"/>
      <c r="F55" s="67"/>
      <c r="G55" s="62"/>
      <c r="H55" s="33"/>
      <c r="I55" s="33"/>
    </row>
    <row r="56" spans="1:9" ht="12.75" customHeight="1" x14ac:dyDescent="0.15">
      <c r="A56" s="11"/>
      <c r="B56" s="59" t="s">
        <v>111</v>
      </c>
      <c r="C56" s="76"/>
      <c r="D56" s="66"/>
      <c r="E56" s="67"/>
      <c r="F56" s="67"/>
      <c r="G56" s="62"/>
      <c r="H56" s="33"/>
      <c r="I56" s="33"/>
    </row>
    <row r="57" spans="1:9" ht="12.75" customHeight="1" x14ac:dyDescent="0.15">
      <c r="A57" s="11"/>
      <c r="B57" s="59" t="s">
        <v>112</v>
      </c>
      <c r="C57" s="76"/>
      <c r="D57" s="66"/>
      <c r="E57" s="67"/>
      <c r="F57" s="67"/>
      <c r="G57" s="62"/>
      <c r="H57" s="33"/>
      <c r="I57" s="33"/>
    </row>
    <row r="58" spans="1:9" ht="12.75" customHeight="1" x14ac:dyDescent="0.15">
      <c r="A58" s="11"/>
      <c r="B58" s="59" t="s">
        <v>113</v>
      </c>
      <c r="C58" s="76"/>
      <c r="D58" s="66"/>
      <c r="E58" s="67"/>
      <c r="F58" s="67"/>
      <c r="G58" s="62"/>
      <c r="H58" s="33"/>
      <c r="I58" s="33"/>
    </row>
    <row r="59" spans="1:9" ht="12.75" customHeight="1" x14ac:dyDescent="0.15">
      <c r="A59" s="11"/>
      <c r="B59" s="250"/>
      <c r="C59" s="76"/>
      <c r="D59" s="66"/>
      <c r="E59" s="67"/>
      <c r="F59" s="67"/>
      <c r="G59" s="62"/>
      <c r="H59" s="33"/>
      <c r="I59" s="33"/>
    </row>
    <row r="60" spans="1:9" ht="19.5" customHeight="1" x14ac:dyDescent="0.15">
      <c r="A60" s="7"/>
      <c r="B60" s="252"/>
      <c r="C60" s="254"/>
      <c r="D60" s="407"/>
      <c r="E60" s="254"/>
      <c r="F60" s="254"/>
      <c r="G60" s="33"/>
      <c r="H60" s="33"/>
      <c r="I60" s="33"/>
    </row>
    <row r="61" spans="1:9" ht="19.5" customHeight="1" x14ac:dyDescent="0.15">
      <c r="A61" s="7"/>
      <c r="B61" s="256" t="s">
        <v>116</v>
      </c>
      <c r="C61" s="10"/>
      <c r="D61" s="408"/>
      <c r="E61" s="10"/>
      <c r="F61" s="33"/>
      <c r="G61" s="33"/>
      <c r="H61" s="33"/>
      <c r="I61" s="33"/>
    </row>
    <row r="62" spans="1:9" ht="19.5" customHeight="1" x14ac:dyDescent="0.15">
      <c r="A62" s="11"/>
      <c r="B62" s="275" t="s">
        <v>118</v>
      </c>
      <c r="C62" s="358">
        <f>SUM(C64:C83)</f>
        <v>12413392</v>
      </c>
      <c r="D62" s="473"/>
      <c r="E62" s="352"/>
      <c r="F62" s="62"/>
      <c r="G62" s="33"/>
      <c r="H62" s="33"/>
      <c r="I62" s="33"/>
    </row>
    <row r="63" spans="1:9" ht="19.5" customHeight="1" x14ac:dyDescent="0.15">
      <c r="A63" s="11"/>
      <c r="B63" s="275"/>
      <c r="C63" s="358"/>
      <c r="D63" s="473"/>
      <c r="E63" s="352"/>
      <c r="F63" s="62"/>
      <c r="G63" s="33"/>
      <c r="H63" s="33"/>
      <c r="I63" s="33"/>
    </row>
    <row r="64" spans="1:9" ht="24" customHeight="1" x14ac:dyDescent="0.15">
      <c r="A64" s="11"/>
      <c r="B64" s="310" t="s">
        <v>282</v>
      </c>
      <c r="C64" s="354">
        <v>396859</v>
      </c>
      <c r="D64" s="366"/>
      <c r="E64" s="352"/>
      <c r="F64" s="62"/>
      <c r="G64" s="33"/>
      <c r="H64" s="33"/>
      <c r="I64" s="33"/>
    </row>
    <row r="65" spans="1:9" ht="24" customHeight="1" x14ac:dyDescent="0.15">
      <c r="A65" s="11"/>
      <c r="B65" s="310" t="s">
        <v>283</v>
      </c>
      <c r="C65" s="354">
        <v>253599</v>
      </c>
      <c r="D65" s="366"/>
      <c r="E65" s="352"/>
      <c r="F65" s="62"/>
      <c r="G65" s="33"/>
      <c r="H65" s="33"/>
      <c r="I65" s="33"/>
    </row>
    <row r="66" spans="1:9" ht="24" customHeight="1" x14ac:dyDescent="0.15">
      <c r="A66" s="11"/>
      <c r="B66" s="312" t="s">
        <v>241</v>
      </c>
      <c r="C66" s="354">
        <v>189133</v>
      </c>
      <c r="D66" s="366"/>
      <c r="E66" s="352"/>
      <c r="F66" s="62"/>
      <c r="G66" s="33"/>
      <c r="H66" s="33"/>
      <c r="I66" s="33"/>
    </row>
    <row r="67" spans="1:9" ht="24" customHeight="1" x14ac:dyDescent="0.15">
      <c r="A67" s="11"/>
      <c r="B67" s="312" t="s">
        <v>284</v>
      </c>
      <c r="C67" s="354">
        <v>134222</v>
      </c>
      <c r="D67" s="366"/>
      <c r="E67" s="352"/>
      <c r="F67" s="62"/>
      <c r="G67" s="33"/>
      <c r="H67" s="33"/>
      <c r="I67" s="33"/>
    </row>
    <row r="68" spans="1:9" ht="24" customHeight="1" x14ac:dyDescent="0.15">
      <c r="A68" s="11"/>
      <c r="B68" s="312" t="s">
        <v>122</v>
      </c>
      <c r="C68" s="354">
        <v>507321</v>
      </c>
      <c r="D68" s="366"/>
      <c r="E68" s="352"/>
      <c r="F68" s="62"/>
      <c r="G68" s="33"/>
      <c r="H68" s="33"/>
      <c r="I68" s="33"/>
    </row>
    <row r="69" spans="1:9" ht="24" customHeight="1" x14ac:dyDescent="0.15">
      <c r="A69" s="11"/>
      <c r="B69" s="312" t="s">
        <v>141</v>
      </c>
      <c r="C69" s="354">
        <v>6038029</v>
      </c>
      <c r="D69" s="366"/>
      <c r="E69" s="352"/>
      <c r="F69" s="62"/>
      <c r="G69" s="33"/>
      <c r="H69" s="33"/>
      <c r="I69" s="33"/>
    </row>
    <row r="70" spans="1:9" ht="24" customHeight="1" x14ac:dyDescent="0.15">
      <c r="A70" s="11"/>
      <c r="B70" s="310" t="s">
        <v>285</v>
      </c>
      <c r="C70" s="354">
        <v>275525</v>
      </c>
      <c r="D70" s="366"/>
      <c r="E70" s="352"/>
      <c r="F70" s="62"/>
      <c r="G70" s="33"/>
      <c r="H70" s="33"/>
      <c r="I70" s="33"/>
    </row>
    <row r="71" spans="1:9" ht="24" customHeight="1" x14ac:dyDescent="0.15">
      <c r="A71" s="11"/>
      <c r="B71" s="312" t="s">
        <v>164</v>
      </c>
      <c r="C71" s="354">
        <v>201126</v>
      </c>
      <c r="D71" s="366"/>
      <c r="E71" s="352"/>
      <c r="F71" s="62"/>
      <c r="G71" s="33"/>
      <c r="H71" s="33"/>
      <c r="I71" s="33"/>
    </row>
    <row r="72" spans="1:9" ht="24" customHeight="1" x14ac:dyDescent="0.15">
      <c r="A72" s="11"/>
      <c r="B72" s="312" t="s">
        <v>286</v>
      </c>
      <c r="C72" s="354">
        <v>1368685</v>
      </c>
      <c r="D72" s="366"/>
      <c r="E72" s="352"/>
      <c r="F72" s="62"/>
      <c r="G72" s="33"/>
      <c r="H72" s="33"/>
      <c r="I72" s="33"/>
    </row>
    <row r="73" spans="1:9" ht="24" customHeight="1" x14ac:dyDescent="0.15">
      <c r="A73" s="11"/>
      <c r="B73" s="312" t="s">
        <v>187</v>
      </c>
      <c r="C73" s="354">
        <v>1085927</v>
      </c>
      <c r="D73" s="366"/>
      <c r="E73" s="352"/>
      <c r="F73" s="62"/>
      <c r="G73" s="33"/>
      <c r="H73" s="33"/>
      <c r="I73" s="33"/>
    </row>
    <row r="74" spans="1:9" ht="24" customHeight="1" x14ac:dyDescent="0.15">
      <c r="A74" s="11"/>
      <c r="B74" s="312" t="s">
        <v>142</v>
      </c>
      <c r="C74" s="354">
        <v>136816</v>
      </c>
      <c r="D74" s="366"/>
      <c r="E74" s="352"/>
      <c r="F74" s="62"/>
      <c r="G74" s="33"/>
      <c r="H74" s="33"/>
      <c r="I74" s="33"/>
    </row>
    <row r="75" spans="1:9" ht="24" customHeight="1" x14ac:dyDescent="0.15">
      <c r="A75" s="11"/>
      <c r="B75" s="312" t="s">
        <v>159</v>
      </c>
      <c r="C75" s="354">
        <v>262847</v>
      </c>
      <c r="D75" s="366"/>
      <c r="E75" s="352"/>
      <c r="F75" s="62"/>
      <c r="G75" s="33"/>
      <c r="H75" s="33"/>
      <c r="I75" s="33"/>
    </row>
    <row r="76" spans="1:9" ht="24" customHeight="1" x14ac:dyDescent="0.15">
      <c r="A76" s="11"/>
      <c r="B76" s="312" t="s">
        <v>132</v>
      </c>
      <c r="C76" s="354">
        <v>85329</v>
      </c>
      <c r="D76" s="366"/>
      <c r="E76" s="352"/>
      <c r="F76" s="62"/>
      <c r="G76" s="33"/>
      <c r="H76" s="33"/>
      <c r="I76" s="33"/>
    </row>
    <row r="77" spans="1:9" ht="24" customHeight="1" x14ac:dyDescent="0.15">
      <c r="A77" s="11"/>
      <c r="B77" s="312" t="s">
        <v>288</v>
      </c>
      <c r="C77" s="354">
        <v>155825</v>
      </c>
      <c r="D77" s="366"/>
      <c r="E77" s="352"/>
      <c r="F77" s="62"/>
      <c r="G77" s="33"/>
      <c r="H77" s="33"/>
      <c r="I77" s="33"/>
    </row>
    <row r="78" spans="1:9" ht="24" customHeight="1" x14ac:dyDescent="0.15">
      <c r="A78" s="11"/>
      <c r="B78" s="312" t="s">
        <v>130</v>
      </c>
      <c r="C78" s="354">
        <v>247731</v>
      </c>
      <c r="D78" s="366"/>
      <c r="E78" s="352"/>
      <c r="F78" s="62"/>
      <c r="G78" s="33"/>
      <c r="H78" s="33"/>
      <c r="I78" s="33"/>
    </row>
    <row r="79" spans="1:9" ht="24" customHeight="1" x14ac:dyDescent="0.15">
      <c r="A79" s="11"/>
      <c r="B79" s="312" t="s">
        <v>131</v>
      </c>
      <c r="C79" s="354">
        <v>352496</v>
      </c>
      <c r="D79" s="366"/>
      <c r="E79" s="352"/>
      <c r="F79" s="62"/>
      <c r="G79" s="33"/>
      <c r="H79" s="33"/>
      <c r="I79" s="33"/>
    </row>
    <row r="80" spans="1:9" ht="24" customHeight="1" x14ac:dyDescent="0.15">
      <c r="A80" s="11"/>
      <c r="B80" s="312" t="s">
        <v>289</v>
      </c>
      <c r="C80" s="354">
        <v>106514</v>
      </c>
      <c r="D80" s="366"/>
      <c r="E80" s="352"/>
      <c r="F80" s="62"/>
      <c r="G80" s="33"/>
      <c r="H80" s="33"/>
      <c r="I80" s="33"/>
    </row>
    <row r="81" spans="1:9" ht="24" customHeight="1" x14ac:dyDescent="0.15">
      <c r="A81" s="11"/>
      <c r="B81" s="312" t="s">
        <v>290</v>
      </c>
      <c r="C81" s="354">
        <v>351664</v>
      </c>
      <c r="D81" s="366"/>
      <c r="E81" s="352"/>
      <c r="F81" s="62"/>
      <c r="G81" s="33"/>
      <c r="H81" s="33"/>
      <c r="I81" s="33"/>
    </row>
    <row r="82" spans="1:9" ht="24" customHeight="1" x14ac:dyDescent="0.15">
      <c r="A82" s="11"/>
      <c r="B82" s="312" t="s">
        <v>291</v>
      </c>
      <c r="C82" s="354">
        <v>164794</v>
      </c>
      <c r="D82" s="366"/>
      <c r="E82" s="352"/>
      <c r="F82" s="62"/>
      <c r="G82" s="33"/>
      <c r="H82" s="33"/>
      <c r="I82" s="33"/>
    </row>
    <row r="83" spans="1:9" ht="24" customHeight="1" x14ac:dyDescent="0.15">
      <c r="A83" s="11"/>
      <c r="B83" s="312" t="s">
        <v>269</v>
      </c>
      <c r="C83" s="354">
        <v>98950</v>
      </c>
      <c r="D83" s="366"/>
      <c r="E83" s="352"/>
      <c r="F83" s="62"/>
      <c r="G83" s="33"/>
      <c r="H83" s="33"/>
      <c r="I83" s="33"/>
    </row>
    <row r="84" spans="1:9" ht="24" customHeight="1" x14ac:dyDescent="0.15">
      <c r="A84" s="11"/>
      <c r="B84" s="312"/>
      <c r="C84" s="352"/>
      <c r="D84" s="366"/>
      <c r="E84" s="352"/>
      <c r="F84" s="62"/>
      <c r="G84" s="33"/>
      <c r="H84" s="33"/>
      <c r="I84" s="33"/>
    </row>
    <row r="85" spans="1:9" ht="24" customHeight="1" x14ac:dyDescent="0.15">
      <c r="A85" s="11"/>
      <c r="B85" s="382" t="s">
        <v>239</v>
      </c>
      <c r="C85" s="479">
        <v>5283908</v>
      </c>
      <c r="D85" s="366"/>
      <c r="E85" s="352"/>
      <c r="F85" s="62"/>
      <c r="G85" s="33"/>
      <c r="H85" s="33"/>
      <c r="I85" s="33"/>
    </row>
    <row r="86" spans="1:9" ht="19.5" customHeight="1" x14ac:dyDescent="0.15">
      <c r="A86" s="11"/>
      <c r="B86" s="314"/>
      <c r="C86" s="352"/>
      <c r="D86" s="366"/>
      <c r="E86" s="352"/>
      <c r="F86" s="62"/>
      <c r="G86" s="33"/>
      <c r="H86" s="33"/>
      <c r="I86" s="33"/>
    </row>
    <row r="87" spans="1:9" ht="19.5" customHeight="1" x14ac:dyDescent="0.15">
      <c r="A87" s="11"/>
      <c r="B87" s="275" t="s">
        <v>135</v>
      </c>
      <c r="C87" s="486">
        <f>C85+C62</f>
        <v>17697300</v>
      </c>
      <c r="D87" s="499"/>
      <c r="E87" s="500"/>
      <c r="F87" s="62"/>
      <c r="G87" s="33"/>
      <c r="H87" s="33"/>
      <c r="I87" s="33"/>
    </row>
  </sheetData>
  <mergeCells count="1">
    <mergeCell ref="G40:I40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4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7"/>
      <c r="B1" s="8"/>
      <c r="C1" s="52"/>
      <c r="D1" s="9"/>
      <c r="E1" s="8"/>
      <c r="F1" s="8"/>
    </row>
    <row r="2" spans="1:6" ht="12.75" customHeight="1" x14ac:dyDescent="0.15">
      <c r="A2" s="11"/>
      <c r="B2" s="14" t="s">
        <v>52</v>
      </c>
      <c r="C2" s="54">
        <v>2014</v>
      </c>
      <c r="D2" s="19"/>
      <c r="E2" s="21"/>
      <c r="F2" s="22"/>
    </row>
    <row r="3" spans="1:6" ht="12.75" customHeight="1" x14ac:dyDescent="0.15">
      <c r="A3" s="11"/>
      <c r="B3" s="24" t="s">
        <v>49</v>
      </c>
      <c r="C3" s="56"/>
      <c r="D3" s="58"/>
      <c r="E3" s="42"/>
      <c r="F3" s="29"/>
    </row>
    <row r="4" spans="1:6" ht="12.75" customHeight="1" x14ac:dyDescent="0.15">
      <c r="A4" s="11"/>
      <c r="B4" s="30"/>
      <c r="C4" s="46"/>
      <c r="D4" s="32"/>
      <c r="E4" s="34"/>
      <c r="F4" s="34"/>
    </row>
    <row r="5" spans="1:6" ht="12.75" customHeight="1" x14ac:dyDescent="0.15">
      <c r="A5" s="36">
        <v>41</v>
      </c>
      <c r="B5" s="30" t="s">
        <v>0</v>
      </c>
      <c r="C5" s="47">
        <f>SUM(C6:C14)</f>
        <v>1260000</v>
      </c>
      <c r="D5" s="49">
        <v>1260000</v>
      </c>
      <c r="E5" s="50"/>
      <c r="F5" s="34"/>
    </row>
    <row r="6" spans="1:6" ht="12.75" customHeight="1" x14ac:dyDescent="0.15">
      <c r="A6" s="51">
        <v>411</v>
      </c>
      <c r="B6" s="53" t="s">
        <v>51</v>
      </c>
      <c r="C6" s="60">
        <v>737950</v>
      </c>
      <c r="D6" s="32"/>
      <c r="E6" s="34"/>
      <c r="F6" s="57"/>
    </row>
    <row r="7" spans="1:6" ht="12.75" customHeight="1" x14ac:dyDescent="0.15">
      <c r="A7" s="51">
        <v>412</v>
      </c>
      <c r="B7" s="59" t="s">
        <v>53</v>
      </c>
      <c r="C7" s="60">
        <v>70000</v>
      </c>
      <c r="D7" s="32"/>
      <c r="E7" s="34"/>
      <c r="F7" s="57"/>
    </row>
    <row r="8" spans="1:6" ht="12.75" customHeight="1" x14ac:dyDescent="0.15">
      <c r="A8" s="51">
        <v>413</v>
      </c>
      <c r="B8" s="61" t="s">
        <v>54</v>
      </c>
      <c r="C8" s="60">
        <v>87840</v>
      </c>
      <c r="D8" s="32"/>
      <c r="E8" s="34"/>
      <c r="F8" s="57"/>
    </row>
    <row r="9" spans="1:6" ht="12.75" customHeight="1" x14ac:dyDescent="0.15">
      <c r="A9" s="51">
        <v>414</v>
      </c>
      <c r="B9" s="70" t="s">
        <v>55</v>
      </c>
      <c r="C9" s="60">
        <v>86450</v>
      </c>
      <c r="D9" s="32">
        <f>C8+C9</f>
        <v>174290</v>
      </c>
      <c r="E9" s="71">
        <v>174290</v>
      </c>
      <c r="F9" s="57"/>
    </row>
    <row r="10" spans="1:6" ht="12.75" customHeight="1" x14ac:dyDescent="0.15">
      <c r="A10" s="51">
        <v>415</v>
      </c>
      <c r="B10" s="53" t="s">
        <v>3</v>
      </c>
      <c r="C10" s="60">
        <v>16450</v>
      </c>
      <c r="D10" s="32"/>
      <c r="E10" s="34"/>
      <c r="F10" s="57"/>
    </row>
    <row r="11" spans="1:6" ht="12.75" customHeight="1" x14ac:dyDescent="0.15">
      <c r="A11" s="51">
        <v>416</v>
      </c>
      <c r="B11" s="72" t="s">
        <v>4</v>
      </c>
      <c r="C11" s="60">
        <v>110000</v>
      </c>
      <c r="D11" s="32"/>
      <c r="E11" s="34"/>
      <c r="F11" s="57"/>
    </row>
    <row r="12" spans="1:6" ht="12.75" customHeight="1" x14ac:dyDescent="0.15">
      <c r="A12" s="51">
        <v>417</v>
      </c>
      <c r="B12" s="53" t="s">
        <v>5</v>
      </c>
      <c r="C12" s="60">
        <v>7000</v>
      </c>
      <c r="D12" s="32"/>
      <c r="E12" s="34"/>
      <c r="F12" s="57"/>
    </row>
    <row r="13" spans="1:6" ht="12.75" customHeight="1" x14ac:dyDescent="0.15">
      <c r="A13" s="51">
        <v>418</v>
      </c>
      <c r="B13" s="53" t="s">
        <v>6</v>
      </c>
      <c r="C13" s="60">
        <v>5000</v>
      </c>
      <c r="D13" s="32"/>
      <c r="E13" s="34"/>
      <c r="F13" s="57"/>
    </row>
    <row r="14" spans="1:6" ht="12.75" customHeight="1" x14ac:dyDescent="0.15">
      <c r="A14" s="51">
        <v>419</v>
      </c>
      <c r="B14" s="53" t="s">
        <v>56</v>
      </c>
      <c r="C14" s="60">
        <v>139310</v>
      </c>
      <c r="D14" s="32"/>
      <c r="E14" s="34"/>
      <c r="F14" s="57"/>
    </row>
    <row r="15" spans="1:6" ht="12.75" customHeight="1" x14ac:dyDescent="0.15">
      <c r="A15" s="36">
        <v>42</v>
      </c>
      <c r="B15" s="73" t="s">
        <v>7</v>
      </c>
      <c r="C15" s="78"/>
      <c r="D15" s="115"/>
      <c r="E15" s="117"/>
      <c r="F15" s="95"/>
    </row>
    <row r="16" spans="1:6" ht="16.5" customHeight="1" x14ac:dyDescent="0.15">
      <c r="A16" s="94">
        <v>43</v>
      </c>
      <c r="B16" s="96" t="s">
        <v>8</v>
      </c>
      <c r="C16" s="97">
        <v>434200</v>
      </c>
      <c r="D16" s="100">
        <f>C17+C27</f>
        <v>434200</v>
      </c>
      <c r="E16" s="101"/>
      <c r="F16" s="34"/>
    </row>
    <row r="17" spans="1:6" ht="12.75" customHeight="1" x14ac:dyDescent="0.15">
      <c r="A17" s="102">
        <v>431</v>
      </c>
      <c r="B17" s="103" t="s">
        <v>8</v>
      </c>
      <c r="C17" s="119">
        <f>SUM(C18:C26)</f>
        <v>374200</v>
      </c>
      <c r="D17" s="106">
        <v>374200</v>
      </c>
      <c r="E17" s="107"/>
      <c r="F17" s="34"/>
    </row>
    <row r="18" spans="1:6" ht="12.75" customHeight="1" x14ac:dyDescent="0.15">
      <c r="A18" s="109" t="s">
        <v>63</v>
      </c>
      <c r="B18" s="111" t="s">
        <v>64</v>
      </c>
      <c r="C18" s="110"/>
      <c r="D18" s="121"/>
      <c r="E18" s="107"/>
      <c r="F18" s="34"/>
    </row>
    <row r="19" spans="1:6" ht="12.75" customHeight="1" x14ac:dyDescent="0.15">
      <c r="A19" s="102" t="s">
        <v>65</v>
      </c>
      <c r="B19" s="122" t="s">
        <v>66</v>
      </c>
      <c r="C19" s="123">
        <v>3000</v>
      </c>
      <c r="D19" s="125"/>
      <c r="E19" s="67"/>
      <c r="F19" s="126"/>
    </row>
    <row r="20" spans="1:6" ht="12.75" customHeight="1" x14ac:dyDescent="0.15">
      <c r="A20" s="102" t="s">
        <v>68</v>
      </c>
      <c r="B20" s="122" t="s">
        <v>69</v>
      </c>
      <c r="C20" s="123">
        <v>260000</v>
      </c>
      <c r="D20" s="125"/>
      <c r="E20" s="67"/>
      <c r="F20" s="127"/>
    </row>
    <row r="21" spans="1:6" ht="12.75" customHeight="1" x14ac:dyDescent="0.15">
      <c r="A21" s="102" t="s">
        <v>70</v>
      </c>
      <c r="B21" s="122" t="s">
        <v>71</v>
      </c>
      <c r="C21" s="123">
        <v>8000</v>
      </c>
      <c r="D21" s="125"/>
      <c r="E21" s="67"/>
      <c r="F21" s="127"/>
    </row>
    <row r="22" spans="1:6" ht="12.75" customHeight="1" x14ac:dyDescent="0.15">
      <c r="A22" s="102" t="s">
        <v>72</v>
      </c>
      <c r="B22" s="122" t="s">
        <v>73</v>
      </c>
      <c r="C22" s="107">
        <f>24000+6200</f>
        <v>30200</v>
      </c>
      <c r="D22" s="125"/>
      <c r="E22" s="67"/>
      <c r="F22" s="127"/>
    </row>
    <row r="23" spans="1:6" ht="12.75" customHeight="1" x14ac:dyDescent="0.15">
      <c r="A23" s="102" t="s">
        <v>74</v>
      </c>
      <c r="B23" s="122" t="s">
        <v>75</v>
      </c>
      <c r="C23" s="123">
        <v>12000</v>
      </c>
      <c r="D23" s="125"/>
      <c r="E23" s="67"/>
      <c r="F23" s="127"/>
    </row>
    <row r="24" spans="1:6" ht="12.75" customHeight="1" x14ac:dyDescent="0.15">
      <c r="A24" s="128" t="s">
        <v>76</v>
      </c>
      <c r="B24" s="122" t="s">
        <v>77</v>
      </c>
      <c r="C24" s="107"/>
      <c r="D24" s="125"/>
      <c r="E24" s="67"/>
      <c r="F24" s="127"/>
    </row>
    <row r="25" spans="1:6" ht="12.75" customHeight="1" x14ac:dyDescent="0.15">
      <c r="A25" s="102" t="s">
        <v>78</v>
      </c>
      <c r="B25" s="130" t="s">
        <v>79</v>
      </c>
      <c r="C25" s="123">
        <v>1000</v>
      </c>
      <c r="D25" s="125"/>
      <c r="E25" s="67"/>
      <c r="F25" s="127"/>
    </row>
    <row r="26" spans="1:6" ht="12.75" customHeight="1" x14ac:dyDescent="0.15">
      <c r="A26" s="102" t="s">
        <v>80</v>
      </c>
      <c r="B26" s="130" t="s">
        <v>81</v>
      </c>
      <c r="C26" s="123">
        <v>60000</v>
      </c>
      <c r="D26" s="125"/>
      <c r="E26" s="67"/>
      <c r="F26" s="127"/>
    </row>
    <row r="27" spans="1:6" ht="12.75" customHeight="1" x14ac:dyDescent="0.15">
      <c r="A27" s="102">
        <v>432</v>
      </c>
      <c r="B27" s="131" t="s">
        <v>9</v>
      </c>
      <c r="C27" s="119">
        <f>SUM(C28:C33)</f>
        <v>60000</v>
      </c>
      <c r="D27" s="132">
        <v>60000</v>
      </c>
      <c r="E27" s="67"/>
      <c r="F27" s="127"/>
    </row>
    <row r="28" spans="1:6" ht="12.75" customHeight="1" x14ac:dyDescent="0.15">
      <c r="A28" s="102" t="s">
        <v>82</v>
      </c>
      <c r="B28" s="133" t="s">
        <v>83</v>
      </c>
      <c r="C28" s="107"/>
      <c r="D28" s="125"/>
      <c r="E28" s="67"/>
      <c r="F28" s="127"/>
    </row>
    <row r="29" spans="1:6" ht="12.75" customHeight="1" x14ac:dyDescent="0.15">
      <c r="A29" s="102" t="s">
        <v>84</v>
      </c>
      <c r="B29" s="133" t="s">
        <v>85</v>
      </c>
      <c r="C29" s="107"/>
      <c r="D29" s="125"/>
      <c r="E29" s="67"/>
      <c r="F29" s="127"/>
    </row>
    <row r="30" spans="1:6" ht="12.75" customHeight="1" x14ac:dyDescent="0.15">
      <c r="A30" s="102" t="s">
        <v>86</v>
      </c>
      <c r="B30" s="133" t="s">
        <v>87</v>
      </c>
      <c r="C30" s="107"/>
      <c r="D30" s="125"/>
      <c r="E30" s="67"/>
      <c r="F30" s="127"/>
    </row>
    <row r="31" spans="1:6" ht="12.75" customHeight="1" x14ac:dyDescent="0.15">
      <c r="A31" s="109" t="s">
        <v>88</v>
      </c>
      <c r="B31" s="134" t="s">
        <v>89</v>
      </c>
      <c r="C31" s="107"/>
      <c r="D31" s="125"/>
      <c r="E31" s="67"/>
      <c r="F31" s="127"/>
    </row>
    <row r="32" spans="1:6" ht="12.75" customHeight="1" x14ac:dyDescent="0.15">
      <c r="A32" s="102" t="s">
        <v>90</v>
      </c>
      <c r="B32" s="136" t="s">
        <v>91</v>
      </c>
      <c r="C32" s="107"/>
      <c r="D32" s="125"/>
      <c r="E32" s="67"/>
      <c r="F32" s="127"/>
    </row>
    <row r="33" spans="1:6" ht="12.75" customHeight="1" x14ac:dyDescent="0.15">
      <c r="A33" s="102" t="s">
        <v>92</v>
      </c>
      <c r="B33" s="136" t="s">
        <v>93</v>
      </c>
      <c r="C33" s="123">
        <v>60000</v>
      </c>
      <c r="D33" s="125"/>
      <c r="E33" s="67"/>
      <c r="F33" s="127"/>
    </row>
    <row r="34" spans="1:6" ht="12.75" customHeight="1" x14ac:dyDescent="0.15">
      <c r="A34" s="36">
        <v>44</v>
      </c>
      <c r="B34" s="138" t="s">
        <v>10</v>
      </c>
      <c r="C34" s="78">
        <v>525800</v>
      </c>
      <c r="D34" s="32"/>
      <c r="E34" s="34"/>
      <c r="F34" s="34"/>
    </row>
    <row r="35" spans="1:6" ht="12.75" customHeight="1" x14ac:dyDescent="0.15">
      <c r="A35" s="36">
        <v>45</v>
      </c>
      <c r="B35" s="77" t="s">
        <v>94</v>
      </c>
      <c r="C35" s="46"/>
      <c r="D35" s="32"/>
      <c r="E35" s="34"/>
      <c r="F35" s="34"/>
    </row>
    <row r="36" spans="1:6" ht="12.75" customHeight="1" x14ac:dyDescent="0.15">
      <c r="A36" s="36">
        <v>46</v>
      </c>
      <c r="B36" s="30" t="s">
        <v>12</v>
      </c>
      <c r="C36" s="78">
        <v>695000</v>
      </c>
      <c r="D36" s="32"/>
      <c r="E36" s="34"/>
      <c r="F36" s="34"/>
    </row>
    <row r="37" spans="1:6" ht="12.75" customHeight="1" x14ac:dyDescent="0.15">
      <c r="A37" s="36">
        <v>47</v>
      </c>
      <c r="B37" s="30" t="s">
        <v>13</v>
      </c>
      <c r="C37" s="78">
        <v>70000</v>
      </c>
      <c r="D37" s="32"/>
      <c r="E37" s="34"/>
      <c r="F37" s="34"/>
    </row>
    <row r="38" spans="1:6" ht="12.75" customHeight="1" x14ac:dyDescent="0.15">
      <c r="A38" s="11"/>
      <c r="B38" s="30" t="s">
        <v>14</v>
      </c>
      <c r="C38" s="140">
        <v>2985000</v>
      </c>
      <c r="D38" s="32">
        <f>C5+C16+C34+C36+C37</f>
        <v>2985000</v>
      </c>
      <c r="E38" s="34"/>
      <c r="F38" s="34"/>
    </row>
    <row r="39" spans="1:6" ht="12.75" customHeight="1" x14ac:dyDescent="0.15">
      <c r="A39" s="11"/>
      <c r="B39" s="142" t="s">
        <v>95</v>
      </c>
      <c r="C39" s="143"/>
      <c r="D39" s="167"/>
      <c r="E39" s="177"/>
      <c r="F39" s="177"/>
    </row>
    <row r="40" spans="1:6" ht="12.75" customHeight="1" x14ac:dyDescent="0.15">
      <c r="A40" s="36">
        <v>71</v>
      </c>
      <c r="B40" s="30" t="s">
        <v>15</v>
      </c>
      <c r="C40" s="47">
        <f>SUM(C41:C45)</f>
        <v>1115131</v>
      </c>
      <c r="D40" s="49">
        <v>1115131</v>
      </c>
      <c r="E40" s="170"/>
      <c r="F40" s="30"/>
    </row>
    <row r="41" spans="1:6" ht="12.75" customHeight="1" x14ac:dyDescent="0.15">
      <c r="A41" s="51">
        <v>711</v>
      </c>
      <c r="B41" s="72" t="s">
        <v>16</v>
      </c>
      <c r="C41" s="60">
        <v>439100</v>
      </c>
      <c r="D41" s="66"/>
      <c r="E41" s="67"/>
      <c r="F41" s="57"/>
    </row>
    <row r="42" spans="1:6" ht="12.75" customHeight="1" x14ac:dyDescent="0.15">
      <c r="A42" s="51">
        <v>713</v>
      </c>
      <c r="B42" s="72" t="s">
        <v>17</v>
      </c>
      <c r="C42" s="60">
        <v>302500</v>
      </c>
      <c r="D42" s="66"/>
      <c r="E42" s="67"/>
      <c r="F42" s="57"/>
    </row>
    <row r="43" spans="1:6" ht="12.75" customHeight="1" x14ac:dyDescent="0.15">
      <c r="A43" s="51">
        <v>714</v>
      </c>
      <c r="B43" s="72" t="s">
        <v>18</v>
      </c>
      <c r="C43" s="76">
        <f>7400+50000</f>
        <v>57400</v>
      </c>
      <c r="D43" s="199">
        <v>57400</v>
      </c>
      <c r="E43" s="67"/>
      <c r="F43" s="57"/>
    </row>
    <row r="44" spans="1:6" ht="12.75" customHeight="1" x14ac:dyDescent="0.15">
      <c r="A44" s="201"/>
      <c r="B44" s="72" t="s">
        <v>103</v>
      </c>
      <c r="C44" s="76">
        <f>207531-C43</f>
        <v>150131</v>
      </c>
      <c r="D44" s="66"/>
      <c r="E44" s="67"/>
      <c r="F44" s="57"/>
    </row>
    <row r="45" spans="1:6" ht="12.75" customHeight="1" x14ac:dyDescent="0.15">
      <c r="A45" s="51">
        <v>715</v>
      </c>
      <c r="B45" s="72" t="s">
        <v>104</v>
      </c>
      <c r="C45" s="60">
        <v>166000</v>
      </c>
      <c r="D45" s="66"/>
      <c r="E45" s="67"/>
      <c r="F45" s="57"/>
    </row>
    <row r="46" spans="1:6" ht="12.75" customHeight="1" x14ac:dyDescent="0.15">
      <c r="A46" s="36">
        <v>72</v>
      </c>
      <c r="B46" s="203" t="s">
        <v>19</v>
      </c>
      <c r="C46" s="78">
        <v>200000</v>
      </c>
      <c r="D46" s="66"/>
      <c r="E46" s="34"/>
      <c r="F46" s="67"/>
    </row>
    <row r="47" spans="1:6" ht="18" customHeight="1" x14ac:dyDescent="0.15">
      <c r="A47" s="205">
        <v>73</v>
      </c>
      <c r="B47" s="77" t="s">
        <v>106</v>
      </c>
      <c r="C47" s="207">
        <v>4743</v>
      </c>
      <c r="D47" s="208"/>
      <c r="E47" s="224"/>
      <c r="F47" s="224"/>
    </row>
    <row r="48" spans="1:6" ht="12.75" customHeight="1" x14ac:dyDescent="0.15">
      <c r="A48" s="36">
        <v>74</v>
      </c>
      <c r="B48" s="96" t="s">
        <v>20</v>
      </c>
      <c r="C48" s="149">
        <f>50000+1015126</f>
        <v>1065126</v>
      </c>
      <c r="D48" s="226">
        <v>1065126</v>
      </c>
      <c r="E48" s="188"/>
      <c r="F48" s="34"/>
    </row>
    <row r="49" spans="1:6" ht="12.75" customHeight="1" x14ac:dyDescent="0.15">
      <c r="A49" s="51">
        <v>741</v>
      </c>
      <c r="B49" s="72" t="s">
        <v>21</v>
      </c>
      <c r="C49" s="335">
        <v>170000</v>
      </c>
      <c r="D49" s="337"/>
      <c r="E49" s="339"/>
      <c r="F49" s="34"/>
    </row>
    <row r="50" spans="1:6" ht="12.75" customHeight="1" x14ac:dyDescent="0.15">
      <c r="A50" s="51">
        <v>742</v>
      </c>
      <c r="B50" s="72" t="s">
        <v>22</v>
      </c>
      <c r="C50" s="340">
        <v>845126</v>
      </c>
      <c r="D50" s="125"/>
      <c r="E50" s="107"/>
      <c r="F50" s="34"/>
    </row>
    <row r="51" spans="1:6" ht="12.75" customHeight="1" x14ac:dyDescent="0.15">
      <c r="A51" s="201"/>
      <c r="B51" s="72" t="s">
        <v>107</v>
      </c>
      <c r="C51" s="342">
        <f>C48-C49-C50</f>
        <v>50000</v>
      </c>
      <c r="D51" s="125"/>
      <c r="E51" s="107"/>
      <c r="F51" s="34"/>
    </row>
    <row r="52" spans="1:6" ht="12.75" customHeight="1" x14ac:dyDescent="0.15">
      <c r="A52" s="36">
        <v>751</v>
      </c>
      <c r="B52" s="138" t="s">
        <v>94</v>
      </c>
      <c r="C52" s="78">
        <v>600000</v>
      </c>
      <c r="D52" s="32"/>
      <c r="E52" s="34"/>
      <c r="F52" s="34"/>
    </row>
    <row r="53" spans="1:6" ht="12.75" customHeight="1" x14ac:dyDescent="0.15">
      <c r="A53" s="11"/>
      <c r="B53" s="138" t="s">
        <v>108</v>
      </c>
      <c r="C53" s="140">
        <v>2985000</v>
      </c>
      <c r="D53" s="32">
        <f>C40+C46+C47+C48+C52</f>
        <v>2985000</v>
      </c>
      <c r="E53" s="34"/>
      <c r="F53" s="34"/>
    </row>
    <row r="54" spans="1:6" ht="12.75" customHeight="1" x14ac:dyDescent="0.15">
      <c r="A54" s="11"/>
      <c r="B54" s="142" t="s">
        <v>109</v>
      </c>
      <c r="C54" s="143"/>
      <c r="D54" s="167"/>
      <c r="E54" s="177"/>
      <c r="F54" s="177"/>
    </row>
    <row r="55" spans="1:6" ht="12.75" customHeight="1" x14ac:dyDescent="0.15">
      <c r="A55" s="11"/>
      <c r="B55" s="59" t="s">
        <v>110</v>
      </c>
      <c r="C55" s="76"/>
      <c r="D55" s="66"/>
      <c r="E55" s="67"/>
      <c r="F55" s="67"/>
    </row>
    <row r="56" spans="1:6" ht="12.75" customHeight="1" x14ac:dyDescent="0.15">
      <c r="A56" s="11"/>
      <c r="B56" s="59" t="s">
        <v>111</v>
      </c>
      <c r="C56" s="76"/>
      <c r="D56" s="66"/>
      <c r="E56" s="67"/>
      <c r="F56" s="67"/>
    </row>
    <row r="57" spans="1:6" ht="12.75" customHeight="1" x14ac:dyDescent="0.15">
      <c r="A57" s="11"/>
      <c r="B57" s="59" t="s">
        <v>112</v>
      </c>
      <c r="C57" s="76"/>
      <c r="D57" s="66"/>
      <c r="E57" s="67"/>
      <c r="F57" s="67"/>
    </row>
    <row r="58" spans="1:6" ht="12.75" customHeight="1" x14ac:dyDescent="0.15">
      <c r="A58" s="11"/>
      <c r="B58" s="59" t="s">
        <v>113</v>
      </c>
      <c r="C58" s="76"/>
      <c r="D58" s="66"/>
      <c r="E58" s="67"/>
      <c r="F58" s="67"/>
    </row>
    <row r="59" spans="1:6" ht="12.75" customHeight="1" x14ac:dyDescent="0.15">
      <c r="A59" s="11"/>
      <c r="B59" s="250"/>
      <c r="C59" s="143"/>
      <c r="D59" s="167"/>
      <c r="E59" s="177"/>
      <c r="F59" s="177"/>
    </row>
    <row r="60" spans="1:6" ht="19.5" customHeight="1" x14ac:dyDescent="0.15">
      <c r="A60" s="7"/>
      <c r="B60" s="252"/>
      <c r="C60" s="346"/>
      <c r="D60" s="303"/>
      <c r="E60" s="252"/>
      <c r="F60" s="252"/>
    </row>
    <row r="61" spans="1:6" ht="19.5" customHeight="1" x14ac:dyDescent="0.15">
      <c r="A61" s="7"/>
      <c r="B61" s="256" t="s">
        <v>116</v>
      </c>
      <c r="C61" s="52"/>
      <c r="D61" s="348"/>
      <c r="E61" s="8"/>
      <c r="F61" s="7"/>
    </row>
    <row r="62" spans="1:6" ht="19.5" customHeight="1" x14ac:dyDescent="0.15">
      <c r="A62" s="11"/>
      <c r="B62" s="318" t="s">
        <v>118</v>
      </c>
      <c r="D62" s="350"/>
      <c r="E62" s="309"/>
      <c r="F62" s="23"/>
    </row>
    <row r="63" spans="1:6" ht="19.5" customHeight="1" x14ac:dyDescent="0.15">
      <c r="A63" s="11"/>
      <c r="B63" s="318"/>
      <c r="C63" s="352"/>
      <c r="D63" s="350"/>
      <c r="E63" s="309"/>
      <c r="F63" s="23"/>
    </row>
    <row r="64" spans="1:6" ht="24" customHeight="1" x14ac:dyDescent="0.15">
      <c r="A64" s="11"/>
      <c r="B64" s="320" t="s">
        <v>162</v>
      </c>
      <c r="C64" s="354">
        <v>252650</v>
      </c>
      <c r="D64" s="350"/>
      <c r="E64" s="315"/>
      <c r="F64" s="23"/>
    </row>
    <row r="65" spans="1:6" ht="24" customHeight="1" x14ac:dyDescent="0.15">
      <c r="A65" s="11"/>
      <c r="B65" s="310" t="s">
        <v>122</v>
      </c>
      <c r="C65" s="354">
        <v>585300</v>
      </c>
      <c r="D65" s="350"/>
      <c r="E65" s="315"/>
      <c r="F65" s="23"/>
    </row>
    <row r="66" spans="1:6" ht="24" customHeight="1" x14ac:dyDescent="0.15">
      <c r="A66" s="11"/>
      <c r="B66" s="312" t="s">
        <v>163</v>
      </c>
      <c r="C66" s="4">
        <v>859050</v>
      </c>
      <c r="D66" s="350"/>
      <c r="E66" s="315"/>
      <c r="F66" s="23"/>
    </row>
    <row r="67" spans="1:6" ht="24" customHeight="1" x14ac:dyDescent="0.15">
      <c r="A67" s="11"/>
      <c r="B67" s="355" t="s">
        <v>164</v>
      </c>
      <c r="C67" s="354">
        <v>101100</v>
      </c>
      <c r="D67" s="350"/>
      <c r="E67" s="315"/>
      <c r="F67" s="23"/>
    </row>
    <row r="68" spans="1:6" ht="24" customHeight="1" x14ac:dyDescent="0.15">
      <c r="A68" s="11"/>
      <c r="B68" s="312" t="s">
        <v>165</v>
      </c>
      <c r="C68" s="354">
        <v>122440</v>
      </c>
      <c r="D68" s="350"/>
      <c r="E68" s="315"/>
      <c r="F68" s="23"/>
    </row>
    <row r="69" spans="1:6" ht="24" customHeight="1" x14ac:dyDescent="0.15">
      <c r="A69" s="11"/>
      <c r="B69" s="312" t="s">
        <v>166</v>
      </c>
      <c r="C69" s="354">
        <v>751350</v>
      </c>
      <c r="D69" s="350"/>
      <c r="E69" s="315"/>
      <c r="F69" s="23"/>
    </row>
    <row r="70" spans="1:6" ht="24" customHeight="1" x14ac:dyDescent="0.15">
      <c r="A70" s="11"/>
      <c r="B70" s="310" t="s">
        <v>136</v>
      </c>
      <c r="C70" s="354">
        <v>120010</v>
      </c>
      <c r="D70" s="350"/>
      <c r="E70" s="315"/>
      <c r="F70" s="23"/>
    </row>
    <row r="71" spans="1:6" ht="24" customHeight="1" x14ac:dyDescent="0.15">
      <c r="A71" s="11"/>
      <c r="B71" s="355" t="s">
        <v>167</v>
      </c>
      <c r="C71" s="354">
        <v>160450</v>
      </c>
      <c r="D71" s="350"/>
      <c r="E71" s="315"/>
      <c r="F71" s="23"/>
    </row>
    <row r="72" spans="1:6" ht="24" customHeight="1" x14ac:dyDescent="0.15">
      <c r="A72" s="11"/>
      <c r="B72" s="355" t="s">
        <v>168</v>
      </c>
      <c r="C72" s="354">
        <v>32650</v>
      </c>
      <c r="D72" s="350"/>
      <c r="E72" s="315"/>
      <c r="F72" s="23"/>
    </row>
    <row r="73" spans="1:6" ht="19.5" customHeight="1" x14ac:dyDescent="0.15">
      <c r="A73" s="11"/>
      <c r="B73" s="314"/>
      <c r="C73" s="352"/>
      <c r="D73" s="350"/>
      <c r="E73" s="315"/>
      <c r="F73" s="23"/>
    </row>
    <row r="74" spans="1:6" ht="19.5" customHeight="1" x14ac:dyDescent="0.15">
      <c r="A74" s="11"/>
      <c r="B74" s="318" t="s">
        <v>135</v>
      </c>
      <c r="C74" s="358">
        <f>SUM(C64:C72)</f>
        <v>2985000</v>
      </c>
      <c r="D74" s="361"/>
      <c r="E74" s="363"/>
      <c r="F74" s="23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1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7"/>
      <c r="B1" s="8"/>
      <c r="C1" s="8"/>
      <c r="D1" s="80"/>
      <c r="E1" s="8"/>
      <c r="F1" s="8"/>
    </row>
    <row r="2" spans="1:6" ht="12.75" customHeight="1" x14ac:dyDescent="0.15">
      <c r="A2" s="11"/>
      <c r="B2" s="14" t="s">
        <v>58</v>
      </c>
      <c r="C2" s="15">
        <v>2014</v>
      </c>
      <c r="D2" s="81"/>
      <c r="E2" s="21"/>
      <c r="F2" s="22"/>
    </row>
    <row r="3" spans="1:6" ht="12.75" customHeight="1" x14ac:dyDescent="0.15">
      <c r="A3" s="11"/>
      <c r="B3" s="24" t="s">
        <v>49</v>
      </c>
      <c r="C3" s="40"/>
      <c r="D3" s="82"/>
      <c r="E3" s="42"/>
      <c r="F3" s="29"/>
    </row>
    <row r="4" spans="1:6" ht="12.75" customHeight="1" x14ac:dyDescent="0.15">
      <c r="A4" s="11"/>
      <c r="B4" s="30"/>
      <c r="C4" s="46"/>
      <c r="D4" s="84"/>
      <c r="E4" s="34"/>
      <c r="F4" s="34"/>
    </row>
    <row r="5" spans="1:6" ht="12.75" customHeight="1" x14ac:dyDescent="0.15">
      <c r="A5" s="36">
        <v>41</v>
      </c>
      <c r="B5" s="30" t="s">
        <v>0</v>
      </c>
      <c r="C5" s="91">
        <f>SUM(C6:C14)</f>
        <v>8132389</v>
      </c>
      <c r="D5" s="92">
        <v>8132389</v>
      </c>
      <c r="E5" s="34"/>
      <c r="F5" s="34"/>
    </row>
    <row r="6" spans="1:6" ht="12.75" customHeight="1" x14ac:dyDescent="0.15">
      <c r="A6" s="51">
        <v>411</v>
      </c>
      <c r="B6" s="53" t="s">
        <v>51</v>
      </c>
      <c r="C6" s="60">
        <v>4231205</v>
      </c>
      <c r="D6" s="84"/>
      <c r="E6" s="34"/>
      <c r="F6" s="57"/>
    </row>
    <row r="7" spans="1:6" ht="12.75" customHeight="1" x14ac:dyDescent="0.15">
      <c r="A7" s="51">
        <v>412</v>
      </c>
      <c r="B7" s="59" t="s">
        <v>53</v>
      </c>
      <c r="C7" s="60">
        <v>104704</v>
      </c>
      <c r="D7" s="84"/>
      <c r="E7" s="34"/>
      <c r="F7" s="57"/>
    </row>
    <row r="8" spans="1:6" ht="12.75" customHeight="1" x14ac:dyDescent="0.15">
      <c r="A8" s="51">
        <v>413</v>
      </c>
      <c r="B8" s="61" t="s">
        <v>54</v>
      </c>
      <c r="C8" s="60">
        <v>885600</v>
      </c>
      <c r="D8" s="84"/>
      <c r="E8" s="34"/>
      <c r="F8" s="57"/>
    </row>
    <row r="9" spans="1:6" ht="12.75" customHeight="1" x14ac:dyDescent="0.15">
      <c r="A9" s="51">
        <v>414</v>
      </c>
      <c r="B9" s="61" t="s">
        <v>55</v>
      </c>
      <c r="C9" s="60">
        <v>1456000</v>
      </c>
      <c r="D9" s="84">
        <f>C9+C8</f>
        <v>2341600</v>
      </c>
      <c r="E9" s="71">
        <v>2341600</v>
      </c>
      <c r="F9" s="57"/>
    </row>
    <row r="10" spans="1:6" ht="12.75" customHeight="1" x14ac:dyDescent="0.15">
      <c r="A10" s="51">
        <v>415</v>
      </c>
      <c r="B10" s="53" t="s">
        <v>3</v>
      </c>
      <c r="C10" s="60">
        <v>335000</v>
      </c>
      <c r="D10" s="84"/>
      <c r="E10" s="34"/>
      <c r="F10" s="57"/>
    </row>
    <row r="11" spans="1:6" ht="12.75" customHeight="1" x14ac:dyDescent="0.15">
      <c r="A11" s="51">
        <v>416</v>
      </c>
      <c r="B11" s="72" t="s">
        <v>4</v>
      </c>
      <c r="C11" s="60">
        <v>630000</v>
      </c>
      <c r="D11" s="84"/>
      <c r="E11" s="34"/>
      <c r="F11" s="57"/>
    </row>
    <row r="12" spans="1:6" ht="12.75" customHeight="1" x14ac:dyDescent="0.15">
      <c r="A12" s="51">
        <v>417</v>
      </c>
      <c r="B12" s="53" t="s">
        <v>5</v>
      </c>
      <c r="C12" s="60">
        <v>266000</v>
      </c>
      <c r="D12" s="84"/>
      <c r="E12" s="34"/>
      <c r="F12" s="57"/>
    </row>
    <row r="13" spans="1:6" ht="12.75" customHeight="1" x14ac:dyDescent="0.15">
      <c r="A13" s="51">
        <v>418</v>
      </c>
      <c r="B13" s="53" t="s">
        <v>6</v>
      </c>
      <c r="C13" s="60">
        <v>14580</v>
      </c>
      <c r="D13" s="84"/>
      <c r="E13" s="34"/>
      <c r="F13" s="57"/>
    </row>
    <row r="14" spans="1:6" ht="12.75" customHeight="1" x14ac:dyDescent="0.15">
      <c r="A14" s="51">
        <v>419</v>
      </c>
      <c r="B14" s="53" t="s">
        <v>56</v>
      </c>
      <c r="C14" s="60">
        <v>209300</v>
      </c>
      <c r="D14" s="84"/>
      <c r="E14" s="34"/>
      <c r="F14" s="57"/>
    </row>
    <row r="15" spans="1:6" ht="12.75" customHeight="1" x14ac:dyDescent="0.15">
      <c r="A15" s="36">
        <v>42</v>
      </c>
      <c r="B15" s="77" t="s">
        <v>7</v>
      </c>
      <c r="C15" s="78">
        <v>4500</v>
      </c>
      <c r="D15" s="84"/>
      <c r="E15" s="34"/>
      <c r="F15" s="57"/>
    </row>
    <row r="16" spans="1:6" ht="16.5" customHeight="1" x14ac:dyDescent="0.15">
      <c r="A16" s="94">
        <v>43</v>
      </c>
      <c r="B16" s="96" t="s">
        <v>8</v>
      </c>
      <c r="C16" s="97">
        <v>2315716</v>
      </c>
      <c r="D16" s="99">
        <f>C17+C27</f>
        <v>2315716</v>
      </c>
      <c r="E16" s="101"/>
      <c r="F16" s="34"/>
    </row>
    <row r="17" spans="1:6" ht="12.75" customHeight="1" x14ac:dyDescent="0.15">
      <c r="A17" s="102">
        <v>431</v>
      </c>
      <c r="B17" s="103" t="s">
        <v>8</v>
      </c>
      <c r="C17" s="152">
        <f>SUM(C18:C26)</f>
        <v>1730716</v>
      </c>
      <c r="D17" s="193">
        <v>1730716</v>
      </c>
      <c r="E17" s="67"/>
      <c r="F17" s="34"/>
    </row>
    <row r="18" spans="1:6" ht="12.75" customHeight="1" x14ac:dyDescent="0.15">
      <c r="A18" s="109" t="s">
        <v>63</v>
      </c>
      <c r="B18" s="111" t="s">
        <v>64</v>
      </c>
      <c r="C18" s="120"/>
      <c r="D18" s="184"/>
      <c r="E18" s="107"/>
      <c r="F18" s="34"/>
    </row>
    <row r="19" spans="1:6" ht="12.75" customHeight="1" x14ac:dyDescent="0.15">
      <c r="A19" s="102" t="s">
        <v>65</v>
      </c>
      <c r="B19" s="122" t="s">
        <v>66</v>
      </c>
      <c r="C19" s="175"/>
      <c r="D19" s="129"/>
      <c r="E19" s="67"/>
      <c r="F19" s="211"/>
    </row>
    <row r="20" spans="1:6" ht="12.75" customHeight="1" x14ac:dyDescent="0.15">
      <c r="A20" s="102" t="s">
        <v>68</v>
      </c>
      <c r="B20" s="122" t="s">
        <v>69</v>
      </c>
      <c r="C20" s="175">
        <v>75000</v>
      </c>
      <c r="D20" s="129"/>
      <c r="E20" s="67"/>
      <c r="F20" s="211"/>
    </row>
    <row r="21" spans="1:6" ht="12.75" customHeight="1" x14ac:dyDescent="0.15">
      <c r="A21" s="102" t="s">
        <v>70</v>
      </c>
      <c r="B21" s="122" t="s">
        <v>71</v>
      </c>
      <c r="C21" s="175">
        <v>30000</v>
      </c>
      <c r="D21" s="129"/>
      <c r="E21" s="67"/>
      <c r="F21" s="211"/>
    </row>
    <row r="22" spans="1:6" ht="12.75" customHeight="1" x14ac:dyDescent="0.15">
      <c r="A22" s="102" t="s">
        <v>72</v>
      </c>
      <c r="B22" s="122" t="s">
        <v>73</v>
      </c>
      <c r="C22" s="175">
        <v>174400</v>
      </c>
      <c r="D22" s="129"/>
      <c r="E22" s="67"/>
      <c r="F22" s="211"/>
    </row>
    <row r="23" spans="1:6" ht="12.75" customHeight="1" x14ac:dyDescent="0.15">
      <c r="A23" s="102" t="s">
        <v>74</v>
      </c>
      <c r="B23" s="122" t="s">
        <v>75</v>
      </c>
      <c r="C23" s="175">
        <v>65000</v>
      </c>
      <c r="D23" s="129"/>
      <c r="E23" s="67"/>
      <c r="F23" s="211"/>
    </row>
    <row r="24" spans="1:6" ht="12.75" customHeight="1" x14ac:dyDescent="0.15">
      <c r="A24" s="128" t="s">
        <v>76</v>
      </c>
      <c r="B24" s="122" t="s">
        <v>77</v>
      </c>
      <c r="C24" s="175"/>
      <c r="D24" s="129"/>
      <c r="E24" s="67"/>
      <c r="F24" s="211"/>
    </row>
    <row r="25" spans="1:6" ht="12.75" customHeight="1" x14ac:dyDescent="0.15">
      <c r="A25" s="102" t="s">
        <v>78</v>
      </c>
      <c r="B25" s="130" t="s">
        <v>79</v>
      </c>
      <c r="C25" s="175">
        <v>118000</v>
      </c>
      <c r="D25" s="129"/>
      <c r="E25" s="67"/>
      <c r="F25" s="211"/>
    </row>
    <row r="26" spans="1:6" ht="12.75" customHeight="1" x14ac:dyDescent="0.15">
      <c r="A26" s="102" t="s">
        <v>80</v>
      </c>
      <c r="B26" s="130" t="s">
        <v>81</v>
      </c>
      <c r="C26" s="175">
        <v>1268316</v>
      </c>
      <c r="D26" s="129"/>
      <c r="E26" s="67"/>
      <c r="F26" s="211"/>
    </row>
    <row r="27" spans="1:6" ht="12.75" customHeight="1" x14ac:dyDescent="0.15">
      <c r="A27" s="102">
        <v>432</v>
      </c>
      <c r="B27" s="131" t="s">
        <v>9</v>
      </c>
      <c r="C27" s="152">
        <f>SUM(C28:C33)</f>
        <v>585000</v>
      </c>
      <c r="D27" s="193">
        <v>585000</v>
      </c>
      <c r="E27" s="67"/>
      <c r="F27" s="211"/>
    </row>
    <row r="28" spans="1:6" ht="12.75" customHeight="1" x14ac:dyDescent="0.15">
      <c r="A28" s="102" t="s">
        <v>82</v>
      </c>
      <c r="B28" s="133" t="s">
        <v>83</v>
      </c>
      <c r="C28" s="175"/>
      <c r="D28" s="129"/>
      <c r="E28" s="67"/>
      <c r="F28" s="211"/>
    </row>
    <row r="29" spans="1:6" ht="12.75" customHeight="1" x14ac:dyDescent="0.15">
      <c r="A29" s="102" t="s">
        <v>84</v>
      </c>
      <c r="B29" s="133" t="s">
        <v>85</v>
      </c>
      <c r="C29" s="175"/>
      <c r="D29" s="129"/>
      <c r="E29" s="67"/>
      <c r="F29" s="211"/>
    </row>
    <row r="30" spans="1:6" ht="12.75" customHeight="1" x14ac:dyDescent="0.15">
      <c r="A30" s="102" t="s">
        <v>86</v>
      </c>
      <c r="B30" s="133" t="s">
        <v>87</v>
      </c>
      <c r="C30" s="175"/>
      <c r="D30" s="129"/>
      <c r="E30" s="67"/>
      <c r="F30" s="211"/>
    </row>
    <row r="31" spans="1:6" ht="12.75" customHeight="1" x14ac:dyDescent="0.15">
      <c r="A31" s="109" t="s">
        <v>88</v>
      </c>
      <c r="B31" s="134" t="s">
        <v>89</v>
      </c>
      <c r="C31" s="175"/>
      <c r="D31" s="129"/>
      <c r="E31" s="67"/>
      <c r="F31" s="211"/>
    </row>
    <row r="32" spans="1:6" ht="12.75" customHeight="1" x14ac:dyDescent="0.15">
      <c r="A32" s="102" t="s">
        <v>90</v>
      </c>
      <c r="B32" s="136" t="s">
        <v>91</v>
      </c>
      <c r="C32" s="175"/>
      <c r="D32" s="129"/>
      <c r="E32" s="67"/>
      <c r="F32" s="211"/>
    </row>
    <row r="33" spans="1:6" ht="12.75" customHeight="1" x14ac:dyDescent="0.15">
      <c r="A33" s="102" t="s">
        <v>92</v>
      </c>
      <c r="B33" s="136" t="s">
        <v>93</v>
      </c>
      <c r="C33" s="175">
        <v>585000</v>
      </c>
      <c r="D33" s="129"/>
      <c r="E33" s="67"/>
      <c r="F33" s="211"/>
    </row>
    <row r="34" spans="1:6" ht="12.75" customHeight="1" x14ac:dyDescent="0.15">
      <c r="A34" s="36">
        <v>44</v>
      </c>
      <c r="B34" s="138" t="s">
        <v>10</v>
      </c>
      <c r="C34" s="78">
        <v>12899000</v>
      </c>
      <c r="D34" s="84"/>
      <c r="E34" s="34"/>
      <c r="F34" s="34"/>
    </row>
    <row r="35" spans="1:6" ht="12.75" customHeight="1" x14ac:dyDescent="0.15">
      <c r="A35" s="36">
        <v>45</v>
      </c>
      <c r="B35" s="77" t="s">
        <v>94</v>
      </c>
      <c r="C35" s="78">
        <v>0</v>
      </c>
      <c r="D35" s="84"/>
      <c r="E35" s="34"/>
      <c r="F35" s="34"/>
    </row>
    <row r="36" spans="1:6" ht="12.75" customHeight="1" x14ac:dyDescent="0.15">
      <c r="A36" s="36">
        <v>46</v>
      </c>
      <c r="B36" s="30" t="s">
        <v>12</v>
      </c>
      <c r="C36" s="78">
        <v>12549247</v>
      </c>
      <c r="D36" s="84"/>
      <c r="E36" s="34"/>
      <c r="F36" s="34"/>
    </row>
    <row r="37" spans="1:6" ht="12.75" customHeight="1" x14ac:dyDescent="0.15">
      <c r="A37" s="36">
        <v>47</v>
      </c>
      <c r="B37" s="30" t="s">
        <v>13</v>
      </c>
      <c r="C37" s="78">
        <v>410000</v>
      </c>
      <c r="D37" s="84"/>
      <c r="E37" s="34"/>
      <c r="F37" s="34"/>
    </row>
    <row r="38" spans="1:6" ht="12.75" customHeight="1" x14ac:dyDescent="0.15">
      <c r="A38" s="11"/>
      <c r="B38" s="30" t="s">
        <v>14</v>
      </c>
      <c r="C38" s="140">
        <v>36310852</v>
      </c>
      <c r="D38" s="84">
        <f>C5+C15+C16+C34+C36+C37</f>
        <v>36310852</v>
      </c>
      <c r="E38" s="34"/>
      <c r="F38" s="34"/>
    </row>
    <row r="39" spans="1:6" ht="12.75" customHeight="1" x14ac:dyDescent="0.15">
      <c r="A39" s="11"/>
      <c r="B39" s="142" t="s">
        <v>95</v>
      </c>
      <c r="C39" s="151"/>
      <c r="D39" s="231"/>
      <c r="E39" s="177"/>
      <c r="F39" s="177"/>
    </row>
    <row r="40" spans="1:6" ht="12.75" customHeight="1" x14ac:dyDescent="0.15">
      <c r="A40" s="36">
        <v>71</v>
      </c>
      <c r="B40" s="30" t="s">
        <v>15</v>
      </c>
      <c r="C40" s="246">
        <f>SUM(C41:C45)</f>
        <v>20555852</v>
      </c>
      <c r="D40" s="260">
        <v>20555852</v>
      </c>
      <c r="E40" s="34"/>
      <c r="F40" s="30"/>
    </row>
    <row r="41" spans="1:6" ht="12.75" customHeight="1" x14ac:dyDescent="0.15">
      <c r="A41" s="51">
        <v>711</v>
      </c>
      <c r="B41" s="72" t="s">
        <v>16</v>
      </c>
      <c r="C41" s="60">
        <v>8049600</v>
      </c>
      <c r="D41" s="129"/>
      <c r="E41" s="67"/>
      <c r="F41" s="57"/>
    </row>
    <row r="42" spans="1:6" ht="12.75" customHeight="1" x14ac:dyDescent="0.15">
      <c r="A42" s="51">
        <v>713</v>
      </c>
      <c r="B42" s="72" t="s">
        <v>17</v>
      </c>
      <c r="C42" s="60">
        <v>731300</v>
      </c>
      <c r="D42" s="129"/>
      <c r="E42" s="67"/>
      <c r="F42" s="57"/>
    </row>
    <row r="43" spans="1:6" ht="12.75" customHeight="1" x14ac:dyDescent="0.15">
      <c r="A43" s="51">
        <v>714</v>
      </c>
      <c r="B43" s="72" t="s">
        <v>18</v>
      </c>
      <c r="C43" s="67">
        <f>300500+300000</f>
        <v>600500</v>
      </c>
      <c r="D43" s="261">
        <v>600500</v>
      </c>
      <c r="E43" s="67"/>
      <c r="F43" s="57"/>
    </row>
    <row r="44" spans="1:6" ht="12.75" customHeight="1" x14ac:dyDescent="0.15">
      <c r="A44" s="201"/>
      <c r="B44" s="72" t="s">
        <v>103</v>
      </c>
      <c r="C44" s="263">
        <f>3956500-C43</f>
        <v>3356000</v>
      </c>
      <c r="D44" s="129"/>
      <c r="E44" s="67"/>
      <c r="F44" s="57"/>
    </row>
    <row r="45" spans="1:6" ht="12.75" customHeight="1" x14ac:dyDescent="0.15">
      <c r="A45" s="51">
        <v>715</v>
      </c>
      <c r="B45" s="72" t="s">
        <v>104</v>
      </c>
      <c r="C45" s="60">
        <v>7818452</v>
      </c>
      <c r="D45" s="129"/>
      <c r="E45" s="67"/>
      <c r="F45" s="57"/>
    </row>
    <row r="46" spans="1:6" ht="12.75" customHeight="1" x14ac:dyDescent="0.15">
      <c r="A46" s="36">
        <v>72</v>
      </c>
      <c r="B46" s="203" t="s">
        <v>19</v>
      </c>
      <c r="C46" s="78">
        <v>80000</v>
      </c>
      <c r="D46" s="84"/>
      <c r="E46" s="34"/>
      <c r="F46" s="67"/>
    </row>
    <row r="47" spans="1:6" ht="18" customHeight="1" x14ac:dyDescent="0.15">
      <c r="A47" s="205">
        <v>73</v>
      </c>
      <c r="B47" s="77" t="s">
        <v>106</v>
      </c>
      <c r="C47" s="74"/>
      <c r="D47" s="264"/>
      <c r="E47" s="188"/>
      <c r="F47" s="224"/>
    </row>
    <row r="48" spans="1:6" ht="12.75" customHeight="1" x14ac:dyDescent="0.15">
      <c r="A48" s="36">
        <v>74</v>
      </c>
      <c r="B48" s="96" t="s">
        <v>20</v>
      </c>
      <c r="C48" s="78">
        <v>8570000</v>
      </c>
      <c r="D48" s="84"/>
      <c r="E48" s="34"/>
      <c r="F48" s="34"/>
    </row>
    <row r="49" spans="1:6" ht="12.75" customHeight="1" x14ac:dyDescent="0.15">
      <c r="A49" s="51">
        <v>741</v>
      </c>
      <c r="B49" s="72" t="s">
        <v>21</v>
      </c>
      <c r="C49" s="76"/>
      <c r="D49" s="129"/>
      <c r="E49" s="67"/>
      <c r="F49" s="34"/>
    </row>
    <row r="50" spans="1:6" ht="12.75" customHeight="1" x14ac:dyDescent="0.15">
      <c r="A50" s="51">
        <v>742</v>
      </c>
      <c r="B50" s="72" t="s">
        <v>22</v>
      </c>
      <c r="C50" s="60">
        <v>5300000</v>
      </c>
      <c r="D50" s="129"/>
      <c r="E50" s="67"/>
      <c r="F50" s="34"/>
    </row>
    <row r="51" spans="1:6" ht="12.75" customHeight="1" x14ac:dyDescent="0.15">
      <c r="A51" s="201"/>
      <c r="B51" s="72" t="s">
        <v>107</v>
      </c>
      <c r="C51" s="266">
        <f>C48-C50</f>
        <v>3270000</v>
      </c>
      <c r="D51" s="184"/>
      <c r="E51" s="107"/>
      <c r="F51" s="34"/>
    </row>
    <row r="52" spans="1:6" ht="12.75" customHeight="1" x14ac:dyDescent="0.15">
      <c r="A52" s="36">
        <v>751</v>
      </c>
      <c r="B52" s="138" t="s">
        <v>94</v>
      </c>
      <c r="C52" s="78">
        <v>7105000</v>
      </c>
      <c r="D52" s="84"/>
      <c r="E52" s="34"/>
      <c r="F52" s="34"/>
    </row>
    <row r="53" spans="1:6" ht="12.75" customHeight="1" x14ac:dyDescent="0.15">
      <c r="A53" s="11"/>
      <c r="B53" s="138" t="s">
        <v>108</v>
      </c>
      <c r="C53" s="140">
        <v>36310852</v>
      </c>
      <c r="D53" s="84">
        <f>C40+C46+C48+C52</f>
        <v>36310852</v>
      </c>
      <c r="E53" s="34"/>
      <c r="F53" s="34"/>
    </row>
    <row r="54" spans="1:6" ht="12.75" customHeight="1" x14ac:dyDescent="0.15">
      <c r="A54" s="11"/>
      <c r="B54" s="142" t="s">
        <v>109</v>
      </c>
      <c r="C54" s="151"/>
      <c r="D54" s="231"/>
      <c r="E54" s="177"/>
      <c r="F54" s="177"/>
    </row>
    <row r="55" spans="1:6" ht="12.75" customHeight="1" x14ac:dyDescent="0.15">
      <c r="A55" s="11"/>
      <c r="B55" s="59" t="s">
        <v>110</v>
      </c>
      <c r="C55" s="76"/>
      <c r="D55" s="129"/>
      <c r="E55" s="67"/>
      <c r="F55" s="67"/>
    </row>
    <row r="56" spans="1:6" ht="12.75" customHeight="1" x14ac:dyDescent="0.15">
      <c r="A56" s="11"/>
      <c r="B56" s="59" t="s">
        <v>111</v>
      </c>
      <c r="C56" s="76"/>
      <c r="D56" s="129"/>
      <c r="E56" s="67"/>
      <c r="F56" s="67"/>
    </row>
    <row r="57" spans="1:6" ht="12.75" customHeight="1" x14ac:dyDescent="0.15">
      <c r="A57" s="11"/>
      <c r="B57" s="59" t="s">
        <v>112</v>
      </c>
      <c r="C57" s="76"/>
      <c r="D57" s="129"/>
      <c r="E57" s="67"/>
      <c r="F57" s="67"/>
    </row>
    <row r="58" spans="1:6" ht="12.75" customHeight="1" x14ac:dyDescent="0.15">
      <c r="A58" s="11"/>
      <c r="B58" s="59" t="s">
        <v>113</v>
      </c>
      <c r="C58" s="76"/>
      <c r="D58" s="129"/>
      <c r="E58" s="67"/>
      <c r="F58" s="67"/>
    </row>
    <row r="59" spans="1:6" ht="12.75" customHeight="1" x14ac:dyDescent="0.15">
      <c r="A59" s="11"/>
      <c r="B59" s="250"/>
      <c r="C59" s="151"/>
      <c r="D59" s="231"/>
      <c r="E59" s="177"/>
      <c r="F59" s="177"/>
    </row>
    <row r="60" spans="1:6" ht="19.5" customHeight="1" x14ac:dyDescent="0.15">
      <c r="A60" s="7"/>
      <c r="B60" s="252"/>
      <c r="C60" s="252"/>
      <c r="D60" s="268"/>
      <c r="E60" s="252"/>
      <c r="F60" s="252"/>
    </row>
    <row r="61" spans="1:6" ht="19.5" customHeight="1" x14ac:dyDescent="0.15">
      <c r="A61" s="7"/>
      <c r="B61" s="256" t="s">
        <v>116</v>
      </c>
      <c r="C61" s="8"/>
      <c r="D61" s="270"/>
      <c r="E61" s="8"/>
      <c r="F61" s="7"/>
    </row>
    <row r="62" spans="1:6" ht="19.5" customHeight="1" x14ac:dyDescent="0.15">
      <c r="A62" s="11"/>
      <c r="B62" s="318" t="s">
        <v>118</v>
      </c>
      <c r="C62" s="305">
        <f>SUM(C64:C87)</f>
        <v>22854372</v>
      </c>
      <c r="D62" s="182"/>
      <c r="E62" s="266"/>
      <c r="F62" s="23"/>
    </row>
    <row r="63" spans="1:6" ht="19.5" customHeight="1" x14ac:dyDescent="0.15">
      <c r="A63" s="11"/>
      <c r="B63" s="318"/>
      <c r="C63" s="305"/>
      <c r="D63" s="182"/>
      <c r="E63" s="266"/>
      <c r="F63" s="23"/>
    </row>
    <row r="64" spans="1:6" ht="19.5" customHeight="1" x14ac:dyDescent="0.15">
      <c r="A64" s="11"/>
      <c r="B64" s="320" t="s">
        <v>136</v>
      </c>
      <c r="C64" s="2">
        <v>415168</v>
      </c>
      <c r="D64" s="182"/>
      <c r="E64" s="266"/>
      <c r="F64" s="23"/>
    </row>
    <row r="65" spans="1:6" ht="19.5" customHeight="1" x14ac:dyDescent="0.15">
      <c r="A65" s="11"/>
      <c r="B65" s="320" t="s">
        <v>146</v>
      </c>
      <c r="C65" s="2">
        <v>1413430</v>
      </c>
      <c r="D65" s="182"/>
      <c r="E65" s="266"/>
      <c r="F65" s="23"/>
    </row>
    <row r="66" spans="1:6" ht="19.5" customHeight="1" x14ac:dyDescent="0.15">
      <c r="A66" s="11"/>
      <c r="B66" s="320" t="s">
        <v>138</v>
      </c>
      <c r="C66" s="2">
        <v>102588</v>
      </c>
      <c r="D66" s="182"/>
      <c r="E66" s="266"/>
      <c r="F66" s="23"/>
    </row>
    <row r="67" spans="1:6" ht="19.5" customHeight="1" x14ac:dyDescent="0.15">
      <c r="A67" s="11"/>
      <c r="B67" s="320" t="s">
        <v>139</v>
      </c>
      <c r="C67" s="2">
        <v>84612</v>
      </c>
      <c r="D67" s="182"/>
      <c r="E67" s="266"/>
      <c r="F67" s="23"/>
    </row>
    <row r="68" spans="1:6" ht="19.5" customHeight="1" x14ac:dyDescent="0.15">
      <c r="A68" s="11"/>
      <c r="B68" s="320" t="s">
        <v>152</v>
      </c>
      <c r="C68" s="2">
        <v>431632</v>
      </c>
      <c r="D68" s="182"/>
      <c r="E68" s="266"/>
      <c r="F68" s="23"/>
    </row>
    <row r="69" spans="1:6" ht="19.5" customHeight="1" x14ac:dyDescent="0.15">
      <c r="A69" s="11"/>
      <c r="B69" s="355" t="s">
        <v>155</v>
      </c>
      <c r="C69" s="2">
        <v>12305356.51</v>
      </c>
      <c r="D69" s="182"/>
      <c r="E69" s="266"/>
      <c r="F69" s="23"/>
    </row>
    <row r="70" spans="1:6" ht="19.5" customHeight="1" x14ac:dyDescent="0.15">
      <c r="A70" s="11"/>
      <c r="B70" s="312" t="s">
        <v>212</v>
      </c>
      <c r="C70" s="2">
        <v>478688</v>
      </c>
      <c r="D70" s="182"/>
      <c r="E70" s="266"/>
      <c r="F70" s="23"/>
    </row>
    <row r="71" spans="1:6" ht="19.5" customHeight="1" x14ac:dyDescent="0.15">
      <c r="A71" s="11"/>
      <c r="B71" s="312" t="s">
        <v>214</v>
      </c>
      <c r="C71" s="2">
        <v>494320.35</v>
      </c>
      <c r="D71" s="182"/>
      <c r="E71" s="266"/>
      <c r="F71" s="23"/>
    </row>
    <row r="72" spans="1:6" ht="19.5" customHeight="1" x14ac:dyDescent="0.15">
      <c r="A72" s="11"/>
      <c r="B72" s="312" t="s">
        <v>216</v>
      </c>
      <c r="C72" s="2">
        <v>277068</v>
      </c>
      <c r="D72" s="182"/>
      <c r="E72" s="266"/>
      <c r="F72" s="23"/>
    </row>
    <row r="73" spans="1:6" ht="19.5" customHeight="1" x14ac:dyDescent="0.15">
      <c r="A73" s="11"/>
      <c r="B73" s="312" t="s">
        <v>217</v>
      </c>
      <c r="C73" s="2">
        <v>313576</v>
      </c>
      <c r="D73" s="182"/>
      <c r="E73" s="266"/>
      <c r="F73" s="23"/>
    </row>
    <row r="74" spans="1:6" ht="19.5" customHeight="1" x14ac:dyDescent="0.15">
      <c r="A74" s="11"/>
      <c r="B74" s="355" t="s">
        <v>218</v>
      </c>
      <c r="C74" s="2">
        <v>127745</v>
      </c>
      <c r="D74" s="182"/>
      <c r="E74" s="266"/>
      <c r="F74" s="23"/>
    </row>
    <row r="75" spans="1:6" ht="19.5" customHeight="1" x14ac:dyDescent="0.15">
      <c r="A75" s="11"/>
      <c r="B75" s="312" t="s">
        <v>219</v>
      </c>
      <c r="C75" s="2">
        <v>250000</v>
      </c>
      <c r="D75" s="182"/>
      <c r="E75" s="266"/>
      <c r="F75" s="23"/>
    </row>
    <row r="76" spans="1:6" ht="19.5" customHeight="1" x14ac:dyDescent="0.15">
      <c r="A76" s="11"/>
      <c r="B76" s="312" t="s">
        <v>220</v>
      </c>
      <c r="C76" s="2">
        <v>62942.14</v>
      </c>
      <c r="D76" s="182"/>
      <c r="E76" s="266"/>
      <c r="F76" s="23"/>
    </row>
    <row r="77" spans="1:6" ht="19.5" customHeight="1" x14ac:dyDescent="0.15">
      <c r="A77" s="11"/>
      <c r="B77" s="355" t="s">
        <v>221</v>
      </c>
      <c r="C77" s="2">
        <v>309680</v>
      </c>
      <c r="D77" s="182"/>
      <c r="E77" s="266"/>
      <c r="F77" s="23"/>
    </row>
    <row r="78" spans="1:6" ht="19.5" customHeight="1" x14ac:dyDescent="0.15">
      <c r="A78" s="11"/>
      <c r="B78" s="355" t="s">
        <v>222</v>
      </c>
      <c r="C78" s="2">
        <v>835032</v>
      </c>
      <c r="D78" s="182"/>
      <c r="E78" s="266"/>
      <c r="F78" s="23"/>
    </row>
    <row r="79" spans="1:6" ht="19.5" customHeight="1" x14ac:dyDescent="0.15">
      <c r="A79" s="11"/>
      <c r="B79" s="355" t="s">
        <v>158</v>
      </c>
      <c r="C79" s="2">
        <v>2225476</v>
      </c>
      <c r="D79" s="182"/>
      <c r="E79" s="266"/>
      <c r="F79" s="23"/>
    </row>
    <row r="80" spans="1:6" ht="19.5" customHeight="1" x14ac:dyDescent="0.15">
      <c r="A80" s="11"/>
      <c r="B80" s="312" t="s">
        <v>159</v>
      </c>
      <c r="C80" s="2">
        <v>199504</v>
      </c>
      <c r="D80" s="182"/>
      <c r="E80" s="266"/>
      <c r="F80" s="23"/>
    </row>
    <row r="81" spans="1:6" ht="19.5" customHeight="1" x14ac:dyDescent="0.15">
      <c r="A81" s="11"/>
      <c r="B81" s="355" t="s">
        <v>142</v>
      </c>
      <c r="C81" s="2">
        <v>282500</v>
      </c>
      <c r="D81" s="182"/>
      <c r="E81" s="266"/>
      <c r="F81" s="23"/>
    </row>
    <row r="82" spans="1:6" ht="19.5" customHeight="1" x14ac:dyDescent="0.15">
      <c r="A82" s="11"/>
      <c r="B82" s="355" t="s">
        <v>182</v>
      </c>
      <c r="C82" s="2">
        <v>30900</v>
      </c>
      <c r="D82" s="182"/>
      <c r="E82" s="266"/>
      <c r="F82" s="23"/>
    </row>
    <row r="83" spans="1:6" ht="19.5" customHeight="1" x14ac:dyDescent="0.15">
      <c r="A83" s="11"/>
      <c r="B83" s="312" t="s">
        <v>224</v>
      </c>
      <c r="C83" s="2">
        <v>408552</v>
      </c>
      <c r="D83" s="182"/>
      <c r="E83" s="266"/>
      <c r="F83" s="23"/>
    </row>
    <row r="84" spans="1:6" ht="19.5" customHeight="1" x14ac:dyDescent="0.15">
      <c r="A84" s="11"/>
      <c r="B84" s="312" t="s">
        <v>130</v>
      </c>
      <c r="C84" s="2">
        <v>598000</v>
      </c>
      <c r="D84" s="182"/>
      <c r="E84" s="266"/>
      <c r="F84" s="23"/>
    </row>
    <row r="85" spans="1:6" ht="19.5" customHeight="1" x14ac:dyDescent="0.15">
      <c r="A85" s="11"/>
      <c r="B85" s="312" t="s">
        <v>180</v>
      </c>
      <c r="C85" s="2">
        <v>699838</v>
      </c>
      <c r="D85" s="182"/>
      <c r="E85" s="266"/>
      <c r="F85" s="23"/>
    </row>
    <row r="86" spans="1:6" ht="19.5" customHeight="1" x14ac:dyDescent="0.15">
      <c r="A86" s="11"/>
      <c r="B86" s="312" t="s">
        <v>128</v>
      </c>
      <c r="C86" s="2">
        <v>475864</v>
      </c>
      <c r="D86" s="182"/>
      <c r="E86" s="266"/>
      <c r="F86" s="23"/>
    </row>
    <row r="87" spans="1:6" ht="19.5" customHeight="1" x14ac:dyDescent="0.15">
      <c r="A87" s="11"/>
      <c r="B87" s="355" t="s">
        <v>161</v>
      </c>
      <c r="C87" s="2">
        <v>31900</v>
      </c>
      <c r="D87" s="182"/>
      <c r="E87" s="266"/>
      <c r="F87" s="23"/>
    </row>
    <row r="88" spans="1:6" ht="19.5" customHeight="1" x14ac:dyDescent="0.15">
      <c r="A88" s="11"/>
      <c r="B88" s="314"/>
      <c r="C88" s="315"/>
      <c r="D88" s="182"/>
      <c r="E88" s="266"/>
      <c r="F88" s="23"/>
    </row>
    <row r="89" spans="1:6" ht="19.5" customHeight="1" x14ac:dyDescent="0.15">
      <c r="A89" s="11"/>
      <c r="B89" s="275" t="s">
        <v>225</v>
      </c>
      <c r="C89" s="1">
        <v>13456480</v>
      </c>
      <c r="D89" s="182"/>
      <c r="E89" s="266"/>
      <c r="F89" s="23"/>
    </row>
    <row r="90" spans="1:6" ht="19.5" customHeight="1" x14ac:dyDescent="0.15">
      <c r="A90" s="11"/>
      <c r="B90" s="314"/>
      <c r="C90" s="315"/>
      <c r="D90" s="182"/>
      <c r="E90" s="266"/>
      <c r="F90" s="23"/>
    </row>
    <row r="91" spans="1:6" ht="19.5" customHeight="1" x14ac:dyDescent="0.15">
      <c r="A91" s="11"/>
      <c r="B91" s="275" t="s">
        <v>135</v>
      </c>
      <c r="C91" s="380">
        <f>C89+C62</f>
        <v>36310852</v>
      </c>
      <c r="D91" s="392"/>
      <c r="E91" s="393"/>
      <c r="F91" s="23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1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8" width="11" customWidth="1"/>
  </cols>
  <sheetData>
    <row r="1" spans="1:8" ht="27.75" customHeight="1" x14ac:dyDescent="0.15">
      <c r="A1" s="7"/>
      <c r="B1" s="8"/>
      <c r="C1" s="8"/>
      <c r="D1" s="80"/>
      <c r="E1" s="8"/>
      <c r="F1" s="8"/>
      <c r="G1" s="7"/>
      <c r="H1" s="7"/>
    </row>
    <row r="2" spans="1:8" ht="12.75" customHeight="1" x14ac:dyDescent="0.15">
      <c r="A2" s="11"/>
      <c r="B2" s="14" t="s">
        <v>57</v>
      </c>
      <c r="C2" s="15">
        <v>2014</v>
      </c>
      <c r="D2" s="81"/>
      <c r="E2" s="21"/>
      <c r="F2" s="22"/>
      <c r="G2" s="23"/>
      <c r="H2" s="7"/>
    </row>
    <row r="3" spans="1:8" ht="12.75" customHeight="1" x14ac:dyDescent="0.15">
      <c r="A3" s="11"/>
      <c r="B3" s="24" t="s">
        <v>49</v>
      </c>
      <c r="C3" s="40"/>
      <c r="D3" s="82"/>
      <c r="E3" s="42"/>
      <c r="F3" s="29"/>
      <c r="G3" s="23"/>
      <c r="H3" s="7"/>
    </row>
    <row r="4" spans="1:8" ht="12.75" customHeight="1" x14ac:dyDescent="0.15">
      <c r="A4" s="11"/>
      <c r="B4" s="30"/>
      <c r="C4" s="46"/>
      <c r="D4" s="84"/>
      <c r="E4" s="34"/>
      <c r="F4" s="34"/>
      <c r="G4" s="23"/>
      <c r="H4" s="7"/>
    </row>
    <row r="5" spans="1:8" ht="12.75" customHeight="1" x14ac:dyDescent="0.15">
      <c r="A5" s="36">
        <v>41</v>
      </c>
      <c r="B5" s="30" t="s">
        <v>0</v>
      </c>
      <c r="C5" s="47">
        <f>SUM(C6:C14)</f>
        <v>3366100</v>
      </c>
      <c r="D5" s="92">
        <v>3366100</v>
      </c>
      <c r="E5" s="50"/>
      <c r="F5" s="34"/>
      <c r="G5" s="23"/>
      <c r="H5" s="7"/>
    </row>
    <row r="6" spans="1:8" ht="12.75" customHeight="1" x14ac:dyDescent="0.15">
      <c r="A6" s="51">
        <v>411</v>
      </c>
      <c r="B6" s="53" t="s">
        <v>51</v>
      </c>
      <c r="C6" s="60">
        <v>2367800</v>
      </c>
      <c r="D6" s="129"/>
      <c r="E6" s="67"/>
      <c r="F6" s="57"/>
      <c r="G6" s="23"/>
      <c r="H6" s="7"/>
    </row>
    <row r="7" spans="1:8" ht="12.75" customHeight="1" x14ac:dyDescent="0.15">
      <c r="A7" s="51">
        <v>412</v>
      </c>
      <c r="B7" s="59" t="s">
        <v>53</v>
      </c>
      <c r="C7" s="60">
        <v>115400</v>
      </c>
      <c r="D7" s="129"/>
      <c r="E7" s="67"/>
      <c r="F7" s="57"/>
      <c r="G7" s="23"/>
      <c r="H7" s="7"/>
    </row>
    <row r="8" spans="1:8" ht="12.75" customHeight="1" x14ac:dyDescent="0.15">
      <c r="A8" s="51">
        <v>413</v>
      </c>
      <c r="B8" s="61" t="s">
        <v>54</v>
      </c>
      <c r="C8" s="60">
        <v>170000</v>
      </c>
      <c r="D8" s="129"/>
      <c r="E8" s="67"/>
      <c r="F8" s="57"/>
      <c r="G8" s="23"/>
      <c r="H8" s="7"/>
    </row>
    <row r="9" spans="1:8" ht="12.75" customHeight="1" x14ac:dyDescent="0.15">
      <c r="A9" s="51">
        <v>414</v>
      </c>
      <c r="B9" s="61" t="s">
        <v>55</v>
      </c>
      <c r="C9" s="60">
        <v>393800</v>
      </c>
      <c r="D9" s="129">
        <f>C9+C8</f>
        <v>563800</v>
      </c>
      <c r="E9" s="154">
        <v>563800</v>
      </c>
      <c r="F9" s="57"/>
      <c r="G9" s="23"/>
      <c r="H9" s="7"/>
    </row>
    <row r="10" spans="1:8" ht="12.75" customHeight="1" x14ac:dyDescent="0.15">
      <c r="A10" s="51">
        <v>415</v>
      </c>
      <c r="B10" s="53" t="s">
        <v>3</v>
      </c>
      <c r="C10" s="60">
        <v>50000</v>
      </c>
      <c r="D10" s="129"/>
      <c r="E10" s="67"/>
      <c r="F10" s="57"/>
      <c r="G10" s="23"/>
      <c r="H10" s="7"/>
    </row>
    <row r="11" spans="1:8" ht="12.75" customHeight="1" x14ac:dyDescent="0.15">
      <c r="A11" s="51">
        <v>416</v>
      </c>
      <c r="B11" s="72" t="s">
        <v>4</v>
      </c>
      <c r="C11" s="60">
        <v>41000</v>
      </c>
      <c r="D11" s="129"/>
      <c r="E11" s="67"/>
      <c r="F11" s="57"/>
      <c r="G11" s="23"/>
      <c r="H11" s="7"/>
    </row>
    <row r="12" spans="1:8" ht="12.75" customHeight="1" x14ac:dyDescent="0.15">
      <c r="A12" s="51">
        <v>417</v>
      </c>
      <c r="B12" s="53" t="s">
        <v>5</v>
      </c>
      <c r="D12" s="129"/>
      <c r="E12" s="67"/>
      <c r="F12" s="57"/>
      <c r="G12" s="23"/>
      <c r="H12" s="7"/>
    </row>
    <row r="13" spans="1:8" ht="12.75" customHeight="1" x14ac:dyDescent="0.15">
      <c r="A13" s="51">
        <v>418</v>
      </c>
      <c r="B13" s="53" t="s">
        <v>6</v>
      </c>
      <c r="C13" s="60">
        <v>30000</v>
      </c>
      <c r="D13" s="129"/>
      <c r="E13" s="67"/>
      <c r="F13" s="57"/>
      <c r="G13" s="23"/>
      <c r="H13" s="7"/>
    </row>
    <row r="14" spans="1:8" ht="12.75" customHeight="1" x14ac:dyDescent="0.15">
      <c r="A14" s="51">
        <v>419</v>
      </c>
      <c r="B14" s="53" t="s">
        <v>56</v>
      </c>
      <c r="C14" s="60">
        <v>198100</v>
      </c>
      <c r="D14" s="129"/>
      <c r="E14" s="67"/>
      <c r="F14" s="57"/>
      <c r="G14" s="23"/>
      <c r="H14" s="7"/>
    </row>
    <row r="15" spans="1:8" ht="12.75" customHeight="1" x14ac:dyDescent="0.15">
      <c r="A15" s="36">
        <v>42</v>
      </c>
      <c r="B15" s="77" t="s">
        <v>7</v>
      </c>
      <c r="C15" s="78">
        <v>19000</v>
      </c>
      <c r="D15" s="84"/>
      <c r="E15" s="34"/>
      <c r="F15" s="57"/>
      <c r="G15" s="23"/>
      <c r="H15" s="7"/>
    </row>
    <row r="16" spans="1:8" ht="16.5" customHeight="1" x14ac:dyDescent="0.15">
      <c r="A16" s="94">
        <v>43</v>
      </c>
      <c r="B16" s="96" t="s">
        <v>8</v>
      </c>
      <c r="C16" s="98">
        <v>11997515</v>
      </c>
      <c r="D16" s="158">
        <f>C17+C27</f>
        <v>11997515</v>
      </c>
      <c r="E16" s="101"/>
      <c r="F16" s="34"/>
      <c r="G16" s="23"/>
      <c r="H16" s="7"/>
    </row>
    <row r="17" spans="1:8" ht="12.75" customHeight="1" x14ac:dyDescent="0.15">
      <c r="A17" s="102">
        <v>431</v>
      </c>
      <c r="B17" s="103" t="s">
        <v>8</v>
      </c>
      <c r="C17" s="119">
        <f>SUM(C18:C26)</f>
        <v>11273415</v>
      </c>
      <c r="D17" s="161">
        <v>11273415</v>
      </c>
      <c r="E17" s="107"/>
      <c r="F17" s="34"/>
      <c r="G17" s="23"/>
      <c r="H17" s="7"/>
    </row>
    <row r="18" spans="1:8" ht="12.75" customHeight="1" x14ac:dyDescent="0.15">
      <c r="A18" s="109" t="s">
        <v>63</v>
      </c>
      <c r="B18" s="111" t="s">
        <v>64</v>
      </c>
      <c r="C18" s="112"/>
      <c r="D18" s="162"/>
      <c r="E18" s="107"/>
      <c r="F18" s="34"/>
      <c r="G18" s="23"/>
      <c r="H18" s="7"/>
    </row>
    <row r="19" spans="1:8" ht="12.75" customHeight="1" x14ac:dyDescent="0.15">
      <c r="A19" s="102" t="s">
        <v>65</v>
      </c>
      <c r="B19" s="122" t="s">
        <v>66</v>
      </c>
      <c r="C19" s="144"/>
      <c r="D19" s="184"/>
      <c r="E19" s="67"/>
      <c r="F19" s="126"/>
      <c r="G19" s="7"/>
      <c r="H19" s="7"/>
    </row>
    <row r="20" spans="1:8" ht="15" customHeight="1" x14ac:dyDescent="0.15">
      <c r="A20" s="102" t="s">
        <v>68</v>
      </c>
      <c r="B20" s="122" t="s">
        <v>69</v>
      </c>
      <c r="C20" s="144">
        <f>350000+350000+180000+11000</f>
        <v>891000</v>
      </c>
      <c r="D20" s="184"/>
      <c r="E20" s="67"/>
      <c r="F20" s="127"/>
      <c r="G20" s="7"/>
      <c r="H20" s="7"/>
    </row>
    <row r="21" spans="1:8" ht="15" customHeight="1" x14ac:dyDescent="0.15">
      <c r="A21" s="102" t="s">
        <v>70</v>
      </c>
      <c r="B21" s="122" t="s">
        <v>71</v>
      </c>
      <c r="C21" s="145">
        <v>20000</v>
      </c>
      <c r="D21" s="184"/>
      <c r="E21" s="67"/>
      <c r="F21" s="127"/>
      <c r="G21" s="7"/>
      <c r="H21" s="7"/>
    </row>
    <row r="22" spans="1:8" ht="15" customHeight="1" x14ac:dyDescent="0.15">
      <c r="A22" s="102" t="s">
        <v>72</v>
      </c>
      <c r="B22" s="122" t="s">
        <v>73</v>
      </c>
      <c r="C22" s="144">
        <f>52000+85015+3600+7000</f>
        <v>147615</v>
      </c>
      <c r="D22" s="184"/>
      <c r="E22" s="67"/>
      <c r="F22" s="127"/>
      <c r="G22" s="7"/>
      <c r="H22" s="7"/>
    </row>
    <row r="23" spans="1:8" ht="15" customHeight="1" x14ac:dyDescent="0.15">
      <c r="A23" s="102" t="s">
        <v>74</v>
      </c>
      <c r="B23" s="122" t="s">
        <v>75</v>
      </c>
      <c r="C23" s="145">
        <v>28000</v>
      </c>
      <c r="D23" s="184"/>
      <c r="E23" s="67"/>
      <c r="F23" s="127"/>
      <c r="G23" s="7"/>
      <c r="H23" s="7"/>
    </row>
    <row r="24" spans="1:8" ht="15" customHeight="1" x14ac:dyDescent="0.15">
      <c r="A24" s="128" t="s">
        <v>76</v>
      </c>
      <c r="B24" s="122" t="s">
        <v>77</v>
      </c>
      <c r="C24" s="144"/>
      <c r="D24" s="184"/>
      <c r="E24" s="67"/>
      <c r="F24" s="127"/>
      <c r="G24" s="7"/>
      <c r="H24" s="7"/>
    </row>
    <row r="25" spans="1:8" ht="15" customHeight="1" x14ac:dyDescent="0.15">
      <c r="A25" s="102" t="s">
        <v>78</v>
      </c>
      <c r="B25" s="130" t="s">
        <v>79</v>
      </c>
      <c r="C25" s="144">
        <f>20000+7000+50000</f>
        <v>77000</v>
      </c>
      <c r="D25" s="184"/>
      <c r="E25" s="67"/>
      <c r="F25" s="127"/>
      <c r="G25" s="7"/>
      <c r="H25" s="7"/>
    </row>
    <row r="26" spans="1:8" ht="15" customHeight="1" x14ac:dyDescent="0.15">
      <c r="A26" s="102" t="s">
        <v>80</v>
      </c>
      <c r="B26" s="130" t="s">
        <v>81</v>
      </c>
      <c r="C26" s="144">
        <f>390000+44300+457100+979100+35000+172100+600000+108000+33000+26000+25000+6763700+6000+40000+145500+285000</f>
        <v>10109800</v>
      </c>
      <c r="D26" s="184"/>
      <c r="E26" s="67"/>
      <c r="F26" s="127"/>
      <c r="G26" s="7"/>
      <c r="H26" s="7"/>
    </row>
    <row r="27" spans="1:8" ht="15" customHeight="1" x14ac:dyDescent="0.15">
      <c r="A27" s="102">
        <v>432</v>
      </c>
      <c r="B27" s="131" t="s">
        <v>9</v>
      </c>
      <c r="C27" s="147">
        <f>SUM(C28:C33)</f>
        <v>724100</v>
      </c>
      <c r="D27" s="161">
        <v>724100</v>
      </c>
      <c r="E27" s="67"/>
      <c r="F27" s="127"/>
      <c r="G27" s="7"/>
      <c r="H27" s="7"/>
    </row>
    <row r="28" spans="1:8" ht="15" customHeight="1" x14ac:dyDescent="0.15">
      <c r="A28" s="102" t="s">
        <v>82</v>
      </c>
      <c r="B28" s="133" t="s">
        <v>83</v>
      </c>
      <c r="C28" s="144"/>
      <c r="D28" s="184"/>
      <c r="E28" s="67"/>
      <c r="F28" s="127"/>
      <c r="G28" s="7"/>
      <c r="H28" s="7"/>
    </row>
    <row r="29" spans="1:8" ht="15" customHeight="1" x14ac:dyDescent="0.15">
      <c r="A29" s="102" t="s">
        <v>84</v>
      </c>
      <c r="B29" s="133" t="s">
        <v>85</v>
      </c>
      <c r="C29" s="144"/>
      <c r="D29" s="184"/>
      <c r="E29" s="67"/>
      <c r="F29" s="127"/>
      <c r="G29" s="7"/>
      <c r="H29" s="7"/>
    </row>
    <row r="30" spans="1:8" ht="15" customHeight="1" x14ac:dyDescent="0.15">
      <c r="A30" s="102" t="s">
        <v>86</v>
      </c>
      <c r="B30" s="133" t="s">
        <v>87</v>
      </c>
      <c r="C30" s="144"/>
      <c r="D30" s="184"/>
      <c r="E30" s="67"/>
      <c r="F30" s="127"/>
      <c r="G30" s="7"/>
      <c r="H30" s="7"/>
    </row>
    <row r="31" spans="1:8" ht="15" customHeight="1" x14ac:dyDescent="0.15">
      <c r="A31" s="109" t="s">
        <v>88</v>
      </c>
      <c r="B31" s="134" t="s">
        <v>89</v>
      </c>
      <c r="C31" s="144"/>
      <c r="D31" s="184"/>
      <c r="E31" s="67"/>
      <c r="F31" s="127"/>
      <c r="G31" s="7"/>
      <c r="H31" s="7"/>
    </row>
    <row r="32" spans="1:8" ht="15" customHeight="1" x14ac:dyDescent="0.15">
      <c r="A32" s="102" t="s">
        <v>90</v>
      </c>
      <c r="B32" s="136" t="s">
        <v>91</v>
      </c>
      <c r="C32" s="144">
        <f>10100+94000</f>
        <v>104100</v>
      </c>
      <c r="D32" s="184"/>
      <c r="E32" s="67"/>
      <c r="F32" s="127"/>
      <c r="G32" s="7"/>
      <c r="H32" s="7"/>
    </row>
    <row r="33" spans="1:8" ht="15" customHeight="1" x14ac:dyDescent="0.15">
      <c r="A33" s="102" t="s">
        <v>92</v>
      </c>
      <c r="B33" s="136" t="s">
        <v>93</v>
      </c>
      <c r="C33" s="144">
        <f>170000+35000+300000+90000+25000</f>
        <v>620000</v>
      </c>
      <c r="D33" s="184"/>
      <c r="E33" s="67"/>
      <c r="F33" s="127"/>
      <c r="G33" s="7"/>
      <c r="H33" s="7"/>
    </row>
    <row r="34" spans="1:8" ht="12.75" customHeight="1" x14ac:dyDescent="0.15">
      <c r="A34" s="36">
        <v>44</v>
      </c>
      <c r="B34" s="138" t="s">
        <v>10</v>
      </c>
      <c r="C34" s="78">
        <v>836900</v>
      </c>
      <c r="D34" s="84"/>
      <c r="E34" s="34"/>
      <c r="F34" s="34"/>
      <c r="G34" s="23"/>
      <c r="H34" s="7"/>
    </row>
    <row r="35" spans="1:8" ht="12.75" customHeight="1" x14ac:dyDescent="0.15">
      <c r="A35" s="36">
        <v>45</v>
      </c>
      <c r="B35" s="77" t="s">
        <v>94</v>
      </c>
      <c r="C35" s="78">
        <v>50000</v>
      </c>
      <c r="D35" s="84"/>
      <c r="E35" s="34"/>
      <c r="F35" s="34"/>
      <c r="G35" s="23"/>
      <c r="H35" s="7"/>
    </row>
    <row r="36" spans="1:8" ht="12.75" customHeight="1" x14ac:dyDescent="0.15">
      <c r="A36" s="36">
        <v>46</v>
      </c>
      <c r="B36" s="30" t="s">
        <v>12</v>
      </c>
      <c r="C36" s="78">
        <f>747000+1323485</f>
        <v>2070485</v>
      </c>
      <c r="D36" s="92">
        <v>2070485</v>
      </c>
      <c r="E36" s="34"/>
      <c r="F36" s="34"/>
      <c r="G36" s="23"/>
      <c r="H36" s="7"/>
    </row>
    <row r="37" spans="1:8" ht="12.75" customHeight="1" x14ac:dyDescent="0.15">
      <c r="A37" s="36">
        <v>47</v>
      </c>
      <c r="B37" s="30" t="s">
        <v>13</v>
      </c>
      <c r="C37" s="78">
        <v>60000</v>
      </c>
      <c r="D37" s="84"/>
      <c r="E37" s="34"/>
      <c r="F37" s="34"/>
      <c r="G37" s="23"/>
      <c r="H37" s="7"/>
    </row>
    <row r="38" spans="1:8" ht="12.75" customHeight="1" x14ac:dyDescent="0.15">
      <c r="A38" s="11"/>
      <c r="B38" s="30" t="s">
        <v>14</v>
      </c>
      <c r="C38" s="140">
        <v>18400000</v>
      </c>
      <c r="D38" s="84">
        <f>C5+C15+C16+C34+C35+C36+C37</f>
        <v>18400000</v>
      </c>
      <c r="E38" s="34"/>
      <c r="F38" s="34"/>
      <c r="G38" s="23"/>
      <c r="H38" s="7"/>
    </row>
    <row r="39" spans="1:8" ht="12.75" customHeight="1" x14ac:dyDescent="0.15">
      <c r="A39" s="11"/>
      <c r="B39" s="142" t="s">
        <v>95</v>
      </c>
      <c r="C39" s="151"/>
      <c r="D39" s="231"/>
      <c r="E39" s="177"/>
      <c r="F39" s="177"/>
      <c r="G39" s="23"/>
      <c r="H39" s="7"/>
    </row>
    <row r="40" spans="1:8" ht="12.75" customHeight="1" x14ac:dyDescent="0.15">
      <c r="A40" s="36">
        <v>71</v>
      </c>
      <c r="B40" s="30" t="s">
        <v>15</v>
      </c>
      <c r="C40" s="246">
        <f>SUM(C41:C45)</f>
        <v>12479300</v>
      </c>
      <c r="D40" s="92">
        <v>12479300</v>
      </c>
      <c r="E40" s="50"/>
      <c r="F40" s="30"/>
      <c r="G40" s="23"/>
      <c r="H40" s="7"/>
    </row>
    <row r="41" spans="1:8" ht="12.75" customHeight="1" x14ac:dyDescent="0.15">
      <c r="A41" s="51">
        <v>711</v>
      </c>
      <c r="B41" s="72" t="s">
        <v>16</v>
      </c>
      <c r="C41" s="108">
        <v>5247000</v>
      </c>
      <c r="D41" s="129"/>
      <c r="E41" s="67"/>
      <c r="F41" s="57"/>
      <c r="G41" s="23"/>
      <c r="H41" s="7"/>
    </row>
    <row r="42" spans="1:8" ht="12.75" customHeight="1" x14ac:dyDescent="0.15">
      <c r="A42" s="51">
        <v>713</v>
      </c>
      <c r="B42" s="72" t="s">
        <v>17</v>
      </c>
      <c r="C42" s="108">
        <v>261300</v>
      </c>
      <c r="D42" s="129"/>
      <c r="E42" s="67"/>
      <c r="F42" s="57"/>
      <c r="G42" s="23"/>
      <c r="H42" s="7"/>
    </row>
    <row r="43" spans="1:8" ht="12.75" customHeight="1" x14ac:dyDescent="0.15">
      <c r="A43" s="51">
        <v>714</v>
      </c>
      <c r="B43" s="72" t="s">
        <v>18</v>
      </c>
      <c r="C43" s="67">
        <f>15000+4000+200000+176000</f>
        <v>395000</v>
      </c>
      <c r="D43" s="269">
        <v>395000</v>
      </c>
      <c r="E43" s="67"/>
      <c r="F43" s="57"/>
      <c r="G43" s="23"/>
      <c r="H43" s="7"/>
    </row>
    <row r="44" spans="1:8" ht="12.75" customHeight="1" x14ac:dyDescent="0.15">
      <c r="A44" s="201"/>
      <c r="B44" s="72" t="s">
        <v>103</v>
      </c>
      <c r="C44" s="67">
        <f>4375000-C43</f>
        <v>3980000</v>
      </c>
      <c r="D44" s="129"/>
      <c r="E44" s="67"/>
      <c r="F44" s="57"/>
      <c r="G44" s="23"/>
      <c r="H44" s="7"/>
    </row>
    <row r="45" spans="1:8" ht="12.75" customHeight="1" x14ac:dyDescent="0.15">
      <c r="A45" s="51">
        <v>715</v>
      </c>
      <c r="B45" s="72" t="s">
        <v>104</v>
      </c>
      <c r="C45" s="60">
        <v>2596000</v>
      </c>
      <c r="D45" s="129"/>
      <c r="E45" s="67"/>
      <c r="F45" s="57"/>
      <c r="G45" s="23"/>
      <c r="H45" s="213"/>
    </row>
    <row r="46" spans="1:8" ht="12.75" customHeight="1" x14ac:dyDescent="0.15">
      <c r="A46" s="36">
        <v>72</v>
      </c>
      <c r="B46" s="203" t="s">
        <v>19</v>
      </c>
      <c r="C46" s="78">
        <v>4200000</v>
      </c>
      <c r="D46" s="84"/>
      <c r="E46" s="34"/>
      <c r="F46" s="67"/>
      <c r="G46" s="23"/>
      <c r="H46" s="7"/>
    </row>
    <row r="47" spans="1:8" ht="18" customHeight="1" x14ac:dyDescent="0.15">
      <c r="A47" s="205">
        <v>73</v>
      </c>
      <c r="B47" s="77" t="s">
        <v>106</v>
      </c>
      <c r="C47" s="237">
        <f>45000+400000</f>
        <v>445000</v>
      </c>
      <c r="D47" s="272">
        <v>445000</v>
      </c>
      <c r="E47" s="237"/>
      <c r="F47" s="224"/>
      <c r="G47" s="23"/>
      <c r="H47" s="7"/>
    </row>
    <row r="48" spans="1:8" ht="12.75" customHeight="1" x14ac:dyDescent="0.15">
      <c r="A48" s="36">
        <v>74</v>
      </c>
      <c r="B48" s="96" t="s">
        <v>20</v>
      </c>
      <c r="C48" s="149">
        <v>730700</v>
      </c>
      <c r="D48" s="264"/>
      <c r="E48" s="188"/>
      <c r="F48" s="34"/>
      <c r="G48" s="23"/>
      <c r="H48" s="7"/>
    </row>
    <row r="49" spans="1:8" ht="12.75" customHeight="1" x14ac:dyDescent="0.15">
      <c r="A49" s="51">
        <v>741</v>
      </c>
      <c r="B49" s="72" t="s">
        <v>21</v>
      </c>
      <c r="C49" s="101"/>
      <c r="D49" s="264"/>
      <c r="E49" s="188"/>
      <c r="F49" s="34"/>
      <c r="G49" s="23"/>
      <c r="H49" s="7"/>
    </row>
    <row r="50" spans="1:8" ht="12.75" customHeight="1" x14ac:dyDescent="0.15">
      <c r="A50" s="51">
        <v>742</v>
      </c>
      <c r="B50" s="72" t="s">
        <v>22</v>
      </c>
      <c r="C50" s="101"/>
      <c r="D50" s="264"/>
      <c r="E50" s="188"/>
      <c r="F50" s="34"/>
      <c r="G50" s="23"/>
      <c r="H50" s="7"/>
    </row>
    <row r="51" spans="1:8" ht="12.75" customHeight="1" x14ac:dyDescent="0.15">
      <c r="A51" s="201"/>
      <c r="B51" s="72" t="s">
        <v>107</v>
      </c>
      <c r="C51" s="123">
        <v>730700</v>
      </c>
      <c r="D51" s="264"/>
      <c r="E51" s="188"/>
      <c r="F51" s="34"/>
      <c r="G51" s="23"/>
      <c r="H51" s="7"/>
    </row>
    <row r="52" spans="1:8" ht="12.75" customHeight="1" x14ac:dyDescent="0.15">
      <c r="A52" s="36">
        <v>751</v>
      </c>
      <c r="B52" s="138" t="s">
        <v>94</v>
      </c>
      <c r="C52" s="78">
        <v>545000</v>
      </c>
      <c r="D52" s="84"/>
      <c r="E52" s="34"/>
      <c r="F52" s="34"/>
      <c r="G52" s="23"/>
      <c r="H52" s="7"/>
    </row>
    <row r="53" spans="1:8" ht="12.75" customHeight="1" x14ac:dyDescent="0.15">
      <c r="A53" s="11"/>
      <c r="B53" s="138" t="s">
        <v>108</v>
      </c>
      <c r="C53" s="91">
        <v>18400000</v>
      </c>
      <c r="D53" s="84">
        <f>C40+C46+C47+C48+C52</f>
        <v>18400000</v>
      </c>
      <c r="E53" s="34"/>
      <c r="F53" s="34"/>
      <c r="G53" s="23"/>
      <c r="H53" s="7"/>
    </row>
    <row r="54" spans="1:8" ht="12.75" customHeight="1" x14ac:dyDescent="0.15">
      <c r="A54" s="11"/>
      <c r="B54" s="142" t="s">
        <v>109</v>
      </c>
      <c r="C54" s="151"/>
      <c r="D54" s="231"/>
      <c r="E54" s="177"/>
      <c r="F54" s="177"/>
      <c r="G54" s="23"/>
      <c r="H54" s="7"/>
    </row>
    <row r="55" spans="1:8" ht="12.75" customHeight="1" x14ac:dyDescent="0.15">
      <c r="A55" s="11"/>
      <c r="B55" s="59" t="s">
        <v>110</v>
      </c>
      <c r="C55" s="76"/>
      <c r="D55" s="129"/>
      <c r="E55" s="67"/>
      <c r="F55" s="67"/>
      <c r="G55" s="23"/>
      <c r="H55" s="7"/>
    </row>
    <row r="56" spans="1:8" ht="12.75" customHeight="1" x14ac:dyDescent="0.15">
      <c r="A56" s="11"/>
      <c r="B56" s="59" t="s">
        <v>111</v>
      </c>
      <c r="C56" s="76"/>
      <c r="D56" s="129"/>
      <c r="E56" s="67"/>
      <c r="F56" s="67"/>
      <c r="G56" s="23"/>
      <c r="H56" s="7"/>
    </row>
    <row r="57" spans="1:8" ht="12.75" customHeight="1" x14ac:dyDescent="0.15">
      <c r="A57" s="11"/>
      <c r="B57" s="59" t="s">
        <v>112</v>
      </c>
      <c r="C57" s="76"/>
      <c r="D57" s="129"/>
      <c r="E57" s="67"/>
      <c r="F57" s="67"/>
      <c r="G57" s="23"/>
      <c r="H57" s="7"/>
    </row>
    <row r="58" spans="1:8" ht="12.75" customHeight="1" x14ac:dyDescent="0.15">
      <c r="A58" s="11"/>
      <c r="B58" s="59" t="s">
        <v>113</v>
      </c>
      <c r="C58" s="76"/>
      <c r="D58" s="129"/>
      <c r="E58" s="67"/>
      <c r="F58" s="67"/>
      <c r="G58" s="23"/>
      <c r="H58" s="7"/>
    </row>
    <row r="59" spans="1:8" ht="12.75" customHeight="1" x14ac:dyDescent="0.15">
      <c r="A59" s="11"/>
      <c r="B59" s="250"/>
      <c r="C59" s="151"/>
      <c r="D59" s="231"/>
      <c r="E59" s="177"/>
      <c r="F59" s="177"/>
      <c r="G59" s="23"/>
      <c r="H59" s="7"/>
    </row>
    <row r="60" spans="1:8" ht="19.5" customHeight="1" x14ac:dyDescent="0.15">
      <c r="A60" s="7"/>
      <c r="B60" s="252"/>
      <c r="C60" s="252"/>
      <c r="D60" s="268"/>
      <c r="E60" s="252"/>
      <c r="F60" s="252"/>
      <c r="G60" s="7"/>
      <c r="H60" s="7"/>
    </row>
    <row r="61" spans="1:8" ht="19.5" customHeight="1" x14ac:dyDescent="0.15">
      <c r="A61" s="7"/>
      <c r="B61" s="256" t="s">
        <v>116</v>
      </c>
      <c r="C61" s="8"/>
      <c r="D61" s="270"/>
      <c r="E61" s="8"/>
      <c r="F61" s="7"/>
      <c r="G61" s="7"/>
      <c r="H61" s="7"/>
    </row>
    <row r="62" spans="1:8" ht="19.5" customHeight="1" x14ac:dyDescent="0.15">
      <c r="A62" s="11"/>
      <c r="B62" s="275" t="s">
        <v>118</v>
      </c>
      <c r="C62" s="305"/>
      <c r="D62" s="307"/>
      <c r="E62" s="309"/>
      <c r="F62" s="23"/>
      <c r="G62" s="7"/>
      <c r="H62" s="7"/>
    </row>
    <row r="63" spans="1:8" ht="24" customHeight="1" x14ac:dyDescent="0.15">
      <c r="A63" s="11"/>
      <c r="B63" s="310" t="s">
        <v>119</v>
      </c>
      <c r="C63" s="2"/>
      <c r="D63" s="307"/>
      <c r="E63" s="309"/>
      <c r="F63" s="23"/>
      <c r="G63" s="7"/>
      <c r="H63" s="7"/>
    </row>
    <row r="64" spans="1:8" ht="24" customHeight="1" x14ac:dyDescent="0.15">
      <c r="A64" s="11"/>
      <c r="B64" s="310" t="s">
        <v>120</v>
      </c>
      <c r="C64" s="2"/>
      <c r="D64" s="307"/>
      <c r="E64" s="309"/>
      <c r="F64" s="23"/>
      <c r="G64" s="7"/>
      <c r="H64" s="7"/>
    </row>
    <row r="65" spans="1:8" ht="24" customHeight="1" x14ac:dyDescent="0.15">
      <c r="A65" s="11"/>
      <c r="B65" s="312" t="s">
        <v>121</v>
      </c>
      <c r="C65" s="2"/>
      <c r="D65" s="307"/>
      <c r="E65" s="309"/>
      <c r="F65" s="23"/>
      <c r="G65" s="7"/>
      <c r="H65" s="7"/>
    </row>
    <row r="66" spans="1:8" ht="24" customHeight="1" x14ac:dyDescent="0.15">
      <c r="A66" s="11"/>
      <c r="B66" s="312" t="s">
        <v>122</v>
      </c>
      <c r="C66" s="2"/>
      <c r="D66" s="307"/>
      <c r="E66" s="309"/>
      <c r="F66" s="23"/>
      <c r="G66" s="7"/>
      <c r="H66" s="7"/>
    </row>
    <row r="67" spans="1:8" ht="31.5" customHeight="1" x14ac:dyDescent="0.15">
      <c r="A67" s="11"/>
      <c r="B67" s="310" t="s">
        <v>123</v>
      </c>
      <c r="C67" s="2"/>
      <c r="D67" s="307"/>
      <c r="E67" s="309"/>
      <c r="F67" s="23"/>
      <c r="G67" s="7"/>
      <c r="H67" s="7"/>
    </row>
    <row r="68" spans="1:8" ht="24" customHeight="1" x14ac:dyDescent="0.15">
      <c r="A68" s="11"/>
      <c r="B68" s="310" t="s">
        <v>124</v>
      </c>
      <c r="C68" s="2"/>
      <c r="D68" s="307"/>
      <c r="E68" s="309"/>
      <c r="F68" s="23"/>
      <c r="G68" s="7"/>
      <c r="H68" s="7"/>
    </row>
    <row r="69" spans="1:8" ht="24" customHeight="1" x14ac:dyDescent="0.15">
      <c r="A69" s="11"/>
      <c r="B69" s="312" t="s">
        <v>125</v>
      </c>
      <c r="C69" s="2"/>
      <c r="D69" s="307"/>
      <c r="E69" s="309"/>
      <c r="F69" s="23"/>
      <c r="G69" s="7"/>
      <c r="H69" s="7"/>
    </row>
    <row r="70" spans="1:8" ht="24" customHeight="1" x14ac:dyDescent="0.15">
      <c r="A70" s="11"/>
      <c r="B70" s="312" t="s">
        <v>126</v>
      </c>
      <c r="C70" s="2"/>
      <c r="D70" s="307"/>
      <c r="E70" s="309"/>
      <c r="F70" s="23"/>
      <c r="G70" s="7"/>
      <c r="H70" s="7"/>
    </row>
    <row r="71" spans="1:8" ht="24" customHeight="1" x14ac:dyDescent="0.15">
      <c r="A71" s="11"/>
      <c r="B71" s="312" t="s">
        <v>127</v>
      </c>
      <c r="C71" s="2"/>
      <c r="D71" s="307"/>
      <c r="E71" s="309"/>
      <c r="F71" s="23"/>
      <c r="G71" s="7"/>
      <c r="H71" s="7"/>
    </row>
    <row r="72" spans="1:8" ht="24" customHeight="1" x14ac:dyDescent="0.15">
      <c r="A72" s="11"/>
      <c r="B72" s="312" t="s">
        <v>128</v>
      </c>
      <c r="C72" s="2"/>
      <c r="D72" s="307"/>
      <c r="E72" s="309"/>
      <c r="F72" s="23"/>
      <c r="G72" s="7"/>
      <c r="H72" s="7"/>
    </row>
    <row r="73" spans="1:8" ht="24" customHeight="1" x14ac:dyDescent="0.15">
      <c r="A73" s="11"/>
      <c r="B73" s="312" t="s">
        <v>129</v>
      </c>
      <c r="C73" s="2"/>
      <c r="D73" s="307"/>
      <c r="E73" s="309"/>
      <c r="F73" s="23"/>
      <c r="G73" s="7"/>
      <c r="H73" s="7"/>
    </row>
    <row r="74" spans="1:8" ht="24" customHeight="1" x14ac:dyDescent="0.15">
      <c r="A74" s="11"/>
      <c r="B74" s="312" t="s">
        <v>130</v>
      </c>
      <c r="C74" s="2"/>
      <c r="D74" s="307"/>
      <c r="E74" s="309"/>
      <c r="F74" s="23"/>
      <c r="G74" s="7"/>
      <c r="H74" s="7"/>
    </row>
    <row r="75" spans="1:8" ht="24" customHeight="1" x14ac:dyDescent="0.15">
      <c r="A75" s="11"/>
      <c r="B75" s="312" t="s">
        <v>131</v>
      </c>
      <c r="C75" s="2"/>
      <c r="D75" s="307"/>
      <c r="E75" s="309"/>
      <c r="F75" s="23"/>
      <c r="G75" s="7"/>
      <c r="H75" s="7"/>
    </row>
    <row r="76" spans="1:8" ht="24" customHeight="1" x14ac:dyDescent="0.15">
      <c r="A76" s="11"/>
      <c r="B76" s="312" t="s">
        <v>132</v>
      </c>
      <c r="C76" s="2"/>
      <c r="D76" s="307"/>
      <c r="E76" s="309"/>
      <c r="F76" s="23"/>
      <c r="G76" s="7"/>
      <c r="H76" s="7"/>
    </row>
    <row r="77" spans="1:8" ht="24" customHeight="1" x14ac:dyDescent="0.15">
      <c r="A77" s="11"/>
      <c r="B77" s="312" t="s">
        <v>133</v>
      </c>
      <c r="C77" s="2"/>
      <c r="D77" s="307"/>
      <c r="E77" s="309"/>
      <c r="F77" s="23"/>
      <c r="G77" s="7"/>
      <c r="H77" s="7"/>
    </row>
    <row r="78" spans="1:8" ht="24" customHeight="1" x14ac:dyDescent="0.15">
      <c r="A78" s="11"/>
      <c r="B78" s="312" t="s">
        <v>134</v>
      </c>
      <c r="C78" s="2"/>
      <c r="D78" s="307"/>
      <c r="E78" s="309"/>
      <c r="F78" s="23"/>
      <c r="G78" s="7"/>
      <c r="H78" s="7"/>
    </row>
    <row r="79" spans="1:8" ht="19.5" customHeight="1" x14ac:dyDescent="0.15">
      <c r="A79" s="11"/>
      <c r="B79" s="314"/>
      <c r="C79" s="315"/>
      <c r="D79" s="307"/>
      <c r="E79" s="309"/>
      <c r="F79" s="23"/>
      <c r="G79" s="7"/>
      <c r="H79" s="7"/>
    </row>
    <row r="80" spans="1:8" ht="19.5" customHeight="1" x14ac:dyDescent="0.15">
      <c r="A80" s="11"/>
      <c r="B80" s="275" t="s">
        <v>135</v>
      </c>
      <c r="C80" s="316"/>
      <c r="D80" s="317"/>
      <c r="E80" s="363"/>
      <c r="F80" s="23"/>
      <c r="G80" s="7"/>
      <c r="H80" s="7"/>
    </row>
    <row r="81" spans="1:8" ht="19.5" customHeight="1" x14ac:dyDescent="0.15">
      <c r="A81" s="7"/>
      <c r="B81" s="252"/>
      <c r="C81" s="252"/>
      <c r="D81" s="268"/>
      <c r="E81" s="328"/>
      <c r="F81" s="7"/>
      <c r="G81" s="7"/>
      <c r="H81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Uporedni pregled za 2014. godin</vt:lpstr>
      <vt:lpstr>Ulcinj</vt:lpstr>
      <vt:lpstr>Tivat</vt:lpstr>
      <vt:lpstr>Šavnik</vt:lpstr>
      <vt:lpstr>Rožaje</vt:lpstr>
      <vt:lpstr>Pljevlja</vt:lpstr>
      <vt:lpstr>Plav</vt:lpstr>
      <vt:lpstr>Nikšić</vt:lpstr>
      <vt:lpstr>Kotor</vt:lpstr>
      <vt:lpstr>Kolašin</vt:lpstr>
      <vt:lpstr>Danilovgrad</vt:lpstr>
      <vt:lpstr>Cetinje</vt:lpstr>
      <vt:lpstr>Budva</vt:lpstr>
      <vt:lpstr>Bijelo Polje</vt:lpstr>
      <vt:lpstr>Berane</vt:lpstr>
      <vt:lpstr>Mojkovac</vt:lpstr>
      <vt:lpstr>Andrijevica</vt:lpstr>
      <vt:lpstr>Podgorica</vt:lpstr>
      <vt:lpstr>Plužine</vt:lpstr>
      <vt:lpstr>Herceg Novi</vt:lpstr>
      <vt:lpstr>Žabljak</vt:lpstr>
      <vt:lpstr>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Marko Sošić</cp:lastModifiedBy>
  <dcterms:modified xsi:type="dcterms:W3CDTF">2015-09-19T09:53:02Z</dcterms:modified>
</cp:coreProperties>
</file>