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arko/Downloads/"/>
    </mc:Choice>
  </mc:AlternateContent>
  <bookViews>
    <workbookView xWindow="0" yWindow="460" windowWidth="28800" windowHeight="16140" tabRatio="500"/>
  </bookViews>
  <sheets>
    <sheet name="Uporedni pregled za 2015. godin" sheetId="1" r:id="rId1"/>
    <sheet name="Plav" sheetId="2" r:id="rId2"/>
    <sheet name="Kolašin" sheetId="3" r:id="rId3"/>
    <sheet name="Herceg Novi" sheetId="4" r:id="rId4"/>
    <sheet name="Bijelo Polje" sheetId="5" r:id="rId5"/>
    <sheet name="Andrijevica" sheetId="6" r:id="rId6"/>
    <sheet name="Danilovgrad" sheetId="7" r:id="rId7"/>
    <sheet name="Cetinje" sheetId="8" r:id="rId8"/>
    <sheet name="Budva" sheetId="9" r:id="rId9"/>
    <sheet name="Nikšić" sheetId="10" r:id="rId10"/>
    <sheet name="Bar" sheetId="11" r:id="rId11"/>
    <sheet name="Podgorica" sheetId="12" r:id="rId12"/>
    <sheet name="Plužine" sheetId="13" r:id="rId13"/>
    <sheet name="Ulcinj" sheetId="14" r:id="rId14"/>
    <sheet name="Tivat" sheetId="15" r:id="rId15"/>
    <sheet name="Mojkovac" sheetId="16" r:id="rId16"/>
    <sheet name="Kotor" sheetId="17" r:id="rId17"/>
    <sheet name="Berane" sheetId="18" r:id="rId18"/>
    <sheet name="Žabljak" sheetId="19" r:id="rId19"/>
    <sheet name="Šavnik" sheetId="20" r:id="rId20"/>
    <sheet name="Rožaje" sheetId="21" r:id="rId21"/>
    <sheet name="Pljevlja" sheetId="22" r:id="rId2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22" l="1"/>
  <c r="C87" i="22"/>
  <c r="C43" i="22"/>
  <c r="C44" i="22"/>
  <c r="C40" i="22"/>
  <c r="D53" i="22"/>
  <c r="C51" i="22"/>
  <c r="D48" i="22"/>
  <c r="C5" i="22"/>
  <c r="D38" i="22"/>
  <c r="C27" i="22"/>
  <c r="C17" i="22"/>
  <c r="D16" i="22"/>
  <c r="D9" i="22"/>
  <c r="C62" i="21"/>
  <c r="C87" i="21"/>
  <c r="C44" i="21"/>
  <c r="C40" i="21"/>
  <c r="C48" i="21"/>
  <c r="D53" i="21"/>
  <c r="C51" i="21"/>
  <c r="C5" i="21"/>
  <c r="C15" i="21"/>
  <c r="C36" i="21"/>
  <c r="C37" i="21"/>
  <c r="D38" i="21"/>
  <c r="C27" i="21"/>
  <c r="C17" i="21"/>
  <c r="D16" i="21"/>
  <c r="D9" i="21"/>
  <c r="C70" i="20"/>
  <c r="C44" i="20"/>
  <c r="C40" i="20"/>
  <c r="D53" i="20"/>
  <c r="C51" i="20"/>
  <c r="C5" i="20"/>
  <c r="D38" i="20"/>
  <c r="C27" i="20"/>
  <c r="C17" i="20"/>
  <c r="D16" i="20"/>
  <c r="D9" i="20"/>
  <c r="C62" i="19"/>
  <c r="C75" i="19"/>
  <c r="C44" i="19"/>
  <c r="C40" i="19"/>
  <c r="D53" i="19"/>
  <c r="C51" i="19"/>
  <c r="C5" i="19"/>
  <c r="D38" i="19"/>
  <c r="C27" i="19"/>
  <c r="C26" i="19"/>
  <c r="C22" i="19"/>
  <c r="C20" i="19"/>
  <c r="C17" i="19"/>
  <c r="D16" i="19"/>
  <c r="D9" i="19"/>
  <c r="C62" i="18"/>
  <c r="C89" i="18"/>
  <c r="C43" i="18"/>
  <c r="C44" i="18"/>
  <c r="C40" i="18"/>
  <c r="D53" i="18"/>
  <c r="C51" i="18"/>
  <c r="C5" i="18"/>
  <c r="D38" i="18"/>
  <c r="C27" i="18"/>
  <c r="C17" i="18"/>
  <c r="D16" i="18"/>
  <c r="D9" i="18"/>
  <c r="C81" i="17"/>
  <c r="C43" i="17"/>
  <c r="C44" i="17"/>
  <c r="C40" i="17"/>
  <c r="C47" i="17"/>
  <c r="D53" i="17"/>
  <c r="C5" i="17"/>
  <c r="C36" i="17"/>
  <c r="C37" i="17"/>
  <c r="D38" i="17"/>
  <c r="C33" i="17"/>
  <c r="C27" i="17"/>
  <c r="C26" i="17"/>
  <c r="C25" i="17"/>
  <c r="C22" i="17"/>
  <c r="C20" i="17"/>
  <c r="C17" i="17"/>
  <c r="D16" i="17"/>
  <c r="D9" i="17"/>
  <c r="C81" i="16"/>
  <c r="C43" i="16"/>
  <c r="C44" i="16"/>
  <c r="C40" i="16"/>
  <c r="D53" i="16"/>
  <c r="C51" i="16"/>
  <c r="C5" i="16"/>
  <c r="D38" i="16"/>
  <c r="C27" i="16"/>
  <c r="C17" i="16"/>
  <c r="D16" i="16"/>
  <c r="D9" i="16"/>
  <c r="C80" i="15"/>
  <c r="C43" i="15"/>
  <c r="C44" i="15"/>
  <c r="C40" i="15"/>
  <c r="C47" i="15"/>
  <c r="D53" i="15"/>
  <c r="C5" i="15"/>
  <c r="C37" i="15"/>
  <c r="D38" i="15"/>
  <c r="C33" i="15"/>
  <c r="C27" i="15"/>
  <c r="C26" i="15"/>
  <c r="C17" i="15"/>
  <c r="D16" i="15"/>
  <c r="D9" i="15"/>
  <c r="C79" i="14"/>
  <c r="C43" i="14"/>
  <c r="C44" i="14"/>
  <c r="C40" i="14"/>
  <c r="D53" i="14"/>
  <c r="C51" i="14"/>
  <c r="C5" i="14"/>
  <c r="D38" i="14"/>
  <c r="C27" i="14"/>
  <c r="C17" i="14"/>
  <c r="D16" i="14"/>
  <c r="D8" i="14"/>
  <c r="C62" i="13"/>
  <c r="C75" i="13"/>
  <c r="C43" i="13"/>
  <c r="C44" i="13"/>
  <c r="C40" i="13"/>
  <c r="D53" i="13"/>
  <c r="C5" i="13"/>
  <c r="D38" i="13"/>
  <c r="C27" i="13"/>
  <c r="C17" i="13"/>
  <c r="D16" i="13"/>
  <c r="D9" i="13"/>
  <c r="C90" i="12"/>
  <c r="C43" i="12"/>
  <c r="C44" i="12"/>
  <c r="C40" i="12"/>
  <c r="D53" i="12"/>
  <c r="C51" i="12"/>
  <c r="C5" i="12"/>
  <c r="D38" i="12"/>
  <c r="C27" i="12"/>
  <c r="C17" i="12"/>
  <c r="D16" i="12"/>
  <c r="D9" i="12"/>
  <c r="C77" i="11"/>
  <c r="C81" i="11"/>
  <c r="C43" i="11"/>
  <c r="C44" i="11"/>
  <c r="C40" i="11"/>
  <c r="D53" i="11"/>
  <c r="C5" i="11"/>
  <c r="C36" i="11"/>
  <c r="C37" i="11"/>
  <c r="D38" i="11"/>
  <c r="C27" i="11"/>
  <c r="C17" i="11"/>
  <c r="D16" i="11"/>
  <c r="D9" i="11"/>
  <c r="C62" i="10"/>
  <c r="C91" i="10"/>
  <c r="C43" i="10"/>
  <c r="C44" i="10"/>
  <c r="C40" i="10"/>
  <c r="D53" i="10"/>
  <c r="C51" i="10"/>
  <c r="C5" i="10"/>
  <c r="D38" i="10"/>
  <c r="C27" i="10"/>
  <c r="C17" i="10"/>
  <c r="D16" i="10"/>
  <c r="D9" i="10"/>
  <c r="D92" i="9"/>
  <c r="C43" i="9"/>
  <c r="C44" i="9"/>
  <c r="C40" i="9"/>
  <c r="D53" i="9"/>
  <c r="C5" i="9"/>
  <c r="C15" i="9"/>
  <c r="C36" i="9"/>
  <c r="C37" i="9"/>
  <c r="C38" i="9"/>
  <c r="C27" i="9"/>
  <c r="C17" i="9"/>
  <c r="D16" i="9"/>
  <c r="D9" i="9"/>
  <c r="C85" i="8"/>
  <c r="C43" i="8"/>
  <c r="C44" i="8"/>
  <c r="C40" i="8"/>
  <c r="C48" i="8"/>
  <c r="D53" i="8"/>
  <c r="C51" i="8"/>
  <c r="C5" i="8"/>
  <c r="C36" i="8"/>
  <c r="C37" i="8"/>
  <c r="D38" i="8"/>
  <c r="C33" i="8"/>
  <c r="C27" i="8"/>
  <c r="C26" i="8"/>
  <c r="C21" i="8"/>
  <c r="C17" i="8"/>
  <c r="D16" i="8"/>
  <c r="D9" i="8"/>
  <c r="C84" i="7"/>
  <c r="C43" i="7"/>
  <c r="C44" i="7"/>
  <c r="C40" i="7"/>
  <c r="D53" i="7"/>
  <c r="C51" i="7"/>
  <c r="C5" i="7"/>
  <c r="D38" i="7"/>
  <c r="C33" i="7"/>
  <c r="C27" i="7"/>
  <c r="C17" i="7"/>
  <c r="D16" i="7"/>
  <c r="D9" i="7"/>
  <c r="C43" i="6"/>
  <c r="C44" i="6"/>
  <c r="C40" i="6"/>
  <c r="C48" i="6"/>
  <c r="D53" i="6"/>
  <c r="E43" i="6"/>
  <c r="C5" i="6"/>
  <c r="C36" i="6"/>
  <c r="C37" i="6"/>
  <c r="D38" i="6"/>
  <c r="C27" i="6"/>
  <c r="C26" i="6"/>
  <c r="C20" i="6"/>
  <c r="C17" i="6"/>
  <c r="D16" i="6"/>
  <c r="D8" i="6"/>
  <c r="C82" i="5"/>
  <c r="C51" i="5"/>
  <c r="C50" i="5"/>
  <c r="C48" i="5"/>
  <c r="C44" i="5"/>
  <c r="C40" i="5"/>
  <c r="C17" i="5"/>
  <c r="C5" i="5"/>
  <c r="C62" i="4"/>
  <c r="D85" i="4"/>
  <c r="C44" i="4"/>
  <c r="C40" i="4"/>
  <c r="D53" i="4"/>
  <c r="D52" i="4"/>
  <c r="D45" i="4"/>
  <c r="C8" i="4"/>
  <c r="C9" i="4"/>
  <c r="C5" i="4"/>
  <c r="C37" i="4"/>
  <c r="D38" i="4"/>
  <c r="C27" i="4"/>
  <c r="C25" i="4"/>
  <c r="C20" i="4"/>
  <c r="C17" i="4"/>
  <c r="D16" i="4"/>
  <c r="D8" i="4"/>
  <c r="C62" i="3"/>
  <c r="C77" i="3"/>
  <c r="C43" i="3"/>
  <c r="C44" i="3"/>
  <c r="C40" i="3"/>
  <c r="C48" i="3"/>
  <c r="D53" i="3"/>
  <c r="E48" i="3"/>
  <c r="D44" i="3"/>
  <c r="C5" i="3"/>
  <c r="D38" i="3"/>
  <c r="C27" i="3"/>
  <c r="C17" i="3"/>
  <c r="D16" i="3"/>
  <c r="D8" i="3"/>
  <c r="C62" i="2"/>
  <c r="D76" i="2"/>
  <c r="C76" i="2"/>
  <c r="C43" i="2"/>
  <c r="C44" i="2"/>
  <c r="C40" i="2"/>
  <c r="C48" i="2"/>
  <c r="D53" i="2"/>
  <c r="E48" i="2"/>
  <c r="D44" i="2"/>
  <c r="C5" i="2"/>
  <c r="D38" i="2"/>
  <c r="C27" i="2"/>
  <c r="C17" i="2"/>
  <c r="D16" i="2"/>
  <c r="D9" i="2"/>
</calcChain>
</file>

<file path=xl/comments1.xml><?xml version="1.0" encoding="utf-8"?>
<comments xmlns="http://schemas.openxmlformats.org/spreadsheetml/2006/main">
  <authors>
    <author/>
  </authors>
  <commentList>
    <comment ref="A9" authorId="0">
      <text>
        <r>
          <rPr>
            <sz val="10"/>
            <color rgb="FF000000"/>
            <rFont val="Arial"/>
          </rPr>
          <t>Nedoumica kod prihoda..
	-Goran Krivokapić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B20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20" authorId="0">
      <text>
        <r>
          <rPr>
            <sz val="10"/>
            <color rgb="FF000000"/>
            <rFont val="Arial"/>
          </rPr>
          <t>Marko Sošić:
Zbir svih ostalih transfera, bez 4311, 4312, 4313</t>
        </r>
      </text>
    </commen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B42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3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49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  <comment ref="D76" authorId="0">
      <text>
        <r>
          <rPr>
            <sz val="10"/>
            <color rgb="FF000000"/>
            <rFont val="Arial"/>
          </rPr>
          <t>Nelogičnost, u ukupnim izdacima nisu uključeni kapitalni izdaci..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color rgb="FF000000"/>
            <rFont val="Arial"/>
          </rPr>
          <t>Greška u izvještaju! Objedinjeni tekući izdaci sa transferima..
	-Goran Krivokapić</t>
        </r>
      </text>
    </comment>
    <comment ref="D40" authorId="0">
      <text>
        <r>
          <rPr>
            <sz val="10"/>
            <color rgb="FF000000"/>
            <rFont val="Arial"/>
          </rPr>
          <t>Greška u izvještaju!
	-Goran Krivokapić</t>
        </r>
      </text>
    </commen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44" authorId="0">
      <text>
        <r>
          <rPr>
            <sz val="10"/>
            <color rgb="FF000000"/>
            <rFont val="Arial"/>
          </rPr>
          <t>(7143-8)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43" authorId="0">
      <text>
        <r>
          <rPr>
            <sz val="10"/>
            <color rgb="FF000000"/>
            <rFont val="Arial"/>
          </rPr>
          <t xml:space="preserve">Marko Sošić:
Ovo su naknade za korišćenje dobara od opšteg interesa + Nakande za korišćenje prirodnih dobara
</t>
        </r>
      </text>
    </comment>
    <comment ref="B44" authorId="0">
      <text>
        <r>
          <rPr>
            <sz val="10"/>
            <color rgb="FF000000"/>
            <rFont val="Arial"/>
          </rPr>
          <t xml:space="preserve">Marko Sošić:
Ovo su sve ostale naknade sabrane (7143-8)
</t>
        </r>
      </text>
    </comment>
    <comment ref="B51" authorId="0">
      <text>
        <r>
          <rPr>
            <sz val="10"/>
            <color rgb="FF000000"/>
            <rFont val="Arial"/>
          </rPr>
          <t>Marko Sošić:
Zbir svih ostalih donacija i transfera osim transfera od budžeta države i egalizacionog fonda</t>
        </r>
      </text>
    </comment>
  </commentList>
</comments>
</file>

<file path=xl/sharedStrings.xml><?xml version="1.0" encoding="utf-8"?>
<sst xmlns="http://schemas.openxmlformats.org/spreadsheetml/2006/main" count="1985" uniqueCount="342">
  <si>
    <t>Opština</t>
  </si>
  <si>
    <t>Lokalna samouprava: Bijelo Polje</t>
  </si>
  <si>
    <t>Lokalna samouprava: Nikšić</t>
  </si>
  <si>
    <t>Lokalna samouprava: Podgorica</t>
  </si>
  <si>
    <t>Lokalna samouprava: Plav</t>
  </si>
  <si>
    <t>Lokalna samouprava: Plužine</t>
  </si>
  <si>
    <t>Lokalna samouprava: Bar</t>
  </si>
  <si>
    <t>Lokalna samouprava: Ulcinj</t>
  </si>
  <si>
    <t>Lokalna samouprava: Tivat</t>
  </si>
  <si>
    <t>Lokalna samouprava: Kotor</t>
  </si>
  <si>
    <t>Lokalna samouprava: Mojkovac</t>
  </si>
  <si>
    <t>Lokalna samouprava: Berane</t>
  </si>
  <si>
    <t>Lokalna samouprava: Šavnik</t>
  </si>
  <si>
    <t>Lokalna samouprava: Pljevlja</t>
  </si>
  <si>
    <t>Da li usvojena i da li posjedujemo Odluku o budžetu?</t>
  </si>
  <si>
    <t>Tekući izdaci</t>
  </si>
  <si>
    <t>Lokalna samouprava: Herceg Novi</t>
  </si>
  <si>
    <t>Izdaci</t>
  </si>
  <si>
    <t>Lokalna samouprava: Kolašin</t>
  </si>
  <si>
    <t>Bruto zarade i doprinosi na teret zaposlenih</t>
  </si>
  <si>
    <t>Izdaci za materijal i usluge</t>
  </si>
  <si>
    <t>Tekuće održavanje</t>
  </si>
  <si>
    <t>Kamate</t>
  </si>
  <si>
    <t>Renta</t>
  </si>
  <si>
    <t>Subvencije</t>
  </si>
  <si>
    <t>Transferi za socijalnu zaštitu</t>
  </si>
  <si>
    <t>Transferi institucijama, pojedincima, nevladinom i javnom sektoru</t>
  </si>
  <si>
    <t>Lokalna samouprava: Rožaje</t>
  </si>
  <si>
    <t>Lokalna samouprava: Žabljak</t>
  </si>
  <si>
    <t>Lokalna samouprava: Budva</t>
  </si>
  <si>
    <t>Lokalna samouprava: Cetinje</t>
  </si>
  <si>
    <t>Lokalna samouprava: Danilovgrad</t>
  </si>
  <si>
    <t>Lokalna samouprava: Andrijevica</t>
  </si>
  <si>
    <t>Bruto zarade i doprinosi na teret poslodavaca</t>
  </si>
  <si>
    <t>Ostala lična primanja zaposlenih</t>
  </si>
  <si>
    <t>Rashodi za materijal</t>
  </si>
  <si>
    <t>Rashodi za usluge</t>
  </si>
  <si>
    <t>Ostali izdaci</t>
  </si>
  <si>
    <t>Ostali transferi</t>
  </si>
  <si>
    <t>Kapitalni izdaci</t>
  </si>
  <si>
    <t>Pozjamice i krediti</t>
  </si>
  <si>
    <t>Otplata dugova</t>
  </si>
  <si>
    <t>Rezerve</t>
  </si>
  <si>
    <t>Ukupni izdaci</t>
  </si>
  <si>
    <t>Tekući prihodi</t>
  </si>
  <si>
    <t>Porezi</t>
  </si>
  <si>
    <t>Takse</t>
  </si>
  <si>
    <t>Koncesione naknade</t>
  </si>
  <si>
    <t>Primici od prodaje imovine</t>
  </si>
  <si>
    <t>Donacije i transferi</t>
  </si>
  <si>
    <t>Transferi od budžeta države</t>
  </si>
  <si>
    <t>Transferi od Egalizacionog fonda</t>
  </si>
  <si>
    <t>Ukupni prihodi</t>
  </si>
  <si>
    <t>Andrijevica</t>
  </si>
  <si>
    <t>431-1</t>
  </si>
  <si>
    <t>Transferi za zdravstvenu zaštitu</t>
  </si>
  <si>
    <t>Bar</t>
  </si>
  <si>
    <t>Da</t>
  </si>
  <si>
    <t>Berane</t>
  </si>
  <si>
    <t>431-2</t>
  </si>
  <si>
    <t>Transferi obrazovanju</t>
  </si>
  <si>
    <t>431-3</t>
  </si>
  <si>
    <t>Transferi institucijama kulture i sporta</t>
  </si>
  <si>
    <t>431-4</t>
  </si>
  <si>
    <t>Transferi nevladinim organizacijama</t>
  </si>
  <si>
    <t>431-5</t>
  </si>
  <si>
    <t>Transferi političkim partijama, strankama i udruženjima</t>
  </si>
  <si>
    <t>431-6</t>
  </si>
  <si>
    <t>Transferi za jednokratne socijalne pomoći</t>
  </si>
  <si>
    <t>431-7</t>
  </si>
  <si>
    <t>Transferi za lična primanja pripravnika</t>
  </si>
  <si>
    <t>431-8</t>
  </si>
  <si>
    <t>Ostali transferi pojedincima</t>
  </si>
  <si>
    <t>431-9</t>
  </si>
  <si>
    <t>Ostali transferi institucijama</t>
  </si>
  <si>
    <t>432-1</t>
  </si>
  <si>
    <t>Transferi Fondu PIO</t>
  </si>
  <si>
    <t>432-2</t>
  </si>
  <si>
    <t>Transferi Fondu za zdravstveno osiguranje</t>
  </si>
  <si>
    <t>432-3</t>
  </si>
  <si>
    <t>Transferi Zavodu za zapošljavanje</t>
  </si>
  <si>
    <t>432-4</t>
  </si>
  <si>
    <t>Transferi opštinama</t>
  </si>
  <si>
    <t>432-5</t>
  </si>
  <si>
    <t>Transferi budžetu države</t>
  </si>
  <si>
    <t>432-6</t>
  </si>
  <si>
    <t>Transferi javnim preduzećima</t>
  </si>
  <si>
    <t>Pozajmice i krediti</t>
  </si>
  <si>
    <t>Prihodi</t>
  </si>
  <si>
    <t>Ostale naknade</t>
  </si>
  <si>
    <t>Ostali prihodi</t>
  </si>
  <si>
    <t>Primici od otplate kredita i sredstva prenesena iz prethodne godine</t>
  </si>
  <si>
    <t>Ostali transferi i donacije</t>
  </si>
  <si>
    <t>Ukupni primici</t>
  </si>
  <si>
    <t>Ostalo</t>
  </si>
  <si>
    <t>Dug (Neizmirene obaveze)</t>
  </si>
  <si>
    <t>Broj stanovnika</t>
  </si>
  <si>
    <t>Broj lokalnih službenika i namještenika</t>
  </si>
  <si>
    <t>Rata nezaposlenosti / Broj nezaposlenih</t>
  </si>
  <si>
    <t>Posebni podaci za svaki grad</t>
  </si>
  <si>
    <t>742-1</t>
  </si>
  <si>
    <t>Transferi od budžeta države (uslovne dotacije)</t>
  </si>
  <si>
    <t>742-2</t>
  </si>
  <si>
    <t>Operativni izdaci</t>
  </si>
  <si>
    <t>UKUPNI PRIMICI</t>
  </si>
  <si>
    <t>Služba predsjednika opštine</t>
  </si>
  <si>
    <t>Služba za skupštinske poslove</t>
  </si>
  <si>
    <t>Služba predsjednika Opštine</t>
  </si>
  <si>
    <t>Služba glavnog administratora</t>
  </si>
  <si>
    <t>Služba menadžera</t>
  </si>
  <si>
    <t>Sekretarijat za lokalnu samoupravu</t>
  </si>
  <si>
    <t>Sekretarijat za finansije, razvoj i preduzetništvo</t>
  </si>
  <si>
    <t>Služba za pravne propise i praćenje usaglašenosti propisa</t>
  </si>
  <si>
    <t>Sekretarijat za ekonomiju i finansije</t>
  </si>
  <si>
    <t>Uprava lokalnih javnih prihoda</t>
  </si>
  <si>
    <t>Služba za unutrašnju reviziju</t>
  </si>
  <si>
    <t>Sekretarijat za poljoprivredu i ruralni razvoj</t>
  </si>
  <si>
    <t>Sekretarijat za opštu upravu i društvene djelatnosti</t>
  </si>
  <si>
    <t>Sekretarijat za uređenje prostora, komunalno-stambene poslove i zaštitu životne sredine</t>
  </si>
  <si>
    <t>Služba komunalne policije</t>
  </si>
  <si>
    <t>Služba zaštite</t>
  </si>
  <si>
    <t>sekretarijat za imovinu i zastupanje</t>
  </si>
  <si>
    <t>Agencija za investicije i imovinu - izdaci iz tekućeg budžeta</t>
  </si>
  <si>
    <t>UKUPNO TEKUĆI BUDŽET</t>
  </si>
  <si>
    <t>UKUPNO KAPITALNI BUDŽET</t>
  </si>
  <si>
    <t>Ukupno</t>
  </si>
  <si>
    <t>Kabinet Predsjednika</t>
  </si>
  <si>
    <t>Služba skupštine Opštine</t>
  </si>
  <si>
    <t>Sekretar za upravu i društvene djelatnosti</t>
  </si>
  <si>
    <t>Sekretarijat za budžet i finansije</t>
  </si>
  <si>
    <t>Sekretarijat za prostorno planiranje i održivi razvoj</t>
  </si>
  <si>
    <t>Sekretarijat za komunalne djelatnosti i zaštitu životne sredine</t>
  </si>
  <si>
    <t>Komunalna policija</t>
  </si>
  <si>
    <t>Sekretarijat za privredu i ekonomski razvoj</t>
  </si>
  <si>
    <t>Sekretarijat za zaštitu imovine</t>
  </si>
  <si>
    <t>Sekretarijat za stambene djelatnosti</t>
  </si>
  <si>
    <t>Služba za zajedničke poslove</t>
  </si>
  <si>
    <t>Služba Glanog administratora</t>
  </si>
  <si>
    <t>CIS</t>
  </si>
  <si>
    <t>Predsjednik</t>
  </si>
  <si>
    <t>Glavni administrator</t>
  </si>
  <si>
    <t>Služba skupštine opštine</t>
  </si>
  <si>
    <t>Sekretarijat za uređenje prostora i zaštitu životne sredine</t>
  </si>
  <si>
    <t>Sekretarijat za finansije i ekonomski razvoj</t>
  </si>
  <si>
    <t>Direkcija za imovinu</t>
  </si>
  <si>
    <t>Sekretarijat za upravu i društvene djelatnosti</t>
  </si>
  <si>
    <t xml:space="preserve">Služba zaštite </t>
  </si>
  <si>
    <t>Sekretarijat za stambeno komunalne poslove i saobraćaj</t>
  </si>
  <si>
    <t>Direkcija za investicije</t>
  </si>
  <si>
    <t>JU Centar za kulturu</t>
  </si>
  <si>
    <t>JU Sportska dvorana</t>
  </si>
  <si>
    <t>Sekretarijat za informacione sisteme i zajedničke poslove</t>
  </si>
  <si>
    <t>Služba gradonačelnika</t>
  </si>
  <si>
    <t>Služba skupštine</t>
  </si>
  <si>
    <t>Sekretarijat za finansije</t>
  </si>
  <si>
    <t>Sekretarijat za razvoj preduzetništva</t>
  </si>
  <si>
    <t>Sekretarijat za socijalno staranje</t>
  </si>
  <si>
    <t>JU za brigu o djeci "Dječji savez"</t>
  </si>
  <si>
    <t>JU za smještaj, rehabilitaciju i resocijalizaciju korisnika psihoaktivnih supstanci</t>
  </si>
  <si>
    <t>Sekretarijat za kulturu i sport</t>
  </si>
  <si>
    <t>JU "Muzeji i galerije"</t>
  </si>
  <si>
    <t>JU NB "Radosav Ljumović"</t>
  </si>
  <si>
    <t>JU "Gradsko pozorište"</t>
  </si>
  <si>
    <t>JU KIC "Budo Tomović"</t>
  </si>
  <si>
    <t>JU KIC "Zeta"</t>
  </si>
  <si>
    <t>JU KIC "Malesija"</t>
  </si>
  <si>
    <t>Sekretarijat za planiranje i uređenje prostora i zaštitu životne sredine</t>
  </si>
  <si>
    <t>Sekretarijat za komunalne poslove i saobraćaj</t>
  </si>
  <si>
    <t>Centar za informacioni sistem</t>
  </si>
  <si>
    <t>Predsjednik Skupštine i služba Skupštine</t>
  </si>
  <si>
    <t>Sekretarijat za uređenje prostora, zaštitu životne sredine i komunalno stambene poslove</t>
  </si>
  <si>
    <t>Služba Glavnog administratora</t>
  </si>
  <si>
    <t>Agro biznis info centar</t>
  </si>
  <si>
    <t>Kapitalni budžet</t>
  </si>
  <si>
    <t>Bijelo Polje</t>
  </si>
  <si>
    <t>Sekretarijat lokalne uprave</t>
  </si>
  <si>
    <t>Služba zaštite i spašavanja</t>
  </si>
  <si>
    <t>Skupština opštine Kotor</t>
  </si>
  <si>
    <t>Stručna služba predsjednika opštine</t>
  </si>
  <si>
    <t>Stručna služba glavnog administratora</t>
  </si>
  <si>
    <t>Sekretarijat za opštu upravu</t>
  </si>
  <si>
    <t>Sekretarijat za urbanizam, građevinarstvo i komunalno-stambene poslove</t>
  </si>
  <si>
    <t>Sekretarijat za lokalne prihode, budžet i finansije</t>
  </si>
  <si>
    <t>Sekretarijat za zaštitu prirodne i kulturne baštine</t>
  </si>
  <si>
    <t>Sekretarijat za imovinsko pravne poslove</t>
  </si>
  <si>
    <t>Sekretarijat za kulturu i društvene djelatnosti</t>
  </si>
  <si>
    <t>Stručna služba skupštine opštine</t>
  </si>
  <si>
    <t>Informacioni centar</t>
  </si>
  <si>
    <t>Sekretarijat za razvoj preduzetništva, komunalne poslove i saobraćaj</t>
  </si>
  <si>
    <t>OU Direkcija za uređenje i izgradnju - Kotor</t>
  </si>
  <si>
    <t>Služba interne revizije</t>
  </si>
  <si>
    <t>Služba predsjednika</t>
  </si>
  <si>
    <t>služba za skupštinske poslove</t>
  </si>
  <si>
    <t>JU Polimski muzej</t>
  </si>
  <si>
    <t>JP Sportski centar</t>
  </si>
  <si>
    <t>Sekretarijat planiranje i uređenje prostora</t>
  </si>
  <si>
    <t>Sekretarijat za inspekcijske poslove</t>
  </si>
  <si>
    <t>Sekretarijat za komunalno-stambene poslove i saobraćaj</t>
  </si>
  <si>
    <t>Sekretarijat za poljoprivredu, turizam, vodoprivredu i zaštitu životne sredine</t>
  </si>
  <si>
    <t>Sekretarijat za sport, kulturu, omladinu i saradnju sa NVO</t>
  </si>
  <si>
    <t>Agencija za izgradnju i razvoj Berana</t>
  </si>
  <si>
    <t>Kapitalni izdaci</t>
  </si>
  <si>
    <t>Sekretarijat za privredu i finansije</t>
  </si>
  <si>
    <t>Sekretarijat za uređenje prostora</t>
  </si>
  <si>
    <t>Predsjednik i služba predsjednika</t>
  </si>
  <si>
    <t>Sekretarijat za privredu, razvoj i finansije</t>
  </si>
  <si>
    <t>Direkcija za uređenje prostora i investicije</t>
  </si>
  <si>
    <t>Služba zaštite i spasavanja</t>
  </si>
  <si>
    <t>Ukupni kapitalni izdaci</t>
  </si>
  <si>
    <t>Služba Skupštine</t>
  </si>
  <si>
    <t>Menadžer</t>
  </si>
  <si>
    <t>Sekretarijat za urbanizam, komunalno stambene poslove i zaštitu životne sredine</t>
  </si>
  <si>
    <t>Sekretarijat za imovinu i investicije</t>
  </si>
  <si>
    <t>Služba za upravljanje projektima</t>
  </si>
  <si>
    <t>Služba za zajedničke poslove i informacione tehnologije</t>
  </si>
  <si>
    <t>JU Umjetnička kolonija</t>
  </si>
  <si>
    <t>Opštinska organizacija Crvenog krsta</t>
  </si>
  <si>
    <t>JU Nikšićko pozorište</t>
  </si>
  <si>
    <t>JU Zahumlje</t>
  </si>
  <si>
    <t>Lokalni javni emiter "Radio Danilovgrad"</t>
  </si>
  <si>
    <t>JU Stari grad Anderva</t>
  </si>
  <si>
    <t>JU Dnevni centar za djecu sa smetnjama u razvoju</t>
  </si>
  <si>
    <t>Turistička organizacija Opštine Danilovgrad</t>
  </si>
  <si>
    <t>Turistička organizacija</t>
  </si>
  <si>
    <t>Javno preduzeće za uzgoj, zaštitu i lov divljači i riba</t>
  </si>
  <si>
    <t>Direkcija za saobraćaj, održavannje i izgradnju puteva</t>
  </si>
  <si>
    <t>Sekretarijat za kulturu, sport, mlade i socijalno staranje</t>
  </si>
  <si>
    <t>Služba za javne nabavke</t>
  </si>
  <si>
    <t>Agencija za projektovanje i planiranje</t>
  </si>
  <si>
    <t>Investicioni izdaci</t>
  </si>
  <si>
    <t>Transferi institucijama</t>
  </si>
  <si>
    <t>Ostali transferi - transfer JP</t>
  </si>
  <si>
    <t>Investicioni budžet</t>
  </si>
  <si>
    <t>Budva</t>
  </si>
  <si>
    <t>Cetinje</t>
  </si>
  <si>
    <t>Danilovgrad</t>
  </si>
  <si>
    <t>Herceg Novi</t>
  </si>
  <si>
    <t>Kolašin</t>
  </si>
  <si>
    <t>Kotor</t>
  </si>
  <si>
    <t>Mojkovac</t>
  </si>
  <si>
    <t>Predsjednik i kabinet</t>
  </si>
  <si>
    <t>Kancelarija za borbu protiv korupcije</t>
  </si>
  <si>
    <t>Dnevni centar za djecu i omladinu sa smetnjama u razvoju</t>
  </si>
  <si>
    <t>Sekretarijat za društvene djelatnosti</t>
  </si>
  <si>
    <t>Fond za obeštećenje</t>
  </si>
  <si>
    <t>JP Mediteranski sportski centar</t>
  </si>
  <si>
    <t>JP Sportsko rekreativni centar "Budva"</t>
  </si>
  <si>
    <t>JP Grad teatar</t>
  </si>
  <si>
    <t>JU Biblioteka grada Budve</t>
  </si>
  <si>
    <t>JU Muzeji i galerije Budve</t>
  </si>
  <si>
    <t>RTV BUDVA</t>
  </si>
  <si>
    <t>Sekretarijat za gradsku infrastrukturu i ambijent</t>
  </si>
  <si>
    <t>Sekretarijat za investicije</t>
  </si>
  <si>
    <t>Služba naplate naknade za komunalno opremanje građevinskog zemljišta</t>
  </si>
  <si>
    <t>Agencija za planiranje prostora</t>
  </si>
  <si>
    <t>Služba zaštite lica i imovine</t>
  </si>
  <si>
    <t>Služba Predsjednika opštine</t>
  </si>
  <si>
    <t>Služba Protokolarnih poslova</t>
  </si>
  <si>
    <t>Služba Menadžera</t>
  </si>
  <si>
    <t>Sekretarijat za uređenje prostora i održivi razvoj</t>
  </si>
  <si>
    <t>Sekretarijat za opšte upravne poslove i društvene djelatnosti</t>
  </si>
  <si>
    <t>Sekretarijat za preduzetništvo i ekonomski razvoj</t>
  </si>
  <si>
    <t>Direkcija za izgradnju i investicije</t>
  </si>
  <si>
    <t>Direkcija za imovinu i zaštitu prava Opštine</t>
  </si>
  <si>
    <t>Kabinet Predsjednika, Predsjednik opštine</t>
  </si>
  <si>
    <t>Uprava javnih prihoda</t>
  </si>
  <si>
    <t>Menadžer i služba menadžera</t>
  </si>
  <si>
    <t>Skupština opštine, Predsjednik Skupštine</t>
  </si>
  <si>
    <t>Skupština opštine, Sekretar Skupštine</t>
  </si>
  <si>
    <t>Sekretarijat za finansije, ekonomiju i lokalne javne prihode</t>
  </si>
  <si>
    <t>Sekretarijat za uređenje prostora i održivi razvoj</t>
  </si>
  <si>
    <t>Direkcija za imovinu i zaštitu interesa opštine</t>
  </si>
  <si>
    <t>izdaci za materijal i usluge</t>
  </si>
  <si>
    <t>Niksic</t>
  </si>
  <si>
    <t>Kabinet predsjednika opštine</t>
  </si>
  <si>
    <t>Služba za zajedničke poslove i  informacione sisteme</t>
  </si>
  <si>
    <t>Sekretarijat za društvene djelatnosti i lokalnu samoupravu</t>
  </si>
  <si>
    <t>Sekretarijat za prostorno planiranje, izgradnju, komunalne djelatnosti i zaštitu životne sredine</t>
  </si>
  <si>
    <t>Sekretarijat za finansije, turizam i ekonomski razvoj</t>
  </si>
  <si>
    <t>Direkcija za imovinu i zastupanje</t>
  </si>
  <si>
    <t>Agencija za izgradnju i razvoj Herceg Novog</t>
  </si>
  <si>
    <t>JU "Gradski muzej Mirko Komnenović  i umjetnička galerija Josip-Bepo Benković" Herceg Novi</t>
  </si>
  <si>
    <t>JU Gradska biblioteka i čitaonica Herceg Novi</t>
  </si>
  <si>
    <t>JUK "Herceg-fest"</t>
  </si>
  <si>
    <t>Javni servis Radio Herceg Novi informativni centar</t>
  </si>
  <si>
    <t>Agencija za zaštitu Orjena</t>
  </si>
  <si>
    <t>Jedinica za unutrašnju reviziju</t>
  </si>
  <si>
    <t>Sekretarijat za kulturu, društvene djelatnosti i sport</t>
  </si>
  <si>
    <t>Sekretarijat za planiranje, uređenje prostora, i zaštitu životne sredine</t>
  </si>
  <si>
    <t>Sekretarijat za poljoprivredu, turizam i vodoprivredu</t>
  </si>
  <si>
    <t>Služba predsjednika skupštine</t>
  </si>
  <si>
    <t>Glavni administrator i menadžer</t>
  </si>
  <si>
    <t>Služba za finansije i lokalne prihode</t>
  </si>
  <si>
    <t>Služba za opštu upravu i društvene djelatnosti</t>
  </si>
  <si>
    <t>Sindikalna organizacija SO-e</t>
  </si>
  <si>
    <t>Mjesne zajednice</t>
  </si>
  <si>
    <t>JU Centar za kulturu i sport</t>
  </si>
  <si>
    <t>Izdavačka kuća "Komovi" Andrijevica</t>
  </si>
  <si>
    <t>Sportski klubovi i društva</t>
  </si>
  <si>
    <t>Studentske stipendije</t>
  </si>
  <si>
    <t>Turistička organizacija Andrijevica</t>
  </si>
  <si>
    <t>Srpska pravoslavna crkva</t>
  </si>
  <si>
    <t>Opštinska organizacija crveni krst Andrijevica</t>
  </si>
  <si>
    <t>Javni servis Radio Andrijevica</t>
  </si>
  <si>
    <t>NVO i humanitarne organizacije</t>
  </si>
  <si>
    <t>Političke partije u lokalnoj skupštini</t>
  </si>
  <si>
    <t>Budžetski rashodi - tekuća i stalna rezerva</t>
  </si>
  <si>
    <t>Sport</t>
  </si>
  <si>
    <t>Javna preduzeća, ustanove i institucije čiji je osnivač SO-e</t>
  </si>
  <si>
    <t>Otplata dugova i sredstva rezervi</t>
  </si>
  <si>
    <t>Sekretarijat za ekonomski razvoj i preduzetništvo</t>
  </si>
  <si>
    <t>Sekretarijat za saobraćaj, putnu infrastrukturu i stambene poslove</t>
  </si>
  <si>
    <t>Služba Gradonačelnika</t>
  </si>
  <si>
    <t>Sekretarijat za mjesne zajednice</t>
  </si>
  <si>
    <t>Uprava lokalnih prihoda</t>
  </si>
  <si>
    <t>Služba za protokolarne poslove</t>
  </si>
  <si>
    <t>Centar za međunarodnu saradnju i dijasporu</t>
  </si>
  <si>
    <t>Skupština Opštine</t>
  </si>
  <si>
    <t>Predsjednik Opštine</t>
  </si>
  <si>
    <t>Služba za evropske integracije i razvoj</t>
  </si>
  <si>
    <t>Sekretarijat za privredu</t>
  </si>
  <si>
    <t>Sekretarijat za stambeno-komunalne poslove, saobraćaj i vode</t>
  </si>
  <si>
    <t>Građanski biro</t>
  </si>
  <si>
    <t>JU Dnevni centar</t>
  </si>
  <si>
    <t>Institucije iz oblasti kulture</t>
  </si>
  <si>
    <t>Centar za sport i rekreaciju</t>
  </si>
  <si>
    <t>Plav</t>
  </si>
  <si>
    <t>Pljevlja</t>
  </si>
  <si>
    <t>Plužine</t>
  </si>
  <si>
    <t>Podgorica</t>
  </si>
  <si>
    <t>Rožaje</t>
  </si>
  <si>
    <t>Skupština Prijestonice</t>
  </si>
  <si>
    <t>Šavnik</t>
  </si>
  <si>
    <t>Tivat</t>
  </si>
  <si>
    <t>Ulcinj</t>
  </si>
  <si>
    <t>Sekretarijat za finansije i razvoj preduzetništva</t>
  </si>
  <si>
    <t>Žabljak</t>
  </si>
  <si>
    <t>Sekretarijat za socijalnu politiku i mlade</t>
  </si>
  <si>
    <t>Sekretarijat za kulturu i medije</t>
  </si>
  <si>
    <t>Uprava za sport</t>
  </si>
  <si>
    <t>Direkcija za investicije i razvoj</t>
  </si>
  <si>
    <t>Kancelarija biznis centra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</si>
</sst>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B7B7B7"/>
      <name val="Arial"/>
    </font>
    <font>
      <b/>
      <i/>
      <sz val="10"/>
      <color rgb="FF000000"/>
      <name val="Arial"/>
    </font>
    <font>
      <b/>
      <sz val="10"/>
      <color rgb="FFB7B7B7"/>
      <name val="Arial"/>
    </font>
    <font>
      <b/>
      <sz val="10"/>
      <name val="Arial"/>
    </font>
    <font>
      <b/>
      <sz val="10"/>
      <color rgb="FF0070C0"/>
      <name val="Arial"/>
    </font>
    <font>
      <i/>
      <sz val="10"/>
      <color rgb="FF000000"/>
      <name val="Arial"/>
    </font>
    <font>
      <sz val="10"/>
      <name val="Arial"/>
    </font>
    <font>
      <b/>
      <sz val="10"/>
      <color rgb="FF002060"/>
      <name val="Arial"/>
    </font>
    <font>
      <sz val="10"/>
      <name val="Arial"/>
    </font>
    <font>
      <b/>
      <sz val="10"/>
      <color rgb="FF20124D"/>
      <name val="Arial"/>
    </font>
    <font>
      <b/>
      <sz val="10"/>
      <color rgb="FF558ED5"/>
      <name val="Arial"/>
    </font>
    <font>
      <sz val="10"/>
      <color rgb="FFB7B7B7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Verdana"/>
    </font>
    <font>
      <sz val="11"/>
      <color rgb="FF000000"/>
      <name val="Arial"/>
    </font>
    <font>
      <b/>
      <sz val="10"/>
      <color rgb="FF17375E"/>
      <name val="Arial"/>
    </font>
    <font>
      <b/>
      <sz val="10"/>
      <color rgb="FF376092"/>
      <name val="Arial"/>
    </font>
    <font>
      <b/>
      <sz val="10"/>
      <color rgb="FF1F497D"/>
      <name val="Verdana"/>
    </font>
    <font>
      <sz val="10"/>
      <color rgb="FF1F497D"/>
      <name val="Arial"/>
    </font>
    <font>
      <sz val="11"/>
      <color rgb="FF1F497D"/>
      <name val="Arial"/>
    </font>
    <font>
      <sz val="9"/>
      <color rgb="FF000000"/>
      <name val="Arial"/>
    </font>
    <font>
      <sz val="10"/>
      <color rgb="FF000000"/>
      <name val="Verdana"/>
    </font>
    <font>
      <sz val="10"/>
      <color rgb="FFFF0000"/>
      <name val="Arial"/>
    </font>
    <font>
      <b/>
      <sz val="11"/>
      <color rgb="FF000000"/>
      <name val="Arial"/>
    </font>
    <font>
      <b/>
      <sz val="10"/>
      <color rgb="FF20124D"/>
      <name val="Verdana"/>
    </font>
    <font>
      <b/>
      <sz val="10"/>
      <color rgb="FF4F81BD"/>
      <name val="Verdana"/>
    </font>
    <font>
      <b/>
      <sz val="10"/>
      <name val="Verdana"/>
    </font>
    <font>
      <sz val="10"/>
      <color rgb="FFB7B7B7"/>
      <name val="Verdana"/>
    </font>
    <font>
      <b/>
      <sz val="10"/>
      <color rgb="FF4F81BD"/>
      <name val="Arial"/>
    </font>
    <font>
      <b/>
      <sz val="10"/>
      <color rgb="FF073763"/>
      <name val="Verdana"/>
    </font>
    <font>
      <sz val="10"/>
      <name val="Verdana"/>
    </font>
    <font>
      <b/>
      <sz val="10"/>
      <color rgb="FF0070C0"/>
      <name val="Verdana"/>
    </font>
    <font>
      <b/>
      <sz val="10"/>
      <color rgb="FF351C75"/>
      <name val="Verdana"/>
    </font>
    <font>
      <b/>
      <sz val="10"/>
      <color rgb="FF0B5394"/>
      <name val="Verdana"/>
    </font>
    <font>
      <b/>
      <sz val="10"/>
      <color rgb="FFB7B7B7"/>
      <name val="Verdana"/>
    </font>
    <font>
      <b/>
      <sz val="10"/>
      <color rgb="FF0B5394"/>
      <name val="Arial"/>
    </font>
    <font>
      <sz val="10"/>
      <color rgb="FF604A7B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8FF90"/>
        <bgColor rgb="FFF8FF9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AFFBD"/>
        <bgColor rgb="FFFAFFBD"/>
      </patternFill>
    </fill>
    <fill>
      <patternFill patternType="solid">
        <fgColor rgb="FFD9EAD3"/>
        <bgColor rgb="FFD9EAD3"/>
      </patternFill>
    </fill>
    <fill>
      <patternFill patternType="solid">
        <fgColor rgb="FFB3B3B3"/>
        <bgColor rgb="FFB3B3B3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5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ont="1" applyFill="1" applyBorder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4" fontId="1" fillId="5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1" fillId="7" borderId="3" xfId="0" applyFont="1" applyFill="1" applyBorder="1" applyAlignment="1">
      <alignment horizontal="center" vertical="top" wrapText="1"/>
    </xf>
    <xf numFmtId="1" fontId="1" fillId="5" borderId="3" xfId="0" applyNumberFormat="1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4" fontId="0" fillId="7" borderId="6" xfId="0" applyNumberFormat="1" applyFont="1" applyFill="1" applyBorder="1" applyAlignment="1">
      <alignment horizontal="right" vertical="top"/>
    </xf>
    <xf numFmtId="4" fontId="0" fillId="8" borderId="5" xfId="0" applyNumberFormat="1" applyFont="1" applyFill="1" applyBorder="1" applyAlignment="1">
      <alignment horizontal="right"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right"/>
    </xf>
    <xf numFmtId="4" fontId="1" fillId="2" borderId="3" xfId="0" applyNumberFormat="1" applyFont="1" applyFill="1" applyBorder="1" applyAlignment="1">
      <alignment horizontal="right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center" wrapText="1"/>
    </xf>
    <xf numFmtId="1" fontId="4" fillId="3" borderId="3" xfId="0" applyNumberFormat="1" applyFont="1" applyFill="1" applyBorder="1" applyAlignment="1">
      <alignment horizontal="center" vertical="center" wrapText="1"/>
    </xf>
    <xf numFmtId="4" fontId="0" fillId="7" borderId="5" xfId="0" applyNumberFormat="1" applyFont="1" applyFill="1" applyBorder="1" applyAlignment="1">
      <alignment horizontal="right" vertical="top"/>
    </xf>
    <xf numFmtId="0" fontId="0" fillId="7" borderId="6" xfId="0" applyFont="1" applyFill="1" applyBorder="1" applyAlignment="1">
      <alignment vertical="top"/>
    </xf>
    <xf numFmtId="1" fontId="1" fillId="4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wrapText="1"/>
    </xf>
    <xf numFmtId="0" fontId="0" fillId="7" borderId="7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1" fontId="1" fillId="7" borderId="3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vertical="top"/>
    </xf>
    <xf numFmtId="4" fontId="0" fillId="8" borderId="3" xfId="0" applyNumberFormat="1" applyFont="1" applyFill="1" applyBorder="1" applyAlignment="1">
      <alignment horizontal="right" vertical="top"/>
    </xf>
    <xf numFmtId="4" fontId="1" fillId="9" borderId="3" xfId="0" applyNumberFormat="1" applyFont="1" applyFill="1" applyBorder="1" applyAlignment="1">
      <alignment horizontal="right" vertical="top"/>
    </xf>
    <xf numFmtId="0" fontId="0" fillId="8" borderId="3" xfId="0" applyFont="1" applyFill="1" applyBorder="1" applyAlignment="1">
      <alignment vertical="top"/>
    </xf>
    <xf numFmtId="4" fontId="0" fillId="7" borderId="6" xfId="0" applyNumberFormat="1" applyFont="1" applyFill="1" applyBorder="1" applyAlignment="1">
      <alignment vertical="top"/>
    </xf>
    <xf numFmtId="4" fontId="1" fillId="2" borderId="3" xfId="0" applyNumberFormat="1" applyFont="1" applyFill="1" applyBorder="1" applyAlignment="1">
      <alignment vertical="top"/>
    </xf>
    <xf numFmtId="0" fontId="1" fillId="10" borderId="3" xfId="0" applyFont="1" applyFill="1" applyBorder="1" applyAlignment="1">
      <alignment horizontal="center" vertical="center" wrapText="1"/>
    </xf>
    <xf numFmtId="4" fontId="0" fillId="11" borderId="3" xfId="0" applyNumberFormat="1" applyFont="1" applyFill="1" applyBorder="1" applyAlignment="1">
      <alignment horizontal="right" vertical="top"/>
    </xf>
    <xf numFmtId="4" fontId="5" fillId="12" borderId="3" xfId="0" applyNumberFormat="1" applyFont="1" applyFill="1" applyBorder="1" applyAlignment="1">
      <alignment vertical="top"/>
    </xf>
    <xf numFmtId="4" fontId="4" fillId="2" borderId="3" xfId="0" applyNumberFormat="1" applyFont="1" applyFill="1" applyBorder="1" applyAlignment="1">
      <alignment vertical="top"/>
    </xf>
    <xf numFmtId="4" fontId="0" fillId="7" borderId="3" xfId="0" applyNumberFormat="1" applyFont="1" applyFill="1" applyBorder="1" applyAlignment="1">
      <alignment horizontal="right" vertical="top"/>
    </xf>
    <xf numFmtId="0" fontId="0" fillId="7" borderId="6" xfId="0" applyFont="1" applyFill="1" applyBorder="1" applyAlignment="1">
      <alignment vertical="top"/>
    </xf>
    <xf numFmtId="4" fontId="1" fillId="13" borderId="3" xfId="0" applyNumberFormat="1" applyFont="1" applyFill="1" applyBorder="1" applyAlignment="1">
      <alignment horizontal="right" vertical="top"/>
    </xf>
    <xf numFmtId="4" fontId="0" fillId="7" borderId="5" xfId="0" applyNumberFormat="1" applyFont="1" applyFill="1" applyBorder="1" applyAlignment="1">
      <alignment horizontal="right" vertical="center"/>
    </xf>
    <xf numFmtId="4" fontId="1" fillId="2" borderId="3" xfId="0" applyNumberFormat="1" applyFont="1" applyFill="1" applyBorder="1" applyAlignment="1">
      <alignment horizontal="right" vertical="center"/>
    </xf>
    <xf numFmtId="4" fontId="6" fillId="2" borderId="3" xfId="0" applyNumberFormat="1" applyFont="1" applyFill="1" applyBorder="1" applyAlignment="1">
      <alignment vertical="top"/>
    </xf>
    <xf numFmtId="4" fontId="1" fillId="13" borderId="3" xfId="0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horizontal="center" vertical="top"/>
    </xf>
    <xf numFmtId="0" fontId="0" fillId="2" borderId="3" xfId="0" applyFont="1" applyFill="1" applyBorder="1" applyAlignment="1">
      <alignment horizontal="left" vertical="center"/>
    </xf>
    <xf numFmtId="4" fontId="0" fillId="2" borderId="3" xfId="0" applyNumberFormat="1" applyFont="1" applyFill="1" applyBorder="1" applyAlignment="1">
      <alignment horizontal="right" vertical="center"/>
    </xf>
    <xf numFmtId="4" fontId="7" fillId="2" borderId="3" xfId="0" applyNumberFormat="1" applyFont="1" applyFill="1" applyBorder="1" applyAlignment="1">
      <alignment vertical="top"/>
    </xf>
    <xf numFmtId="4" fontId="1" fillId="13" borderId="3" xfId="0" applyNumberFormat="1" applyFont="1" applyFill="1" applyBorder="1" applyAlignment="1">
      <alignment horizontal="right" vertical="top"/>
    </xf>
    <xf numFmtId="0" fontId="0" fillId="7" borderId="5" xfId="0" applyFont="1" applyFill="1" applyBorder="1" applyAlignment="1">
      <alignment vertical="top"/>
    </xf>
    <xf numFmtId="4" fontId="0" fillId="8" borderId="7" xfId="0" applyNumberFormat="1" applyFont="1" applyFill="1" applyBorder="1" applyAlignment="1">
      <alignment vertical="top"/>
    </xf>
    <xf numFmtId="4" fontId="5" fillId="2" borderId="3" xfId="0" applyNumberFormat="1" applyFont="1" applyFill="1" applyBorder="1" applyAlignment="1">
      <alignment vertical="top"/>
    </xf>
    <xf numFmtId="4" fontId="1" fillId="14" borderId="3" xfId="0" applyNumberFormat="1" applyFont="1" applyFill="1" applyBorder="1" applyAlignment="1">
      <alignment horizontal="right" vertical="top"/>
    </xf>
    <xf numFmtId="4" fontId="0" fillId="2" borderId="3" xfId="0" applyNumberFormat="1" applyFont="1" applyFill="1" applyBorder="1" applyAlignment="1">
      <alignment horizontal="right" vertical="top"/>
    </xf>
    <xf numFmtId="4" fontId="0" fillId="2" borderId="3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center"/>
    </xf>
    <xf numFmtId="4" fontId="0" fillId="2" borderId="3" xfId="0" applyNumberFormat="1" applyFont="1" applyFill="1" applyBorder="1" applyAlignment="1">
      <alignment horizontal="right"/>
    </xf>
    <xf numFmtId="4" fontId="0" fillId="15" borderId="3" xfId="0" applyNumberFormat="1" applyFont="1" applyFill="1" applyBorder="1" applyAlignment="1">
      <alignment vertical="top"/>
    </xf>
    <xf numFmtId="4" fontId="4" fillId="2" borderId="3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4" fontId="0" fillId="8" borderId="3" xfId="0" applyNumberFormat="1" applyFont="1" applyFill="1" applyBorder="1" applyAlignment="1">
      <alignment horizontal="right" vertical="center"/>
    </xf>
    <xf numFmtId="0" fontId="0" fillId="7" borderId="7" xfId="0" applyFont="1" applyFill="1" applyBorder="1" applyAlignment="1">
      <alignment horizontal="center" vertical="top"/>
    </xf>
    <xf numFmtId="4" fontId="0" fillId="0" borderId="3" xfId="0" applyNumberFormat="1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4" fontId="1" fillId="14" borderId="3" xfId="0" applyNumberFormat="1" applyFont="1" applyFill="1" applyBorder="1" applyAlignment="1">
      <alignment horizontal="right"/>
    </xf>
    <xf numFmtId="4" fontId="5" fillId="2" borderId="3" xfId="0" applyNumberFormat="1" applyFont="1" applyFill="1" applyBorder="1" applyAlignment="1">
      <alignment horizontal="right"/>
    </xf>
    <xf numFmtId="4" fontId="6" fillId="2" borderId="3" xfId="0" applyNumberFormat="1" applyFont="1" applyFill="1" applyBorder="1" applyAlignment="1">
      <alignment horizontal="right" vertical="top"/>
    </xf>
    <xf numFmtId="4" fontId="0" fillId="8" borderId="6" xfId="0" applyNumberFormat="1" applyFont="1" applyFill="1" applyBorder="1" applyAlignment="1">
      <alignment vertical="top"/>
    </xf>
    <xf numFmtId="1" fontId="1" fillId="8" borderId="3" xfId="0" applyNumberFormat="1" applyFont="1" applyFill="1" applyBorder="1" applyAlignment="1">
      <alignment horizontal="center" vertical="top" wrapText="1"/>
    </xf>
    <xf numFmtId="4" fontId="0" fillId="8" borderId="5" xfId="0" applyNumberFormat="1" applyFont="1" applyFill="1" applyBorder="1" applyAlignment="1">
      <alignment horizontal="right" vertical="top"/>
    </xf>
    <xf numFmtId="4" fontId="0" fillId="16" borderId="3" xfId="0" applyNumberFormat="1" applyFont="1" applyFill="1" applyBorder="1" applyAlignment="1">
      <alignment vertical="top"/>
    </xf>
    <xf numFmtId="0" fontId="0" fillId="7" borderId="7" xfId="0" applyFont="1" applyFill="1" applyBorder="1" applyAlignment="1">
      <alignment vertical="top"/>
    </xf>
    <xf numFmtId="4" fontId="1" fillId="2" borderId="3" xfId="0" applyNumberFormat="1" applyFont="1" applyFill="1" applyBorder="1" applyAlignment="1">
      <alignment horizontal="right" vertical="top"/>
    </xf>
    <xf numFmtId="4" fontId="1" fillId="0" borderId="3" xfId="0" applyNumberFormat="1" applyFont="1" applyBorder="1" applyAlignment="1">
      <alignment horizontal="right" vertical="top"/>
    </xf>
    <xf numFmtId="4" fontId="1" fillId="0" borderId="3" xfId="0" applyNumberFormat="1" applyFont="1" applyBorder="1" applyAlignment="1">
      <alignment vertical="top"/>
    </xf>
    <xf numFmtId="4" fontId="1" fillId="17" borderId="3" xfId="0" applyNumberFormat="1" applyFont="1" applyFill="1" applyBorder="1" applyAlignment="1">
      <alignment horizontal="right"/>
    </xf>
    <xf numFmtId="4" fontId="9" fillId="13" borderId="3" xfId="0" applyNumberFormat="1" applyFont="1" applyFill="1" applyBorder="1" applyAlignment="1">
      <alignment horizontal="right" vertical="top"/>
    </xf>
    <xf numFmtId="4" fontId="1" fillId="5" borderId="3" xfId="0" applyNumberFormat="1" applyFont="1" applyFill="1" applyBorder="1"/>
    <xf numFmtId="4" fontId="1" fillId="0" borderId="3" xfId="0" applyNumberFormat="1" applyFont="1" applyBorder="1" applyAlignment="1">
      <alignment vertical="top"/>
    </xf>
    <xf numFmtId="4" fontId="9" fillId="2" borderId="3" xfId="0" applyNumberFormat="1" applyFont="1" applyFill="1" applyBorder="1" applyAlignment="1">
      <alignment vertical="top"/>
    </xf>
    <xf numFmtId="4" fontId="10" fillId="0" borderId="0" xfId="0" applyNumberFormat="1" applyFont="1" applyAlignment="1">
      <alignment wrapText="1"/>
    </xf>
    <xf numFmtId="4" fontId="0" fillId="0" borderId="3" xfId="0" applyNumberFormat="1" applyFont="1" applyBorder="1" applyAlignment="1">
      <alignment vertical="top"/>
    </xf>
    <xf numFmtId="4" fontId="0" fillId="0" borderId="3" xfId="0" applyNumberFormat="1" applyFont="1" applyBorder="1" applyAlignment="1">
      <alignment horizontal="right" vertical="top"/>
    </xf>
    <xf numFmtId="4" fontId="0" fillId="2" borderId="3" xfId="0" applyNumberFormat="1" applyFont="1" applyFill="1" applyBorder="1" applyAlignment="1"/>
    <xf numFmtId="4" fontId="0" fillId="2" borderId="3" xfId="0" applyNumberFormat="1" applyFont="1" applyFill="1" applyBorder="1" applyAlignment="1">
      <alignment horizontal="right" vertical="top"/>
    </xf>
    <xf numFmtId="0" fontId="0" fillId="2" borderId="3" xfId="0" applyFont="1" applyFill="1" applyBorder="1" applyAlignment="1">
      <alignment horizontal="left" vertical="top"/>
    </xf>
    <xf numFmtId="4" fontId="1" fillId="5" borderId="3" xfId="0" applyNumberFormat="1" applyFont="1" applyFill="1" applyBorder="1" applyAlignment="1"/>
    <xf numFmtId="4" fontId="0" fillId="4" borderId="3" xfId="0" applyNumberFormat="1" applyFont="1" applyFill="1" applyBorder="1" applyAlignment="1">
      <alignment horizontal="right"/>
    </xf>
    <xf numFmtId="4" fontId="0" fillId="15" borderId="3" xfId="0" applyNumberFormat="1" applyFont="1" applyFill="1" applyBorder="1" applyAlignment="1">
      <alignment horizontal="right" vertical="top"/>
    </xf>
    <xf numFmtId="4" fontId="1" fillId="2" borderId="3" xfId="0" applyNumberFormat="1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center"/>
    </xf>
    <xf numFmtId="4" fontId="5" fillId="6" borderId="3" xfId="0" applyNumberFormat="1" applyFont="1" applyFill="1" applyBorder="1" applyAlignment="1">
      <alignment vertical="top"/>
    </xf>
    <xf numFmtId="4" fontId="6" fillId="2" borderId="3" xfId="0" applyNumberFormat="1" applyFont="1" applyFill="1" applyBorder="1" applyAlignment="1">
      <alignment horizontal="center" vertical="top"/>
    </xf>
    <xf numFmtId="4" fontId="10" fillId="0" borderId="3" xfId="0" applyNumberFormat="1" applyFont="1" applyBorder="1" applyAlignment="1">
      <alignment wrapText="1"/>
    </xf>
    <xf numFmtId="4" fontId="0" fillId="16" borderId="3" xfId="0" applyNumberFormat="1" applyFont="1" applyFill="1" applyBorder="1" applyAlignment="1">
      <alignment horizontal="center" vertical="top"/>
    </xf>
    <xf numFmtId="4" fontId="1" fillId="13" borderId="3" xfId="0" applyNumberFormat="1" applyFont="1" applyFill="1" applyBorder="1" applyAlignment="1">
      <alignment vertical="top"/>
    </xf>
    <xf numFmtId="4" fontId="10" fillId="0" borderId="3" xfId="0" applyNumberFormat="1" applyFont="1" applyBorder="1" applyAlignment="1">
      <alignment wrapText="1"/>
    </xf>
    <xf numFmtId="4" fontId="0" fillId="18" borderId="3" xfId="0" applyNumberFormat="1" applyFont="1" applyFill="1" applyBorder="1" applyAlignment="1">
      <alignment vertical="top"/>
    </xf>
    <xf numFmtId="4" fontId="0" fillId="2" borderId="3" xfId="0" applyNumberFormat="1" applyFont="1" applyFill="1" applyBorder="1" applyAlignment="1">
      <alignment vertical="top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top"/>
    </xf>
    <xf numFmtId="4" fontId="4" fillId="0" borderId="3" xfId="0" applyNumberFormat="1" applyFont="1" applyBorder="1" applyAlignment="1">
      <alignment vertical="top"/>
    </xf>
    <xf numFmtId="4" fontId="7" fillId="0" borderId="3" xfId="0" applyNumberFormat="1" applyFont="1" applyBorder="1" applyAlignment="1">
      <alignment vertical="top"/>
    </xf>
    <xf numFmtId="4" fontId="1" fillId="17" borderId="3" xfId="0" applyNumberFormat="1" applyFont="1" applyFill="1" applyBorder="1" applyAlignment="1">
      <alignment horizontal="right" vertical="center"/>
    </xf>
    <xf numFmtId="4" fontId="1" fillId="4" borderId="3" xfId="0" applyNumberFormat="1" applyFont="1" applyFill="1" applyBorder="1"/>
    <xf numFmtId="4" fontId="1" fillId="2" borderId="3" xfId="0" applyNumberFormat="1" applyFont="1" applyFill="1" applyBorder="1" applyAlignment="1">
      <alignment horizontal="right"/>
    </xf>
    <xf numFmtId="0" fontId="8" fillId="0" borderId="2" xfId="0" applyFont="1" applyBorder="1" applyAlignment="1">
      <alignment horizontal="center" vertical="top"/>
    </xf>
    <xf numFmtId="0" fontId="8" fillId="3" borderId="7" xfId="0" applyFont="1" applyFill="1" applyBorder="1" applyAlignment="1">
      <alignment horizontal="left" wrapText="1"/>
    </xf>
    <xf numFmtId="0" fontId="0" fillId="0" borderId="0" xfId="0" applyFont="1" applyAlignment="1">
      <alignment vertical="top"/>
    </xf>
    <xf numFmtId="4" fontId="0" fillId="18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vertical="center"/>
    </xf>
    <xf numFmtId="4" fontId="11" fillId="10" borderId="3" xfId="0" applyNumberFormat="1" applyFon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top"/>
    </xf>
    <xf numFmtId="4" fontId="0" fillId="2" borderId="3" xfId="0" applyNumberFormat="1" applyFont="1" applyFill="1" applyBorder="1" applyAlignment="1">
      <alignment horizontal="right" vertical="center"/>
    </xf>
    <xf numFmtId="4" fontId="1" fillId="2" borderId="3" xfId="0" applyNumberFormat="1" applyFont="1" applyFill="1" applyBorder="1" applyAlignment="1">
      <alignment horizontal="right" vertical="center"/>
    </xf>
    <xf numFmtId="4" fontId="1" fillId="10" borderId="3" xfId="0" applyNumberFormat="1" applyFont="1" applyFill="1" applyBorder="1" applyAlignment="1">
      <alignment horizontal="right" vertical="top"/>
    </xf>
    <xf numFmtId="4" fontId="12" fillId="2" borderId="3" xfId="0" applyNumberFormat="1" applyFont="1" applyFill="1" applyBorder="1" applyAlignment="1">
      <alignment vertical="top"/>
    </xf>
    <xf numFmtId="1" fontId="1" fillId="3" borderId="3" xfId="0" applyNumberFormat="1" applyFont="1" applyFill="1" applyBorder="1" applyAlignment="1">
      <alignment horizontal="center" vertical="center" wrapText="1"/>
    </xf>
    <xf numFmtId="4" fontId="0" fillId="19" borderId="3" xfId="0" applyNumberFormat="1" applyFont="1" applyFill="1" applyBorder="1" applyAlignment="1">
      <alignment vertical="top"/>
    </xf>
    <xf numFmtId="0" fontId="0" fillId="7" borderId="3" xfId="0" applyFont="1" applyFill="1" applyBorder="1" applyAlignment="1">
      <alignment vertical="top"/>
    </xf>
    <xf numFmtId="4" fontId="0" fillId="0" borderId="3" xfId="0" applyNumberFormat="1" applyFont="1" applyBorder="1" applyAlignment="1">
      <alignment wrapText="1"/>
    </xf>
    <xf numFmtId="4" fontId="0" fillId="18" borderId="3" xfId="0" applyNumberFormat="1" applyFont="1" applyFill="1" applyBorder="1" applyAlignment="1">
      <alignment horizontal="right" vertical="center"/>
    </xf>
    <xf numFmtId="4" fontId="0" fillId="5" borderId="3" xfId="0" applyNumberFormat="1" applyFont="1" applyFill="1" applyBorder="1" applyAlignment="1">
      <alignment vertical="top"/>
    </xf>
    <xf numFmtId="4" fontId="0" fillId="5" borderId="3" xfId="0" applyNumberFormat="1" applyFont="1" applyFill="1" applyBorder="1" applyAlignment="1"/>
    <xf numFmtId="4" fontId="2" fillId="2" borderId="3" xfId="0" applyNumberFormat="1" applyFont="1" applyFill="1" applyBorder="1" applyAlignment="1">
      <alignment vertical="top"/>
    </xf>
    <xf numFmtId="4" fontId="0" fillId="18" borderId="3" xfId="0" applyNumberFormat="1" applyFont="1" applyFill="1" applyBorder="1" applyAlignment="1">
      <alignment horizontal="right" vertical="top"/>
    </xf>
    <xf numFmtId="4" fontId="0" fillId="4" borderId="3" xfId="0" applyNumberFormat="1" applyFont="1" applyFill="1" applyBorder="1" applyAlignment="1">
      <alignment vertical="top"/>
    </xf>
    <xf numFmtId="4" fontId="0" fillId="0" borderId="0" xfId="0" applyNumberFormat="1" applyFont="1" applyAlignment="1">
      <alignment vertical="top"/>
    </xf>
    <xf numFmtId="0" fontId="8" fillId="0" borderId="2" xfId="0" applyFont="1" applyBorder="1" applyAlignment="1">
      <alignment horizontal="center"/>
    </xf>
    <xf numFmtId="0" fontId="0" fillId="0" borderId="4" xfId="0" applyFont="1" applyBorder="1" applyAlignment="1">
      <alignment vertical="top"/>
    </xf>
    <xf numFmtId="4" fontId="0" fillId="2" borderId="0" xfId="0" applyNumberFormat="1" applyFont="1" applyFill="1" applyBorder="1" applyAlignment="1">
      <alignment vertical="top"/>
    </xf>
    <xf numFmtId="4" fontId="0" fillId="4" borderId="3" xfId="0" applyNumberFormat="1" applyFont="1" applyFill="1" applyBorder="1" applyAlignment="1"/>
    <xf numFmtId="4" fontId="4" fillId="20" borderId="3" xfId="0" applyNumberFormat="1" applyFont="1" applyFill="1" applyBorder="1" applyAlignment="1">
      <alignment vertical="top"/>
    </xf>
    <xf numFmtId="0" fontId="8" fillId="0" borderId="2" xfId="0" applyFont="1" applyBorder="1" applyAlignment="1">
      <alignment horizontal="center" vertical="center"/>
    </xf>
    <xf numFmtId="4" fontId="1" fillId="17" borderId="3" xfId="0" applyNumberFormat="1" applyFont="1" applyFill="1" applyBorder="1" applyAlignment="1"/>
    <xf numFmtId="0" fontId="8" fillId="21" borderId="8" xfId="0" applyFont="1" applyFill="1" applyBorder="1" applyAlignment="1">
      <alignment horizontal="left" vertical="center" wrapText="1"/>
    </xf>
    <xf numFmtId="4" fontId="4" fillId="5" borderId="3" xfId="0" applyNumberFormat="1" applyFont="1" applyFill="1" applyBorder="1" applyAlignment="1"/>
    <xf numFmtId="4" fontId="0" fillId="18" borderId="3" xfId="0" applyNumberFormat="1" applyFont="1" applyFill="1" applyBorder="1" applyAlignment="1">
      <alignment horizontal="right"/>
    </xf>
    <xf numFmtId="0" fontId="8" fillId="21" borderId="8" xfId="0" applyFont="1" applyFill="1" applyBorder="1" applyAlignment="1">
      <alignment horizontal="left" wrapText="1"/>
    </xf>
    <xf numFmtId="4" fontId="0" fillId="0" borderId="3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/>
    <xf numFmtId="4" fontId="0" fillId="2" borderId="3" xfId="0" applyNumberFormat="1" applyFont="1" applyFill="1" applyBorder="1"/>
    <xf numFmtId="4" fontId="1" fillId="4" borderId="3" xfId="0" applyNumberFormat="1" applyFont="1" applyFill="1" applyBorder="1" applyAlignment="1"/>
    <xf numFmtId="4" fontId="0" fillId="18" borderId="3" xfId="0" applyNumberFormat="1" applyFont="1" applyFill="1" applyBorder="1" applyAlignment="1"/>
    <xf numFmtId="4" fontId="8" fillId="18" borderId="0" xfId="0" applyNumberFormat="1" applyFont="1" applyFill="1" applyAlignment="1">
      <alignment wrapText="1"/>
    </xf>
    <xf numFmtId="0" fontId="0" fillId="2" borderId="3" xfId="0" applyFont="1" applyFill="1" applyBorder="1" applyAlignment="1">
      <alignment horizontal="left" vertical="center"/>
    </xf>
    <xf numFmtId="4" fontId="1" fillId="0" borderId="3" xfId="0" applyNumberFormat="1" applyFont="1" applyBorder="1" applyAlignment="1">
      <alignment wrapText="1"/>
    </xf>
    <xf numFmtId="4" fontId="5" fillId="5" borderId="3" xfId="0" applyNumberFormat="1" applyFont="1" applyFill="1" applyBorder="1" applyAlignment="1">
      <alignment horizontal="right"/>
    </xf>
    <xf numFmtId="0" fontId="10" fillId="0" borderId="3" xfId="0" applyFont="1" applyBorder="1" applyAlignment="1">
      <alignment wrapText="1"/>
    </xf>
    <xf numFmtId="4" fontId="1" fillId="16" borderId="3" xfId="0" applyNumberFormat="1" applyFont="1" applyFill="1" applyBorder="1" applyAlignment="1">
      <alignment vertical="top"/>
    </xf>
    <xf numFmtId="4" fontId="0" fillId="2" borderId="3" xfId="0" applyNumberFormat="1" applyFont="1" applyFill="1" applyBorder="1" applyAlignment="1">
      <alignment wrapText="1"/>
    </xf>
    <xf numFmtId="4" fontId="0" fillId="2" borderId="3" xfId="0" applyNumberFormat="1" applyFont="1" applyFill="1" applyBorder="1" applyAlignment="1">
      <alignment horizontal="right" wrapText="1"/>
    </xf>
    <xf numFmtId="4" fontId="1" fillId="2" borderId="3" xfId="0" applyNumberFormat="1" applyFont="1" applyFill="1" applyBorder="1" applyAlignment="1">
      <alignment wrapText="1"/>
    </xf>
    <xf numFmtId="4" fontId="1" fillId="0" borderId="3" xfId="0" applyNumberFormat="1" applyFont="1" applyBorder="1" applyAlignment="1">
      <alignment horizontal="right" wrapText="1"/>
    </xf>
    <xf numFmtId="4" fontId="1" fillId="0" borderId="3" xfId="0" applyNumberFormat="1" applyFont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 wrapText="1"/>
    </xf>
    <xf numFmtId="4" fontId="1" fillId="20" borderId="3" xfId="0" applyNumberFormat="1" applyFont="1" applyFill="1" applyBorder="1" applyAlignment="1">
      <alignment wrapText="1"/>
    </xf>
    <xf numFmtId="4" fontId="1" fillId="5" borderId="3" xfId="0" applyNumberFormat="1" applyFont="1" applyFill="1" applyBorder="1" applyAlignment="1">
      <alignment wrapText="1"/>
    </xf>
    <xf numFmtId="4" fontId="1" fillId="20" borderId="3" xfId="0" applyNumberFormat="1" applyFont="1" applyFill="1" applyBorder="1" applyAlignment="1">
      <alignment horizontal="right" vertical="center"/>
    </xf>
    <xf numFmtId="4" fontId="10" fillId="18" borderId="0" xfId="0" applyNumberFormat="1" applyFont="1" applyFill="1" applyAlignment="1">
      <alignment wrapText="1"/>
    </xf>
    <xf numFmtId="4" fontId="1" fillId="5" borderId="3" xfId="0" applyNumberFormat="1" applyFont="1" applyFill="1" applyBorder="1" applyAlignment="1">
      <alignment vertical="center"/>
    </xf>
    <xf numFmtId="4" fontId="8" fillId="21" borderId="8" xfId="0" applyNumberFormat="1" applyFont="1" applyFill="1" applyBorder="1" applyAlignment="1">
      <alignment horizontal="left" wrapText="1"/>
    </xf>
    <xf numFmtId="4" fontId="0" fillId="0" borderId="3" xfId="0" applyNumberFormat="1" applyFont="1" applyBorder="1"/>
    <xf numFmtId="4" fontId="0" fillId="0" borderId="3" xfId="0" applyNumberFormat="1" applyFont="1" applyBorder="1" applyAlignment="1">
      <alignment horizontal="right" vertical="center"/>
    </xf>
    <xf numFmtId="4" fontId="0" fillId="0" borderId="3" xfId="0" applyNumberFormat="1" applyFont="1" applyBorder="1" applyAlignment="1"/>
    <xf numFmtId="4" fontId="0" fillId="2" borderId="3" xfId="0" applyNumberFormat="1" applyFont="1" applyFill="1" applyBorder="1" applyAlignment="1">
      <alignment vertical="center"/>
    </xf>
    <xf numFmtId="4" fontId="1" fillId="2" borderId="3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4" fontId="1" fillId="17" borderId="3" xfId="0" applyNumberFormat="1" applyFont="1" applyFill="1" applyBorder="1" applyAlignment="1">
      <alignment horizontal="right" vertical="top"/>
    </xf>
    <xf numFmtId="0" fontId="0" fillId="0" borderId="10" xfId="0" applyFont="1" applyBorder="1" applyAlignment="1">
      <alignment vertical="top"/>
    </xf>
    <xf numFmtId="4" fontId="0" fillId="5" borderId="3" xfId="0" applyNumberFormat="1" applyFont="1" applyFill="1" applyBorder="1" applyAlignment="1">
      <alignment wrapText="1"/>
    </xf>
    <xf numFmtId="0" fontId="0" fillId="0" borderId="11" xfId="0" applyFont="1" applyBorder="1" applyAlignment="1">
      <alignment vertical="top"/>
    </xf>
    <xf numFmtId="4" fontId="7" fillId="2" borderId="3" xfId="0" applyNumberFormat="1" applyFont="1" applyFill="1" applyBorder="1" applyAlignment="1">
      <alignment horizontal="center" vertical="top"/>
    </xf>
    <xf numFmtId="4" fontId="8" fillId="5" borderId="0" xfId="0" applyNumberFormat="1" applyFont="1" applyFill="1" applyAlignment="1">
      <alignment wrapText="1"/>
    </xf>
    <xf numFmtId="4" fontId="5" fillId="4" borderId="3" xfId="0" applyNumberFormat="1" applyFont="1" applyFill="1" applyBorder="1" applyAlignment="1"/>
    <xf numFmtId="4" fontId="8" fillId="4" borderId="3" xfId="0" applyNumberFormat="1" applyFont="1" applyFill="1" applyBorder="1" applyAlignment="1">
      <alignment wrapText="1"/>
    </xf>
    <xf numFmtId="4" fontId="8" fillId="4" borderId="0" xfId="0" applyNumberFormat="1" applyFont="1" applyFill="1" applyAlignment="1">
      <alignment wrapText="1"/>
    </xf>
    <xf numFmtId="0" fontId="0" fillId="0" borderId="12" xfId="0" applyFont="1" applyBorder="1" applyAlignment="1">
      <alignment wrapText="1"/>
    </xf>
    <xf numFmtId="4" fontId="1" fillId="2" borderId="3" xfId="0" applyNumberFormat="1" applyFont="1" applyFill="1" applyBorder="1"/>
    <xf numFmtId="4" fontId="10" fillId="0" borderId="0" xfId="0" applyNumberFormat="1" applyFont="1" applyAlignment="1">
      <alignment wrapText="1"/>
    </xf>
    <xf numFmtId="0" fontId="0" fillId="3" borderId="3" xfId="0" applyFont="1" applyFill="1" applyBorder="1" applyAlignment="1">
      <alignment horizontal="left" vertical="center" wrapText="1"/>
    </xf>
    <xf numFmtId="4" fontId="5" fillId="5" borderId="3" xfId="0" applyNumberFormat="1" applyFont="1" applyFill="1" applyBorder="1" applyAlignment="1"/>
    <xf numFmtId="0" fontId="0" fillId="0" borderId="9" xfId="0" applyFont="1" applyBorder="1" applyAlignment="1">
      <alignment wrapText="1"/>
    </xf>
    <xf numFmtId="0" fontId="0" fillId="0" borderId="3" xfId="0" applyFont="1" applyBorder="1" applyAlignment="1">
      <alignment wrapText="1"/>
    </xf>
    <xf numFmtId="4" fontId="13" fillId="5" borderId="0" xfId="0" applyNumberFormat="1" applyFont="1" applyFill="1" applyAlignment="1">
      <alignment wrapText="1"/>
    </xf>
    <xf numFmtId="0" fontId="8" fillId="0" borderId="2" xfId="0" applyFont="1" applyBorder="1" applyAlignment="1">
      <alignment horizontal="center" wrapText="1"/>
    </xf>
    <xf numFmtId="4" fontId="2" fillId="0" borderId="3" xfId="0" applyNumberFormat="1" applyFont="1" applyBorder="1" applyAlignment="1">
      <alignment vertical="center"/>
    </xf>
    <xf numFmtId="4" fontId="8" fillId="21" borderId="8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right"/>
    </xf>
    <xf numFmtId="4" fontId="8" fillId="3" borderId="8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wrapText="1"/>
    </xf>
    <xf numFmtId="4" fontId="8" fillId="21" borderId="8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/>
    </xf>
    <xf numFmtId="4" fontId="0" fillId="2" borderId="3" xfId="0" applyNumberFormat="1" applyFont="1" applyFill="1" applyBorder="1" applyAlignment="1">
      <alignment horizontal="right"/>
    </xf>
    <xf numFmtId="4" fontId="0" fillId="18" borderId="3" xfId="0" applyNumberFormat="1" applyFont="1" applyFill="1" applyBorder="1"/>
    <xf numFmtId="0" fontId="1" fillId="23" borderId="3" xfId="0" applyFont="1" applyFill="1" applyBorder="1" applyAlignment="1">
      <alignment horizontal="center" vertical="top"/>
    </xf>
    <xf numFmtId="4" fontId="0" fillId="8" borderId="3" xfId="0" applyNumberFormat="1" applyFont="1" applyFill="1" applyBorder="1" applyAlignment="1">
      <alignment vertical="top"/>
    </xf>
    <xf numFmtId="4" fontId="0" fillId="23" borderId="3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4" fontId="0" fillId="5" borderId="3" xfId="0" applyNumberFormat="1" applyFont="1" applyFill="1" applyBorder="1" applyAlignment="1">
      <alignment horizontal="right"/>
    </xf>
    <xf numFmtId="4" fontId="1" fillId="9" borderId="3" xfId="0" applyNumberFormat="1" applyFont="1" applyFill="1" applyBorder="1" applyAlignment="1">
      <alignment horizontal="right" vertical="top"/>
    </xf>
    <xf numFmtId="4" fontId="1" fillId="0" borderId="5" xfId="0" applyNumberFormat="1" applyFont="1" applyBorder="1" applyAlignment="1">
      <alignment vertical="top"/>
    </xf>
    <xf numFmtId="4" fontId="0" fillId="23" borderId="3" xfId="0" applyNumberFormat="1" applyFont="1" applyFill="1" applyBorder="1" applyAlignment="1">
      <alignment horizontal="right" vertical="top"/>
    </xf>
    <xf numFmtId="4" fontId="1" fillId="0" borderId="7" xfId="0" applyNumberFormat="1" applyFont="1" applyBorder="1" applyAlignment="1">
      <alignment vertical="top"/>
    </xf>
    <xf numFmtId="4" fontId="0" fillId="15" borderId="3" xfId="0" applyNumberFormat="1" applyFont="1" applyFill="1" applyBorder="1" applyAlignment="1">
      <alignment wrapText="1"/>
    </xf>
    <xf numFmtId="4" fontId="9" fillId="10" borderId="3" xfId="0" applyNumberFormat="1" applyFont="1" applyFill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4" fontId="9" fillId="2" borderId="3" xfId="0" applyNumberFormat="1" applyFont="1" applyFill="1" applyBorder="1" applyAlignment="1">
      <alignment vertical="top"/>
    </xf>
    <xf numFmtId="4" fontId="1" fillId="20" borderId="3" xfId="0" applyNumberFormat="1" applyFont="1" applyFill="1" applyBorder="1" applyAlignment="1"/>
    <xf numFmtId="0" fontId="1" fillId="2" borderId="3" xfId="0" applyFont="1" applyFill="1" applyBorder="1" applyAlignment="1">
      <alignment vertical="center"/>
    </xf>
    <xf numFmtId="4" fontId="14" fillId="5" borderId="0" xfId="0" applyNumberFormat="1" applyFont="1" applyFill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right" vertical="center" wrapText="1"/>
    </xf>
    <xf numFmtId="4" fontId="0" fillId="24" borderId="4" xfId="0" applyNumberFormat="1" applyFont="1" applyFill="1" applyBorder="1" applyAlignment="1">
      <alignment wrapText="1"/>
    </xf>
    <xf numFmtId="4" fontId="1" fillId="2" borderId="3" xfId="0" applyNumberFormat="1" applyFont="1" applyFill="1" applyBorder="1" applyAlignment="1">
      <alignment vertical="center" wrapText="1"/>
    </xf>
    <xf numFmtId="4" fontId="0" fillId="5" borderId="3" xfId="0" applyNumberFormat="1" applyFont="1" applyFill="1" applyBorder="1" applyAlignment="1">
      <alignment horizontal="right"/>
    </xf>
    <xf numFmtId="4" fontId="0" fillId="18" borderId="3" xfId="0" applyNumberFormat="1" applyFont="1" applyFill="1" applyBorder="1" applyAlignment="1">
      <alignment horizontal="right" vertical="center"/>
    </xf>
    <xf numFmtId="4" fontId="11" fillId="10" borderId="3" xfId="0" applyNumberFormat="1" applyFont="1" applyFill="1" applyBorder="1" applyAlignment="1">
      <alignment horizontal="right" vertical="top"/>
    </xf>
    <xf numFmtId="4" fontId="1" fillId="9" borderId="3" xfId="0" applyNumberFormat="1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center" vertical="center"/>
    </xf>
    <xf numFmtId="4" fontId="0" fillId="23" borderId="3" xfId="0" applyNumberFormat="1" applyFont="1" applyFill="1" applyBorder="1" applyAlignment="1">
      <alignment horizontal="right" vertical="center"/>
    </xf>
    <xf numFmtId="4" fontId="1" fillId="14" borderId="3" xfId="0" applyNumberFormat="1" applyFont="1" applyFill="1" applyBorder="1" applyAlignment="1">
      <alignment vertical="top"/>
    </xf>
    <xf numFmtId="4" fontId="1" fillId="13" borderId="3" xfId="0" applyNumberFormat="1" applyFont="1" applyFill="1" applyBorder="1" applyAlignment="1">
      <alignment vertical="center"/>
    </xf>
    <xf numFmtId="4" fontId="0" fillId="2" borderId="3" xfId="0" applyNumberFormat="1" applyFont="1" applyFill="1" applyBorder="1" applyAlignment="1">
      <alignment vertical="center"/>
    </xf>
    <xf numFmtId="4" fontId="4" fillId="0" borderId="3" xfId="0" applyNumberFormat="1" applyFont="1" applyBorder="1" applyAlignment="1">
      <alignment vertical="top"/>
    </xf>
    <xf numFmtId="0" fontId="1" fillId="2" borderId="3" xfId="0" applyFont="1" applyFill="1" applyBorder="1" applyAlignment="1">
      <alignment wrapText="1"/>
    </xf>
    <xf numFmtId="4" fontId="0" fillId="4" borderId="3" xfId="0" applyNumberFormat="1" applyFont="1" applyFill="1" applyBorder="1" applyAlignment="1">
      <alignment horizontal="right"/>
    </xf>
    <xf numFmtId="4" fontId="2" fillId="23" borderId="3" xfId="0" applyNumberFormat="1" applyFont="1" applyFill="1" applyBorder="1" applyAlignment="1">
      <alignment vertical="top"/>
    </xf>
    <xf numFmtId="4" fontId="15" fillId="18" borderId="3" xfId="0" applyNumberFormat="1" applyFont="1" applyFill="1" applyBorder="1" applyAlignment="1">
      <alignment horizontal="right"/>
    </xf>
    <xf numFmtId="4" fontId="2" fillId="5" borderId="3" xfId="0" applyNumberFormat="1" applyFont="1" applyFill="1" applyBorder="1" applyAlignment="1">
      <alignment horizontal="right"/>
    </xf>
    <xf numFmtId="4" fontId="1" fillId="2" borderId="3" xfId="0" applyNumberFormat="1" applyFont="1" applyFill="1" applyBorder="1" applyAlignment="1">
      <alignment horizontal="right" vertical="center" wrapText="1"/>
    </xf>
    <xf numFmtId="0" fontId="0" fillId="21" borderId="3" xfId="0" applyFont="1" applyFill="1" applyBorder="1" applyAlignment="1">
      <alignment horizontal="left" vertical="center" wrapText="1"/>
    </xf>
    <xf numFmtId="4" fontId="2" fillId="2" borderId="3" xfId="0" applyNumberFormat="1" applyFont="1" applyFill="1" applyBorder="1"/>
    <xf numFmtId="4" fontId="1" fillId="0" borderId="3" xfId="0" applyNumberFormat="1" applyFont="1" applyBorder="1" applyAlignment="1">
      <alignment horizontal="right" vertical="center"/>
    </xf>
    <xf numFmtId="4" fontId="2" fillId="0" borderId="3" xfId="0" applyNumberFormat="1" applyFont="1" applyBorder="1" applyAlignment="1">
      <alignment vertical="top"/>
    </xf>
    <xf numFmtId="4" fontId="7" fillId="0" borderId="3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center" wrapText="1"/>
    </xf>
    <xf numFmtId="4" fontId="4" fillId="4" borderId="3" xfId="0" applyNumberFormat="1" applyFont="1" applyFill="1" applyBorder="1" applyAlignment="1"/>
    <xf numFmtId="4" fontId="0" fillId="0" borderId="3" xfId="0" applyNumberFormat="1" applyFont="1" applyBorder="1" applyAlignment="1">
      <alignment horizontal="right"/>
    </xf>
    <xf numFmtId="4" fontId="0" fillId="24" borderId="3" xfId="0" applyNumberFormat="1" applyFont="1" applyFill="1" applyBorder="1" applyAlignment="1">
      <alignment vertical="top"/>
    </xf>
    <xf numFmtId="4" fontId="0" fillId="0" borderId="3" xfId="0" applyNumberFormat="1" applyFont="1" applyBorder="1" applyAlignment="1">
      <alignment horizontal="right"/>
    </xf>
    <xf numFmtId="4" fontId="0" fillId="2" borderId="3" xfId="0" applyNumberFormat="1" applyFont="1" applyFill="1" applyBorder="1" applyAlignment="1">
      <alignment horizontal="left" vertical="center" wrapText="1"/>
    </xf>
    <xf numFmtId="4" fontId="9" fillId="25" borderId="3" xfId="0" applyNumberFormat="1" applyFont="1" applyFill="1" applyBorder="1" applyAlignment="1">
      <alignment vertical="top"/>
    </xf>
    <xf numFmtId="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vertical="center"/>
    </xf>
    <xf numFmtId="4" fontId="1" fillId="2" borderId="3" xfId="0" applyNumberFormat="1" applyFont="1" applyFill="1" applyBorder="1" applyAlignment="1">
      <alignment horizontal="right"/>
    </xf>
    <xf numFmtId="4" fontId="9" fillId="26" borderId="3" xfId="0" applyNumberFormat="1" applyFont="1" applyFill="1" applyBorder="1" applyAlignment="1">
      <alignment vertical="top"/>
    </xf>
    <xf numFmtId="4" fontId="9" fillId="13" borderId="3" xfId="0" applyNumberFormat="1" applyFont="1" applyFill="1" applyBorder="1" applyAlignment="1">
      <alignment vertical="top"/>
    </xf>
    <xf numFmtId="4" fontId="1" fillId="2" borderId="3" xfId="0" applyNumberFormat="1" applyFont="1" applyFill="1" applyBorder="1" applyAlignment="1">
      <alignment vertical="center" wrapText="1"/>
    </xf>
    <xf numFmtId="4" fontId="0" fillId="18" borderId="3" xfId="0" applyNumberFormat="1" applyFont="1" applyFill="1" applyBorder="1" applyAlignment="1">
      <alignment wrapText="1"/>
    </xf>
    <xf numFmtId="4" fontId="1" fillId="26" borderId="3" xfId="0" applyNumberFormat="1" applyFont="1" applyFill="1" applyBorder="1" applyAlignment="1">
      <alignment horizontal="right" vertical="top"/>
    </xf>
    <xf numFmtId="4" fontId="0" fillId="5" borderId="3" xfId="0" applyNumberFormat="1" applyFont="1" applyFill="1" applyBorder="1" applyAlignment="1">
      <alignment wrapText="1"/>
    </xf>
    <xf numFmtId="0" fontId="0" fillId="23" borderId="3" xfId="0" applyFont="1" applyFill="1" applyBorder="1" applyAlignment="1">
      <alignment vertical="top"/>
    </xf>
    <xf numFmtId="0" fontId="0" fillId="0" borderId="13" xfId="0" applyFont="1" applyBorder="1" applyAlignment="1">
      <alignment wrapText="1"/>
    </xf>
    <xf numFmtId="0" fontId="0" fillId="2" borderId="12" xfId="0" applyFont="1" applyFill="1" applyBorder="1" applyAlignment="1">
      <alignment wrapText="1"/>
    </xf>
    <xf numFmtId="4" fontId="0" fillId="0" borderId="13" xfId="0" applyNumberFormat="1" applyFont="1" applyBorder="1" applyAlignment="1">
      <alignment vertical="top"/>
    </xf>
    <xf numFmtId="4" fontId="0" fillId="0" borderId="3" xfId="0" applyNumberFormat="1" applyFont="1" applyBorder="1" applyAlignment="1">
      <alignment vertical="center" wrapText="1"/>
    </xf>
    <xf numFmtId="4" fontId="0" fillId="2" borderId="3" xfId="0" applyNumberFormat="1" applyFont="1" applyFill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0" fillId="5" borderId="3" xfId="0" applyNumberFormat="1" applyFont="1" applyFill="1" applyBorder="1"/>
    <xf numFmtId="4" fontId="1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 applyAlignment="1"/>
    <xf numFmtId="4" fontId="1" fillId="2" borderId="3" xfId="0" applyNumberFormat="1" applyFont="1" applyFill="1" applyBorder="1" applyAlignment="1">
      <alignment wrapText="1"/>
    </xf>
    <xf numFmtId="4" fontId="1" fillId="5" borderId="3" xfId="0" applyNumberFormat="1" applyFont="1" applyFill="1" applyBorder="1" applyAlignment="1">
      <alignment horizontal="right"/>
    </xf>
    <xf numFmtId="4" fontId="1" fillId="12" borderId="3" xfId="0" applyNumberFormat="1" applyFont="1" applyFill="1" applyBorder="1" applyAlignment="1">
      <alignment horizontal="right" vertical="top"/>
    </xf>
    <xf numFmtId="0" fontId="0" fillId="0" borderId="0" xfId="0" applyFont="1" applyAlignment="1">
      <alignment horizontal="left" vertical="center" wrapText="1"/>
    </xf>
    <xf numFmtId="4" fontId="9" fillId="9" borderId="3" xfId="0" applyNumberFormat="1" applyFont="1" applyFill="1" applyBorder="1" applyAlignment="1">
      <alignment vertical="top"/>
    </xf>
    <xf numFmtId="4" fontId="1" fillId="2" borderId="3" xfId="0" applyNumberFormat="1" applyFont="1" applyFill="1" applyBorder="1" applyAlignment="1">
      <alignment horizontal="center"/>
    </xf>
    <xf numFmtId="0" fontId="0" fillId="0" borderId="1" xfId="0" applyFont="1" applyBorder="1" applyAlignment="1">
      <alignment vertical="top"/>
    </xf>
    <xf numFmtId="4" fontId="1" fillId="0" borderId="3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 wrapText="1"/>
    </xf>
    <xf numFmtId="4" fontId="0" fillId="2" borderId="3" xfId="0" applyNumberFormat="1" applyFont="1" applyFill="1" applyBorder="1" applyAlignment="1">
      <alignment horizontal="right" vertical="center" wrapText="1"/>
    </xf>
    <xf numFmtId="4" fontId="0" fillId="2" borderId="13" xfId="0" applyNumberFormat="1" applyFont="1" applyFill="1" applyBorder="1" applyAlignment="1">
      <alignment vertical="top"/>
    </xf>
    <xf numFmtId="4" fontId="2" fillId="2" borderId="3" xfId="0" applyNumberFormat="1" applyFont="1" applyFill="1" applyBorder="1" applyAlignment="1">
      <alignment horizontal="center" vertical="center" wrapText="1"/>
    </xf>
    <xf numFmtId="4" fontId="0" fillId="2" borderId="3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vertical="top"/>
    </xf>
    <xf numFmtId="4" fontId="0" fillId="21" borderId="3" xfId="0" applyNumberFormat="1" applyFont="1" applyFill="1" applyBorder="1" applyAlignment="1">
      <alignment horizontal="left"/>
    </xf>
    <xf numFmtId="0" fontId="16" fillId="0" borderId="3" xfId="0" applyFont="1" applyBorder="1" applyAlignment="1">
      <alignment vertical="top"/>
    </xf>
    <xf numFmtId="4" fontId="0" fillId="3" borderId="3" xfId="0" applyNumberFormat="1" applyFont="1" applyFill="1" applyBorder="1" applyAlignment="1">
      <alignment horizontal="left"/>
    </xf>
    <xf numFmtId="4" fontId="17" fillId="2" borderId="3" xfId="0" applyNumberFormat="1" applyFont="1" applyFill="1" applyBorder="1" applyAlignment="1">
      <alignment horizontal="right"/>
    </xf>
    <xf numFmtId="4" fontId="15" fillId="18" borderId="3" xfId="0" applyNumberFormat="1" applyFont="1" applyFill="1" applyBorder="1"/>
    <xf numFmtId="0" fontId="0" fillId="21" borderId="3" xfId="0" applyFont="1" applyFill="1" applyBorder="1" applyAlignment="1">
      <alignment horizontal="left" vertical="center"/>
    </xf>
    <xf numFmtId="4" fontId="0" fillId="2" borderId="3" xfId="0" applyNumberFormat="1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left" vertical="center"/>
    </xf>
    <xf numFmtId="4" fontId="18" fillId="2" borderId="3" xfId="0" applyNumberFormat="1" applyFont="1" applyFill="1" applyBorder="1" applyAlignment="1">
      <alignment vertical="top"/>
    </xf>
    <xf numFmtId="4" fontId="1" fillId="10" borderId="3" xfId="0" applyNumberFormat="1" applyFont="1" applyFill="1" applyBorder="1" applyAlignment="1">
      <alignment vertical="top"/>
    </xf>
    <xf numFmtId="4" fontId="1" fillId="26" borderId="3" xfId="0" applyNumberFormat="1" applyFont="1" applyFill="1" applyBorder="1" applyAlignment="1">
      <alignment vertical="top"/>
    </xf>
    <xf numFmtId="4" fontId="1" fillId="13" borderId="3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horizontal="center" vertical="center"/>
    </xf>
    <xf numFmtId="4" fontId="1" fillId="9" borderId="3" xfId="0" applyNumberFormat="1" applyFont="1" applyFill="1" applyBorder="1" applyAlignment="1">
      <alignment horizontal="right"/>
    </xf>
    <xf numFmtId="4" fontId="0" fillId="2" borderId="4" xfId="0" applyNumberFormat="1" applyFont="1" applyFill="1" applyBorder="1" applyAlignment="1">
      <alignment horizontal="center" vertical="center"/>
    </xf>
    <xf numFmtId="4" fontId="19" fillId="2" borderId="3" xfId="0" applyNumberFormat="1" applyFont="1" applyFill="1" applyBorder="1" applyAlignment="1">
      <alignment vertical="top"/>
    </xf>
    <xf numFmtId="0" fontId="17" fillId="0" borderId="3" xfId="0" applyFont="1" applyBorder="1" applyAlignment="1">
      <alignment horizontal="left" vertical="center" wrapText="1"/>
    </xf>
    <xf numFmtId="4" fontId="5" fillId="27" borderId="3" xfId="0" applyNumberFormat="1" applyFont="1" applyFill="1" applyBorder="1" applyAlignment="1">
      <alignment vertical="top"/>
    </xf>
    <xf numFmtId="4" fontId="0" fillId="0" borderId="1" xfId="0" applyNumberFormat="1" applyFont="1" applyBorder="1" applyAlignment="1">
      <alignment vertical="top"/>
    </xf>
    <xf numFmtId="0" fontId="16" fillId="0" borderId="3" xfId="0" applyFont="1" applyBorder="1" applyAlignment="1">
      <alignment vertical="center"/>
    </xf>
    <xf numFmtId="4" fontId="1" fillId="0" borderId="3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wrapText="1"/>
    </xf>
    <xf numFmtId="0" fontId="20" fillId="0" borderId="3" xfId="0" applyFont="1" applyBorder="1" applyAlignment="1">
      <alignment vertical="center"/>
    </xf>
    <xf numFmtId="4" fontId="1" fillId="20" borderId="3" xfId="0" applyNumberFormat="1" applyFont="1" applyFill="1" applyBorder="1" applyAlignment="1">
      <alignment horizontal="right"/>
    </xf>
    <xf numFmtId="4" fontId="21" fillId="0" borderId="3" xfId="0" applyNumberFormat="1" applyFont="1" applyBorder="1" applyAlignment="1">
      <alignment horizontal="center" vertical="center"/>
    </xf>
    <xf numFmtId="4" fontId="22" fillId="0" borderId="3" xfId="0" applyNumberFormat="1" applyFont="1" applyBorder="1" applyAlignment="1">
      <alignment horizontal="center" vertical="center"/>
    </xf>
    <xf numFmtId="4" fontId="1" fillId="25" borderId="3" xfId="0" applyNumberFormat="1" applyFont="1" applyFill="1" applyBorder="1" applyAlignment="1">
      <alignment vertical="top"/>
    </xf>
    <xf numFmtId="0" fontId="0" fillId="0" borderId="3" xfId="0" applyFont="1" applyBorder="1" applyAlignment="1">
      <alignment horizontal="left" vertical="center" wrapText="1"/>
    </xf>
    <xf numFmtId="4" fontId="23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4" fontId="0" fillId="12" borderId="3" xfId="0" applyNumberFormat="1" applyFont="1" applyFill="1" applyBorder="1" applyAlignment="1">
      <alignment vertical="top"/>
    </xf>
    <xf numFmtId="4" fontId="0" fillId="2" borderId="3" xfId="0" applyNumberFormat="1" applyFont="1" applyFill="1" applyBorder="1" applyAlignment="1">
      <alignment horizontal="center" vertical="center"/>
    </xf>
    <xf numFmtId="4" fontId="0" fillId="2" borderId="3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4" fontId="0" fillId="2" borderId="0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4" fontId="5" fillId="4" borderId="3" xfId="0" applyNumberFormat="1" applyFont="1" applyFill="1" applyBorder="1" applyAlignment="1">
      <alignment horizontal="right"/>
    </xf>
    <xf numFmtId="4" fontId="0" fillId="2" borderId="3" xfId="0" applyNumberFormat="1" applyFont="1" applyFill="1" applyBorder="1" applyAlignment="1">
      <alignment horizontal="center" vertical="center" wrapText="1"/>
    </xf>
    <xf numFmtId="4" fontId="10" fillId="18" borderId="3" xfId="0" applyNumberFormat="1" applyFont="1" applyFill="1" applyBorder="1" applyAlignment="1">
      <alignment wrapText="1"/>
    </xf>
    <xf numFmtId="0" fontId="17" fillId="2" borderId="3" xfId="0" applyFont="1" applyFill="1" applyBorder="1" applyAlignment="1">
      <alignment horizontal="left" vertical="center" wrapText="1"/>
    </xf>
    <xf numFmtId="4" fontId="0" fillId="0" borderId="3" xfId="0" applyNumberFormat="1" applyFont="1" applyBorder="1" applyAlignment="1">
      <alignment vertical="center"/>
    </xf>
    <xf numFmtId="0" fontId="17" fillId="2" borderId="3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vertical="center"/>
    </xf>
    <xf numFmtId="4" fontId="0" fillId="2" borderId="4" xfId="0" applyNumberFormat="1" applyFont="1" applyFill="1" applyBorder="1" applyAlignment="1">
      <alignment vertical="top"/>
    </xf>
    <xf numFmtId="4" fontId="24" fillId="9" borderId="3" xfId="0" applyNumberFormat="1" applyFont="1" applyFill="1" applyBorder="1" applyAlignment="1">
      <alignment horizontal="center" vertical="center"/>
    </xf>
    <xf numFmtId="4" fontId="0" fillId="0" borderId="3" xfId="0" applyNumberFormat="1" applyFont="1" applyBorder="1" applyAlignment="1">
      <alignment vertical="center"/>
    </xf>
    <xf numFmtId="4" fontId="24" fillId="2" borderId="3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4" fontId="0" fillId="18" borderId="3" xfId="0" applyNumberFormat="1" applyFont="1" applyFill="1" applyBorder="1" applyAlignment="1">
      <alignment vertical="center"/>
    </xf>
    <xf numFmtId="4" fontId="2" fillId="22" borderId="3" xfId="0" applyNumberFormat="1" applyFont="1" applyFill="1" applyBorder="1" applyAlignment="1">
      <alignment vertical="top"/>
    </xf>
    <xf numFmtId="4" fontId="25" fillId="2" borderId="3" xfId="0" applyNumberFormat="1" applyFont="1" applyFill="1" applyBorder="1" applyAlignment="1">
      <alignment horizontal="right"/>
    </xf>
    <xf numFmtId="4" fontId="25" fillId="2" borderId="3" xfId="0" applyNumberFormat="1" applyFont="1" applyFill="1" applyBorder="1" applyAlignment="1">
      <alignment horizontal="right"/>
    </xf>
    <xf numFmtId="4" fontId="2" fillId="15" borderId="3" xfId="0" applyNumberFormat="1" applyFont="1" applyFill="1" applyBorder="1" applyAlignment="1">
      <alignment vertical="top"/>
    </xf>
    <xf numFmtId="0" fontId="0" fillId="2" borderId="3" xfId="0" applyFont="1" applyFill="1" applyBorder="1" applyAlignment="1">
      <alignment horizontal="right" wrapText="1"/>
    </xf>
    <xf numFmtId="4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17" fillId="0" borderId="3" xfId="0" applyFont="1" applyBorder="1" applyAlignment="1">
      <alignment vertical="top"/>
    </xf>
    <xf numFmtId="4" fontId="0" fillId="4" borderId="3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4" fontId="16" fillId="0" borderId="3" xfId="0" applyNumberFormat="1" applyFont="1" applyBorder="1" applyAlignment="1">
      <alignment horizontal="center" vertical="center"/>
    </xf>
    <xf numFmtId="4" fontId="24" fillId="0" borderId="3" xfId="0" applyNumberFormat="1" applyFont="1" applyBorder="1" applyAlignment="1">
      <alignment horizontal="center" vertical="center"/>
    </xf>
    <xf numFmtId="4" fontId="1" fillId="9" borderId="3" xfId="0" applyNumberFormat="1" applyFont="1" applyFill="1" applyBorder="1" applyAlignment="1">
      <alignment vertical="top"/>
    </xf>
    <xf numFmtId="4" fontId="13" fillId="4" borderId="0" xfId="0" applyNumberFormat="1" applyFont="1" applyFill="1" applyAlignment="1">
      <alignment wrapText="1"/>
    </xf>
    <xf numFmtId="4" fontId="0" fillId="2" borderId="3" xfId="0" applyNumberFormat="1" applyFont="1" applyFill="1" applyBorder="1" applyAlignment="1">
      <alignment horizontal="center"/>
    </xf>
    <xf numFmtId="4" fontId="0" fillId="2" borderId="3" xfId="0" applyNumberFormat="1" applyFont="1" applyFill="1" applyBorder="1" applyAlignment="1">
      <alignment horizontal="center" vertical="top"/>
    </xf>
    <xf numFmtId="0" fontId="0" fillId="0" borderId="2" xfId="0" applyFont="1" applyBorder="1" applyAlignment="1">
      <alignment vertical="center" wrapText="1"/>
    </xf>
    <xf numFmtId="0" fontId="0" fillId="0" borderId="13" xfId="0" applyFont="1" applyBorder="1" applyAlignment="1">
      <alignment horizontal="right" wrapText="1"/>
    </xf>
    <xf numFmtId="4" fontId="1" fillId="2" borderId="3" xfId="0" applyNumberFormat="1" applyFont="1" applyFill="1" applyBorder="1" applyAlignment="1">
      <alignment horizontal="right" wrapText="1"/>
    </xf>
    <xf numFmtId="4" fontId="16" fillId="0" borderId="3" xfId="0" applyNumberFormat="1" applyFont="1" applyBorder="1" applyAlignment="1">
      <alignment horizontal="center" vertical="center"/>
    </xf>
    <xf numFmtId="0" fontId="0" fillId="2" borderId="9" xfId="0" applyFont="1" applyFill="1" applyBorder="1" applyAlignment="1">
      <alignment wrapText="1"/>
    </xf>
    <xf numFmtId="0" fontId="17" fillId="0" borderId="3" xfId="0" applyFont="1" applyBorder="1" applyAlignment="1">
      <alignment vertical="center" wrapText="1"/>
    </xf>
    <xf numFmtId="4" fontId="0" fillId="0" borderId="3" xfId="0" applyNumberFormat="1" applyFont="1" applyBorder="1" applyAlignment="1">
      <alignment horizontal="center" vertical="center" wrapText="1"/>
    </xf>
    <xf numFmtId="4" fontId="1" fillId="13" borderId="3" xfId="0" applyNumberFormat="1" applyFont="1" applyFill="1" applyBorder="1" applyAlignment="1"/>
    <xf numFmtId="4" fontId="0" fillId="18" borderId="3" xfId="0" applyNumberFormat="1" applyFont="1" applyFill="1" applyBorder="1" applyAlignment="1">
      <alignment vertical="center"/>
    </xf>
    <xf numFmtId="0" fontId="1" fillId="23" borderId="3" xfId="0" applyFont="1" applyFill="1" applyBorder="1" applyAlignment="1">
      <alignment horizontal="right"/>
    </xf>
    <xf numFmtId="4" fontId="17" fillId="0" borderId="3" xfId="0" applyNumberFormat="1" applyFont="1" applyBorder="1" applyAlignment="1">
      <alignment horizontal="center" vertical="center"/>
    </xf>
    <xf numFmtId="4" fontId="11" fillId="27" borderId="3" xfId="0" applyNumberFormat="1" applyFont="1" applyFill="1" applyBorder="1"/>
    <xf numFmtId="4" fontId="5" fillId="2" borderId="3" xfId="0" applyNumberFormat="1" applyFont="1" applyFill="1" applyBorder="1" applyAlignment="1"/>
    <xf numFmtId="4" fontId="1" fillId="13" borderId="3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/>
    </xf>
    <xf numFmtId="4" fontId="26" fillId="2" borderId="3" xfId="0" applyNumberFormat="1" applyFont="1" applyFill="1" applyBorder="1" applyAlignment="1">
      <alignment horizontal="center" vertical="center"/>
    </xf>
    <xf numFmtId="4" fontId="0" fillId="0" borderId="3" xfId="0" applyNumberFormat="1" applyFont="1" applyBorder="1" applyAlignment="1">
      <alignment wrapText="1"/>
    </xf>
    <xf numFmtId="4" fontId="0" fillId="0" borderId="3" xfId="0" applyNumberFormat="1" applyFont="1" applyBorder="1" applyAlignment="1">
      <alignment horizontal="center" vertical="center" wrapText="1"/>
    </xf>
    <xf numFmtId="4" fontId="0" fillId="0" borderId="3" xfId="0" applyNumberFormat="1" applyFont="1" applyBorder="1" applyAlignment="1">
      <alignment horizontal="right" vertical="top"/>
    </xf>
    <xf numFmtId="0" fontId="26" fillId="2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4" fontId="1" fillId="13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0" fontId="0" fillId="2" borderId="13" xfId="0" applyFont="1" applyFill="1" applyBorder="1" applyAlignment="1">
      <alignment horizontal="right" wrapText="1"/>
    </xf>
    <xf numFmtId="4" fontId="4" fillId="2" borderId="3" xfId="0" applyNumberFormat="1" applyFont="1" applyFill="1" applyBorder="1" applyAlignment="1">
      <alignment wrapText="1"/>
    </xf>
    <xf numFmtId="4" fontId="14" fillId="0" borderId="0" xfId="0" applyNumberFormat="1" applyFont="1" applyAlignment="1">
      <alignment horizontal="center" vertical="center" wrapText="1"/>
    </xf>
    <xf numFmtId="4" fontId="4" fillId="2" borderId="3" xfId="0" applyNumberFormat="1" applyFont="1" applyFill="1" applyBorder="1"/>
    <xf numFmtId="4" fontId="2" fillId="20" borderId="3" xfId="0" applyNumberFormat="1" applyFont="1" applyFill="1" applyBorder="1" applyAlignment="1">
      <alignment vertical="top"/>
    </xf>
    <xf numFmtId="4" fontId="1" fillId="0" borderId="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4" fontId="17" fillId="0" borderId="3" xfId="0" applyNumberFormat="1" applyFont="1" applyBorder="1" applyAlignment="1">
      <alignment horizontal="right"/>
    </xf>
    <xf numFmtId="4" fontId="0" fillId="19" borderId="3" xfId="0" applyNumberFormat="1" applyFont="1" applyFill="1" applyBorder="1" applyAlignment="1">
      <alignment vertical="top"/>
    </xf>
    <xf numFmtId="4" fontId="0" fillId="0" borderId="4" xfId="0" applyNumberFormat="1" applyFont="1" applyBorder="1" applyAlignment="1">
      <alignment vertical="top"/>
    </xf>
    <xf numFmtId="0" fontId="0" fillId="0" borderId="3" xfId="0" applyFont="1" applyBorder="1" applyAlignment="1">
      <alignment horizontal="left" vertical="center" wrapText="1"/>
    </xf>
    <xf numFmtId="4" fontId="24" fillId="0" borderId="3" xfId="0" applyNumberFormat="1" applyFont="1" applyBorder="1" applyAlignment="1">
      <alignment horizontal="right"/>
    </xf>
    <xf numFmtId="4" fontId="27" fillId="0" borderId="3" xfId="0" applyNumberFormat="1" applyFont="1" applyBorder="1" applyAlignment="1">
      <alignment horizontal="center" vertical="center"/>
    </xf>
    <xf numFmtId="4" fontId="0" fillId="18" borderId="3" xfId="0" applyNumberFormat="1" applyFont="1" applyFill="1" applyBorder="1" applyAlignment="1">
      <alignment vertical="top"/>
    </xf>
    <xf numFmtId="4" fontId="0" fillId="25" borderId="9" xfId="0" applyNumberFormat="1" applyFont="1" applyFill="1" applyBorder="1" applyAlignment="1">
      <alignment wrapText="1"/>
    </xf>
    <xf numFmtId="0" fontId="28" fillId="0" borderId="3" xfId="0" applyFont="1" applyBorder="1" applyAlignment="1">
      <alignment vertical="center"/>
    </xf>
    <xf numFmtId="4" fontId="1" fillId="4" borderId="3" xfId="0" applyNumberFormat="1" applyFont="1" applyFill="1" applyBorder="1" applyAlignment="1">
      <alignment vertical="top"/>
    </xf>
    <xf numFmtId="4" fontId="11" fillId="26" borderId="3" xfId="0" applyNumberFormat="1" applyFont="1" applyFill="1" applyBorder="1" applyAlignment="1">
      <alignment horizontal="right" vertical="center"/>
    </xf>
    <xf numFmtId="4" fontId="0" fillId="0" borderId="0" xfId="0" applyNumberFormat="1" applyFont="1" applyAlignment="1">
      <alignment horizontal="left" vertical="center" wrapText="1"/>
    </xf>
    <xf numFmtId="0" fontId="26" fillId="0" borderId="3" xfId="0" applyFont="1" applyBorder="1" applyAlignment="1">
      <alignment horizontal="left" vertical="center"/>
    </xf>
    <xf numFmtId="4" fontId="1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4" fontId="17" fillId="2" borderId="3" xfId="0" applyNumberFormat="1" applyFont="1" applyFill="1" applyBorder="1" applyAlignment="1">
      <alignment horizontal="right" vertical="center"/>
    </xf>
    <xf numFmtId="4" fontId="16" fillId="13" borderId="3" xfId="0" applyNumberFormat="1" applyFont="1" applyFill="1" applyBorder="1" applyAlignment="1">
      <alignment horizontal="center" vertical="center"/>
    </xf>
    <xf numFmtId="4" fontId="16" fillId="2" borderId="3" xfId="0" applyNumberFormat="1" applyFont="1" applyFill="1" applyBorder="1" applyAlignment="1">
      <alignment horizontal="center" vertical="center"/>
    </xf>
    <xf numFmtId="4" fontId="0" fillId="2" borderId="3" xfId="0" applyNumberFormat="1" applyFont="1" applyFill="1" applyBorder="1" applyAlignment="1">
      <alignment wrapText="1"/>
    </xf>
    <xf numFmtId="4" fontId="1" fillId="13" borderId="3" xfId="0" applyNumberFormat="1" applyFont="1" applyFill="1" applyBorder="1" applyAlignment="1">
      <alignment horizontal="right" vertical="center"/>
    </xf>
    <xf numFmtId="4" fontId="0" fillId="12" borderId="3" xfId="0" applyNumberFormat="1" applyFont="1" applyFill="1" applyBorder="1" applyAlignment="1">
      <alignment wrapText="1"/>
    </xf>
    <xf numFmtId="4" fontId="1" fillId="12" borderId="3" xfId="0" applyNumberFormat="1" applyFont="1" applyFill="1" applyBorder="1"/>
    <xf numFmtId="4" fontId="1" fillId="0" borderId="3" xfId="0" applyNumberFormat="1" applyFont="1" applyBorder="1"/>
    <xf numFmtId="4" fontId="1" fillId="12" borderId="3" xfId="0" applyNumberFormat="1" applyFont="1" applyFill="1" applyBorder="1" applyAlignment="1">
      <alignment wrapText="1"/>
    </xf>
    <xf numFmtId="4" fontId="1" fillId="2" borderId="3" xfId="0" applyNumberFormat="1" applyFont="1" applyFill="1" applyBorder="1" applyAlignment="1">
      <alignment horizontal="left" vertical="center" wrapText="1"/>
    </xf>
    <xf numFmtId="4" fontId="0" fillId="12" borderId="3" xfId="0" applyNumberFormat="1" applyFont="1" applyFill="1" applyBorder="1" applyAlignment="1">
      <alignment wrapText="1"/>
    </xf>
    <xf numFmtId="4" fontId="0" fillId="12" borderId="3" xfId="0" applyNumberFormat="1" applyFont="1" applyFill="1" applyBorder="1" applyAlignment="1">
      <alignment horizontal="right" wrapText="1"/>
    </xf>
    <xf numFmtId="4" fontId="1" fillId="12" borderId="3" xfId="0" applyNumberFormat="1" applyFont="1" applyFill="1" applyBorder="1" applyAlignment="1"/>
    <xf numFmtId="0" fontId="17" fillId="0" borderId="3" xfId="0" applyFont="1" applyBorder="1" applyAlignment="1">
      <alignment vertical="center" wrapText="1"/>
    </xf>
    <xf numFmtId="0" fontId="0" fillId="2" borderId="9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4" fontId="1" fillId="9" borderId="3" xfId="0" applyNumberFormat="1" applyFont="1" applyFill="1" applyBorder="1" applyAlignment="1"/>
    <xf numFmtId="0" fontId="0" fillId="2" borderId="3" xfId="0" applyFont="1" applyFill="1" applyBorder="1" applyAlignment="1">
      <alignment horizontal="right"/>
    </xf>
    <xf numFmtId="4" fontId="0" fillId="23" borderId="3" xfId="0" applyNumberFormat="1" applyFont="1" applyFill="1" applyBorder="1" applyAlignment="1">
      <alignment horizontal="center" vertical="top"/>
    </xf>
    <xf numFmtId="4" fontId="16" fillId="2" borderId="3" xfId="0" applyNumberFormat="1" applyFont="1" applyFill="1" applyBorder="1" applyAlignment="1">
      <alignment horizontal="center" vertical="center"/>
    </xf>
    <xf numFmtId="4" fontId="9" fillId="2" borderId="3" xfId="0" applyNumberFormat="1" applyFont="1" applyFill="1" applyBorder="1" applyAlignment="1">
      <alignment horizontal="center" vertical="top"/>
    </xf>
    <xf numFmtId="4" fontId="24" fillId="2" borderId="3" xfId="0" applyNumberFormat="1" applyFont="1" applyFill="1" applyBorder="1"/>
    <xf numFmtId="4" fontId="24" fillId="2" borderId="3" xfId="0" applyNumberFormat="1" applyFont="1" applyFill="1" applyBorder="1" applyAlignment="1">
      <alignment horizontal="right"/>
    </xf>
    <xf numFmtId="4" fontId="2" fillId="2" borderId="10" xfId="0" applyNumberFormat="1" applyFont="1" applyFill="1" applyBorder="1" applyAlignment="1">
      <alignment horizontal="left" vertical="center" wrapText="1"/>
    </xf>
    <xf numFmtId="4" fontId="0" fillId="2" borderId="10" xfId="0" applyNumberFormat="1" applyFont="1" applyFill="1" applyBorder="1" applyAlignment="1">
      <alignment horizontal="center" vertical="center" wrapText="1"/>
    </xf>
    <xf numFmtId="4" fontId="24" fillId="1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wrapText="1"/>
    </xf>
    <xf numFmtId="0" fontId="0" fillId="2" borderId="3" xfId="0" applyFont="1" applyFill="1" applyBorder="1" applyAlignment="1">
      <alignment horizontal="center" wrapText="1"/>
    </xf>
    <xf numFmtId="4" fontId="2" fillId="0" borderId="3" xfId="0" applyNumberFormat="1" applyFont="1" applyBorder="1"/>
    <xf numFmtId="4" fontId="2" fillId="14" borderId="3" xfId="0" applyNumberFormat="1" applyFont="1" applyFill="1" applyBorder="1" applyAlignment="1">
      <alignment horizontal="right" vertical="top"/>
    </xf>
    <xf numFmtId="4" fontId="11" fillId="10" borderId="3" xfId="0" applyNumberFormat="1" applyFont="1" applyFill="1" applyBorder="1" applyAlignment="1">
      <alignment vertical="center"/>
    </xf>
    <xf numFmtId="0" fontId="17" fillId="2" borderId="3" xfId="0" applyFont="1" applyFill="1" applyBorder="1" applyAlignment="1">
      <alignment horizontal="left" vertical="center"/>
    </xf>
    <xf numFmtId="4" fontId="1" fillId="19" borderId="3" xfId="0" applyNumberFormat="1" applyFont="1" applyFill="1" applyBorder="1" applyAlignment="1">
      <alignment vertical="top"/>
    </xf>
    <xf numFmtId="4" fontId="29" fillId="0" borderId="3" xfId="0" applyNumberFormat="1" applyFont="1" applyBorder="1" applyAlignment="1">
      <alignment horizontal="center" vertical="center"/>
    </xf>
    <xf numFmtId="0" fontId="10" fillId="8" borderId="0" xfId="0" applyFont="1" applyFill="1" applyAlignment="1">
      <alignment wrapText="1"/>
    </xf>
    <xf numFmtId="4" fontId="30" fillId="1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vertical="top"/>
    </xf>
    <xf numFmtId="0" fontId="17" fillId="2" borderId="3" xfId="0" applyFont="1" applyFill="1" applyBorder="1" applyAlignment="1">
      <alignment horizontal="left" vertical="center" wrapText="1"/>
    </xf>
    <xf numFmtId="4" fontId="31" fillId="0" borderId="3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4" fontId="2" fillId="0" borderId="3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vertical="top"/>
    </xf>
    <xf numFmtId="0" fontId="9" fillId="0" borderId="3" xfId="0" applyFont="1" applyBorder="1" applyAlignment="1">
      <alignment horizontal="left" vertical="center" wrapText="1"/>
    </xf>
    <xf numFmtId="4" fontId="32" fillId="2" borderId="3" xfId="0" applyNumberFormat="1" applyFont="1" applyFill="1" applyBorder="1" applyAlignment="1">
      <alignment horizontal="center" vertical="center"/>
    </xf>
    <xf numFmtId="0" fontId="33" fillId="0" borderId="3" xfId="0" applyFont="1" applyBorder="1" applyAlignment="1">
      <alignment vertical="center"/>
    </xf>
    <xf numFmtId="4" fontId="33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4" fontId="5" fillId="26" borderId="3" xfId="0" applyNumberFormat="1" applyFont="1" applyFill="1" applyBorder="1" applyAlignment="1">
      <alignment vertical="top"/>
    </xf>
    <xf numFmtId="4" fontId="2" fillId="0" borderId="3" xfId="0" applyNumberFormat="1" applyFont="1" applyBorder="1" applyAlignment="1">
      <alignment horizontal="center" vertical="center" wrapText="1"/>
    </xf>
    <xf numFmtId="4" fontId="0" fillId="2" borderId="0" xfId="0" applyNumberFormat="1" applyFont="1" applyFill="1" applyBorder="1" applyAlignment="1">
      <alignment horizontal="right" vertical="top"/>
    </xf>
    <xf numFmtId="4" fontId="10" fillId="18" borderId="0" xfId="0" applyNumberFormat="1" applyFont="1" applyFill="1" applyAlignment="1">
      <alignment wrapText="1"/>
    </xf>
    <xf numFmtId="4" fontId="1" fillId="2" borderId="0" xfId="0" applyNumberFormat="1" applyFont="1" applyFill="1" applyBorder="1" applyAlignment="1">
      <alignment horizontal="right" vertical="top"/>
    </xf>
    <xf numFmtId="4" fontId="1" fillId="10" borderId="3" xfId="0" applyNumberFormat="1" applyFont="1" applyFill="1" applyBorder="1" applyAlignment="1">
      <alignment horizontal="right" vertical="center"/>
    </xf>
    <xf numFmtId="4" fontId="1" fillId="20" borderId="3" xfId="0" applyNumberFormat="1" applyFont="1" applyFill="1" applyBorder="1"/>
    <xf numFmtId="4" fontId="1" fillId="10" borderId="3" xfId="0" applyNumberFormat="1" applyFont="1" applyFill="1" applyBorder="1" applyAlignment="1">
      <alignment vertical="top"/>
    </xf>
    <xf numFmtId="0" fontId="0" fillId="0" borderId="13" xfId="0" applyFont="1" applyBorder="1" applyAlignment="1">
      <alignment horizontal="center" wrapText="1"/>
    </xf>
    <xf numFmtId="4" fontId="2" fillId="6" borderId="3" xfId="0" applyNumberFormat="1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right"/>
    </xf>
    <xf numFmtId="4" fontId="1" fillId="26" borderId="3" xfId="0" applyNumberFormat="1" applyFont="1" applyFill="1" applyBorder="1" applyAlignment="1">
      <alignment vertical="top"/>
    </xf>
    <xf numFmtId="0" fontId="17" fillId="2" borderId="3" xfId="0" applyFont="1" applyFill="1" applyBorder="1" applyAlignment="1">
      <alignment horizontal="left" vertical="center" wrapText="1"/>
    </xf>
    <xf numFmtId="4" fontId="17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wrapText="1"/>
    </xf>
    <xf numFmtId="4" fontId="2" fillId="2" borderId="3" xfId="0" applyNumberFormat="1" applyFont="1" applyFill="1" applyBorder="1" applyAlignment="1">
      <alignment horizontal="center" vertical="center"/>
    </xf>
    <xf numFmtId="4" fontId="17" fillId="2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4" fontId="6" fillId="0" borderId="3" xfId="0" applyNumberFormat="1" applyFont="1" applyBorder="1" applyAlignment="1">
      <alignment horizontal="center" vertical="center"/>
    </xf>
    <xf numFmtId="4" fontId="1" fillId="2" borderId="0" xfId="0" applyNumberFormat="1" applyFont="1" applyFill="1" applyBorder="1" applyAlignment="1">
      <alignment vertical="center" wrapText="1"/>
    </xf>
    <xf numFmtId="0" fontId="0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vertical="center"/>
    </xf>
    <xf numFmtId="4" fontId="20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4" fontId="36" fillId="14" borderId="3" xfId="0" applyNumberFormat="1" applyFont="1" applyFill="1" applyBorder="1" applyAlignment="1">
      <alignment horizontal="center" vertical="center"/>
    </xf>
    <xf numFmtId="4" fontId="37" fillId="0" borderId="3" xfId="0" applyNumberFormat="1" applyFont="1" applyBorder="1" applyAlignment="1">
      <alignment horizontal="center" vertical="center"/>
    </xf>
    <xf numFmtId="4" fontId="28" fillId="0" borderId="3" xfId="0" applyNumberFormat="1" applyFont="1" applyBorder="1" applyAlignment="1">
      <alignment horizontal="center" vertical="center"/>
    </xf>
    <xf numFmtId="4" fontId="31" fillId="0" borderId="3" xfId="0" applyNumberFormat="1" applyFont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right"/>
    </xf>
    <xf numFmtId="0" fontId="34" fillId="0" borderId="3" xfId="0" applyFont="1" applyBorder="1" applyAlignment="1">
      <alignment vertical="top"/>
    </xf>
    <xf numFmtId="4" fontId="34" fillId="0" borderId="3" xfId="0" applyNumberFormat="1" applyFont="1" applyBorder="1" applyAlignment="1">
      <alignment horizontal="center" vertical="center"/>
    </xf>
    <xf numFmtId="4" fontId="1" fillId="13" borderId="3" xfId="0" applyNumberFormat="1" applyFont="1" applyFill="1" applyBorder="1"/>
    <xf numFmtId="4" fontId="1" fillId="2" borderId="0" xfId="0" applyNumberFormat="1" applyFont="1" applyFill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 wrapText="1"/>
    </xf>
    <xf numFmtId="4" fontId="11" fillId="9" borderId="3" xfId="0" applyNumberFormat="1" applyFont="1" applyFill="1" applyBorder="1" applyAlignment="1">
      <alignment horizontal="right" vertical="top"/>
    </xf>
    <xf numFmtId="0" fontId="17" fillId="0" borderId="3" xfId="0" applyFont="1" applyBorder="1"/>
    <xf numFmtId="0" fontId="26" fillId="0" borderId="3" xfId="0" applyFont="1" applyBorder="1" applyAlignment="1">
      <alignment vertical="center"/>
    </xf>
    <xf numFmtId="0" fontId="26" fillId="0" borderId="3" xfId="0" applyFont="1" applyBorder="1" applyAlignment="1">
      <alignment horizontal="left" vertical="center"/>
    </xf>
    <xf numFmtId="4" fontId="30" fillId="6" borderId="3" xfId="0" applyNumberFormat="1" applyFont="1" applyFill="1" applyBorder="1" applyAlignment="1">
      <alignment horizontal="center" vertical="center"/>
    </xf>
    <xf numFmtId="4" fontId="38" fillId="0" borderId="3" xfId="0" applyNumberFormat="1" applyFont="1" applyBorder="1" applyAlignment="1">
      <alignment horizontal="center" vertical="center"/>
    </xf>
    <xf numFmtId="4" fontId="39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4" fontId="29" fillId="0" borderId="3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4" fontId="27" fillId="2" borderId="3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0" fillId="2" borderId="4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4" fontId="8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4" fontId="0" fillId="0" borderId="0" xfId="0" applyNumberFormat="1" applyFont="1" applyFill="1" applyAlignment="1">
      <alignment horizontal="left" vertical="center" wrapText="1"/>
    </xf>
    <xf numFmtId="4" fontId="0" fillId="0" borderId="0" xfId="0" applyNumberFormat="1" applyFont="1" applyFill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 vertical="center"/>
    </xf>
    <xf numFmtId="4" fontId="0" fillId="0" borderId="4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Alignment="1">
      <alignment horizontal="center" vertical="center" wrapText="1"/>
    </xf>
    <xf numFmtId="4" fontId="0" fillId="0" borderId="9" xfId="0" applyNumberFormat="1" applyFont="1" applyFill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 wrapText="1"/>
    </xf>
    <xf numFmtId="4" fontId="15" fillId="0" borderId="0" xfId="0" applyNumberFormat="1" applyFont="1" applyFill="1" applyAlignment="1">
      <alignment horizontal="center" vertical="center"/>
    </xf>
    <xf numFmtId="4" fontId="5" fillId="0" borderId="3" xfId="0" applyNumberFormat="1" applyFont="1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4" fontId="1" fillId="0" borderId="0" xfId="0" applyNumberFormat="1" applyFont="1" applyFill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top"/>
    </xf>
    <xf numFmtId="4" fontId="0" fillId="0" borderId="3" xfId="0" applyNumberFormat="1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/>
    </xf>
    <xf numFmtId="4" fontId="0" fillId="0" borderId="3" xfId="0" applyNumberFormat="1" applyFont="1" applyFill="1" applyBorder="1" applyAlignment="1">
      <alignment horizontal="center" vertical="top"/>
    </xf>
    <xf numFmtId="4" fontId="1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wrapText="1"/>
    </xf>
    <xf numFmtId="4" fontId="5" fillId="0" borderId="3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4" fontId="1" fillId="0" borderId="3" xfId="0" applyNumberFormat="1" applyFont="1" applyFill="1" applyBorder="1" applyAlignment="1">
      <alignment horizontal="center" wrapText="1"/>
    </xf>
    <xf numFmtId="4" fontId="0" fillId="0" borderId="3" xfId="0" applyNumberFormat="1" applyFont="1" applyFill="1" applyBorder="1" applyAlignment="1">
      <alignment horizontal="center" wrapText="1"/>
    </xf>
    <xf numFmtId="4" fontId="10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927100</xdr:colOff>
      <xdr:row>71</xdr:row>
      <xdr:rowOff>12700</xdr:rowOff>
    </xdr:to>
    <xdr:sp macro="" textlink="">
      <xdr:nvSpPr>
        <xdr:cNvPr id="2048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70</xdr:row>
      <xdr:rowOff>165100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228600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279400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71</xdr:row>
      <xdr:rowOff>63500</xdr:rowOff>
    </xdr:to>
    <xdr:sp macro="" textlink="">
      <xdr:nvSpPr>
        <xdr:cNvPr id="1126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1536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68</xdr:row>
      <xdr:rowOff>215900</xdr:rowOff>
    </xdr:to>
    <xdr:sp macro="" textlink="">
      <xdr:nvSpPr>
        <xdr:cNvPr id="5124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73</xdr:row>
      <xdr:rowOff>88900</xdr:rowOff>
    </xdr:to>
    <xdr:sp macro="" textlink="">
      <xdr:nvSpPr>
        <xdr:cNvPr id="921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114300</xdr:rowOff>
    </xdr:to>
    <xdr:sp macro="" textlink="">
      <xdr:nvSpPr>
        <xdr:cNvPr id="409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71</xdr:row>
      <xdr:rowOff>165100</xdr:rowOff>
    </xdr:to>
    <xdr:sp macro="" textlink="">
      <xdr:nvSpPr>
        <xdr:cNvPr id="1024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1741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1229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825500</xdr:colOff>
      <xdr:row>70</xdr:row>
      <xdr:rowOff>266700</xdr:rowOff>
    </xdr:to>
    <xdr:sp macro="" textlink="">
      <xdr:nvSpPr>
        <xdr:cNvPr id="19459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292100</xdr:rowOff>
    </xdr:to>
    <xdr:sp macro="" textlink="">
      <xdr:nvSpPr>
        <xdr:cNvPr id="614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952500</xdr:colOff>
      <xdr:row>70</xdr:row>
      <xdr:rowOff>215900</xdr:rowOff>
    </xdr:to>
    <xdr:sp macro="" textlink="">
      <xdr:nvSpPr>
        <xdr:cNvPr id="1843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342900</xdr:colOff>
      <xdr:row>70</xdr:row>
      <xdr:rowOff>228600</xdr:rowOff>
    </xdr:to>
    <xdr:sp macro="" textlink="">
      <xdr:nvSpPr>
        <xdr:cNvPr id="1434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406400</xdr:colOff>
      <xdr:row>70</xdr:row>
      <xdr:rowOff>228600</xdr:rowOff>
    </xdr:to>
    <xdr:sp macro="" textlink="">
      <xdr:nvSpPr>
        <xdr:cNvPr id="1638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70</xdr:row>
      <xdr:rowOff>139700</xdr:rowOff>
    </xdr:to>
    <xdr:sp macro="" textlink="">
      <xdr:nvSpPr>
        <xdr:cNvPr id="819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279400</xdr:colOff>
      <xdr:row>73</xdr:row>
      <xdr:rowOff>12700</xdr:rowOff>
    </xdr:to>
    <xdr:sp macro="" textlink="">
      <xdr:nvSpPr>
        <xdr:cNvPr id="1331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1181100</xdr:colOff>
      <xdr:row>73</xdr:row>
      <xdr:rowOff>12700</xdr:rowOff>
    </xdr:to>
    <xdr:sp macro="" textlink="">
      <xdr:nvSpPr>
        <xdr:cNvPr id="717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Relationship Id="rId3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17.33203125" defaultRowHeight="15.75" customHeight="1" x14ac:dyDescent="0.15"/>
  <cols>
    <col min="1" max="1" width="17.1640625" style="517" customWidth="1"/>
    <col min="2" max="2" width="17.1640625" style="517" hidden="1" customWidth="1"/>
    <col min="3" max="29" width="17.1640625" style="517" customWidth="1"/>
    <col min="30" max="16384" width="17.33203125" style="517"/>
  </cols>
  <sheetData>
    <row r="1" spans="1:29" ht="12.75" customHeight="1" x14ac:dyDescent="0.15">
      <c r="A1" s="512" t="s">
        <v>0</v>
      </c>
      <c r="B1" s="513" t="s">
        <v>14</v>
      </c>
      <c r="C1" s="514" t="s">
        <v>15</v>
      </c>
      <c r="D1" s="514" t="s">
        <v>19</v>
      </c>
      <c r="E1" s="514" t="s">
        <v>20</v>
      </c>
      <c r="F1" s="514" t="s">
        <v>21</v>
      </c>
      <c r="G1" s="514" t="s">
        <v>22</v>
      </c>
      <c r="H1" s="514" t="s">
        <v>23</v>
      </c>
      <c r="I1" s="514" t="s">
        <v>24</v>
      </c>
      <c r="J1" s="514" t="s">
        <v>25</v>
      </c>
      <c r="K1" s="514" t="s">
        <v>26</v>
      </c>
      <c r="L1" s="515" t="s">
        <v>26</v>
      </c>
      <c r="M1" s="516" t="s">
        <v>38</v>
      </c>
      <c r="N1" s="514" t="s">
        <v>39</v>
      </c>
      <c r="O1" s="514" t="s">
        <v>40</v>
      </c>
      <c r="P1" s="514" t="s">
        <v>41</v>
      </c>
      <c r="Q1" s="514" t="s">
        <v>42</v>
      </c>
      <c r="R1" s="514" t="s">
        <v>43</v>
      </c>
      <c r="S1" s="514"/>
      <c r="T1" s="514" t="s">
        <v>44</v>
      </c>
      <c r="U1" s="514" t="s">
        <v>45</v>
      </c>
      <c r="V1" s="514" t="s">
        <v>46</v>
      </c>
      <c r="W1" s="514" t="s">
        <v>47</v>
      </c>
      <c r="X1" s="514" t="s">
        <v>48</v>
      </c>
      <c r="Y1" s="514" t="s">
        <v>49</v>
      </c>
      <c r="Z1" s="514" t="s">
        <v>50</v>
      </c>
      <c r="AA1" s="514" t="s">
        <v>51</v>
      </c>
      <c r="AB1" s="514" t="s">
        <v>40</v>
      </c>
      <c r="AC1" s="514" t="s">
        <v>52</v>
      </c>
    </row>
    <row r="2" spans="1:29" ht="12.75" customHeight="1" x14ac:dyDescent="0.15">
      <c r="A2" s="518" t="s">
        <v>53</v>
      </c>
      <c r="B2" s="519"/>
      <c r="C2" s="520">
        <v>527000.31999999995</v>
      </c>
      <c r="D2" s="521">
        <v>355650.32</v>
      </c>
      <c r="E2" s="522">
        <v>79250</v>
      </c>
      <c r="F2" s="521">
        <v>10000</v>
      </c>
      <c r="G2" s="512"/>
      <c r="H2" s="512"/>
      <c r="I2" s="523">
        <v>18000</v>
      </c>
      <c r="J2" s="520">
        <v>10500</v>
      </c>
      <c r="K2" s="520">
        <v>499526</v>
      </c>
      <c r="L2" s="521">
        <v>361526</v>
      </c>
      <c r="M2" s="524">
        <v>138000</v>
      </c>
      <c r="N2" s="520">
        <v>475000</v>
      </c>
      <c r="O2" s="520"/>
      <c r="P2" s="520">
        <v>81001</v>
      </c>
      <c r="Q2" s="520">
        <v>45000</v>
      </c>
      <c r="R2" s="520">
        <v>1638027.32</v>
      </c>
      <c r="S2" s="512"/>
      <c r="T2" s="520">
        <v>352500</v>
      </c>
      <c r="U2" s="521">
        <v>170500</v>
      </c>
      <c r="V2" s="521">
        <v>20000</v>
      </c>
      <c r="W2" s="523">
        <v>112000</v>
      </c>
      <c r="X2" s="520">
        <v>26000</v>
      </c>
      <c r="Y2" s="520">
        <v>909111</v>
      </c>
      <c r="Z2" s="512"/>
      <c r="AA2" s="521">
        <v>829111</v>
      </c>
      <c r="AB2" s="514"/>
      <c r="AC2" s="520">
        <v>1638027.32</v>
      </c>
    </row>
    <row r="3" spans="1:29" ht="12.75" customHeight="1" x14ac:dyDescent="0.15">
      <c r="A3" s="518" t="s">
        <v>56</v>
      </c>
      <c r="B3" s="519" t="s">
        <v>57</v>
      </c>
      <c r="C3" s="520">
        <v>4468264</v>
      </c>
      <c r="D3" s="521">
        <v>2581264</v>
      </c>
      <c r="E3" s="521">
        <v>782000</v>
      </c>
      <c r="F3" s="521">
        <v>43000</v>
      </c>
      <c r="G3" s="521">
        <v>10000</v>
      </c>
      <c r="H3" s="521">
        <v>15000</v>
      </c>
      <c r="I3" s="521">
        <v>720000</v>
      </c>
      <c r="J3" s="520">
        <v>49000</v>
      </c>
      <c r="K3" s="525">
        <v>3121000</v>
      </c>
      <c r="L3" s="526">
        <v>1036000</v>
      </c>
      <c r="M3" s="526">
        <v>2085000</v>
      </c>
      <c r="N3" s="520">
        <v>4350000</v>
      </c>
      <c r="O3" s="514"/>
      <c r="P3" s="520">
        <v>2981736</v>
      </c>
      <c r="Q3" s="520">
        <v>110000</v>
      </c>
      <c r="R3" s="520">
        <v>15080000</v>
      </c>
      <c r="S3" s="512"/>
      <c r="T3" s="520">
        <v>13780000</v>
      </c>
      <c r="U3" s="521">
        <v>8870000</v>
      </c>
      <c r="V3" s="521">
        <v>470000</v>
      </c>
      <c r="W3" s="521">
        <v>570000</v>
      </c>
      <c r="X3" s="520">
        <v>1300000</v>
      </c>
      <c r="Y3" s="514"/>
      <c r="Z3" s="512"/>
      <c r="AA3" s="512"/>
      <c r="AB3" s="520"/>
      <c r="AC3" s="520">
        <v>15080000</v>
      </c>
    </row>
    <row r="4" spans="1:29" ht="12.75" customHeight="1" x14ac:dyDescent="0.15">
      <c r="A4" s="518" t="s">
        <v>58</v>
      </c>
      <c r="B4" s="527" t="s">
        <v>57</v>
      </c>
      <c r="C4" s="528">
        <v>2327917</v>
      </c>
      <c r="D4" s="521">
        <v>1674672</v>
      </c>
      <c r="E4" s="521">
        <v>291385</v>
      </c>
      <c r="F4" s="521">
        <v>22400</v>
      </c>
      <c r="G4" s="521">
        <v>200000</v>
      </c>
      <c r="H4" s="521">
        <v>15000</v>
      </c>
      <c r="I4" s="521">
        <v>65000</v>
      </c>
      <c r="J4" s="514"/>
      <c r="K4" s="520">
        <v>890800</v>
      </c>
      <c r="L4" s="529">
        <v>640800</v>
      </c>
      <c r="M4" s="529">
        <v>250000</v>
      </c>
      <c r="N4" s="520">
        <v>1174500</v>
      </c>
      <c r="O4" s="530"/>
      <c r="P4" s="520">
        <v>2512783</v>
      </c>
      <c r="Q4" s="520">
        <v>160000</v>
      </c>
      <c r="R4" s="520">
        <v>7066000</v>
      </c>
      <c r="S4" s="512"/>
      <c r="T4" s="528">
        <v>3016000</v>
      </c>
      <c r="U4" s="521">
        <v>1523000</v>
      </c>
      <c r="V4" s="521">
        <v>100000</v>
      </c>
      <c r="W4" s="521">
        <v>533000</v>
      </c>
      <c r="X4" s="520">
        <v>200000</v>
      </c>
      <c r="Y4" s="520">
        <v>3850000</v>
      </c>
      <c r="Z4" s="521">
        <v>250000</v>
      </c>
      <c r="AA4" s="521">
        <v>2800000</v>
      </c>
      <c r="AB4" s="531"/>
      <c r="AC4" s="520">
        <v>7066000</v>
      </c>
    </row>
    <row r="5" spans="1:29" ht="12.75" customHeight="1" x14ac:dyDescent="0.15">
      <c r="A5" s="518" t="s">
        <v>174</v>
      </c>
      <c r="B5" s="527"/>
      <c r="C5" s="532">
        <v>3994800</v>
      </c>
      <c r="D5" s="521">
        <v>1778400</v>
      </c>
      <c r="E5" s="521">
        <v>735200</v>
      </c>
      <c r="F5" s="521">
        <v>649800</v>
      </c>
      <c r="G5" s="521">
        <v>417500</v>
      </c>
      <c r="H5" s="521">
        <v>43100</v>
      </c>
      <c r="I5" s="533">
        <v>100000</v>
      </c>
      <c r="J5" s="520">
        <v>225000</v>
      </c>
      <c r="K5" s="520">
        <v>2430200</v>
      </c>
      <c r="L5" s="521">
        <v>2430200</v>
      </c>
      <c r="M5" s="512"/>
      <c r="N5" s="520">
        <v>2605000</v>
      </c>
      <c r="O5" s="514"/>
      <c r="P5" s="520">
        <v>6040472.9000000004</v>
      </c>
      <c r="Q5" s="520">
        <v>200000</v>
      </c>
      <c r="R5" s="534">
        <v>15495472.9</v>
      </c>
      <c r="S5" s="512"/>
      <c r="T5" s="520">
        <v>4405000</v>
      </c>
      <c r="U5" s="523">
        <v>2550000</v>
      </c>
      <c r="V5" s="521">
        <v>150000</v>
      </c>
      <c r="W5" s="521">
        <v>600000</v>
      </c>
      <c r="X5" s="520">
        <v>6680472.9000000004</v>
      </c>
      <c r="Y5" s="520">
        <v>4410000</v>
      </c>
      <c r="Z5" s="533"/>
      <c r="AA5" s="521">
        <v>3950000</v>
      </c>
      <c r="AB5" s="531"/>
      <c r="AC5" s="520">
        <v>15495472.9</v>
      </c>
    </row>
    <row r="6" spans="1:29" ht="12.75" customHeight="1" x14ac:dyDescent="0.15">
      <c r="A6" s="518" t="s">
        <v>233</v>
      </c>
      <c r="B6" s="519" t="s">
        <v>57</v>
      </c>
      <c r="C6" s="520">
        <v>10830980</v>
      </c>
      <c r="D6" s="521">
        <v>5046380</v>
      </c>
      <c r="E6" s="521">
        <v>4157100</v>
      </c>
      <c r="F6" s="521">
        <v>510000</v>
      </c>
      <c r="G6" s="521">
        <v>350000</v>
      </c>
      <c r="H6" s="521">
        <v>177000</v>
      </c>
      <c r="I6" s="521"/>
      <c r="J6" s="520">
        <v>217000</v>
      </c>
      <c r="K6" s="525">
        <v>3565000</v>
      </c>
      <c r="L6" s="526">
        <v>2465000</v>
      </c>
      <c r="M6" s="526">
        <v>1100000</v>
      </c>
      <c r="N6" s="520">
        <v>17117020</v>
      </c>
      <c r="O6" s="530"/>
      <c r="P6" s="520">
        <v>11530000</v>
      </c>
      <c r="Q6" s="520">
        <v>230000</v>
      </c>
      <c r="R6" s="520">
        <v>43490000</v>
      </c>
      <c r="S6" s="512"/>
      <c r="T6" s="520">
        <v>32480000</v>
      </c>
      <c r="U6" s="521">
        <v>13276000</v>
      </c>
      <c r="V6" s="521">
        <v>820000</v>
      </c>
      <c r="W6" s="521">
        <v>1400000</v>
      </c>
      <c r="X6" s="520">
        <v>11000000</v>
      </c>
      <c r="Y6" s="514"/>
      <c r="Z6" s="512"/>
      <c r="AA6" s="512"/>
      <c r="AB6" s="520"/>
      <c r="AC6" s="520">
        <v>43490000</v>
      </c>
    </row>
    <row r="7" spans="1:29" ht="12.75" customHeight="1" x14ac:dyDescent="0.15">
      <c r="A7" s="518" t="s">
        <v>234</v>
      </c>
      <c r="B7" s="527" t="s">
        <v>57</v>
      </c>
      <c r="C7" s="528">
        <v>2329900</v>
      </c>
      <c r="D7" s="521">
        <v>1509400</v>
      </c>
      <c r="E7" s="521">
        <v>323300</v>
      </c>
      <c r="F7" s="521">
        <v>116000</v>
      </c>
      <c r="G7" s="521">
        <v>212000</v>
      </c>
      <c r="H7" s="521">
        <v>24200</v>
      </c>
      <c r="I7" s="512"/>
      <c r="J7" s="521"/>
      <c r="K7" s="525">
        <v>873000</v>
      </c>
      <c r="L7" s="526">
        <v>263000</v>
      </c>
      <c r="M7" s="526">
        <v>610000</v>
      </c>
      <c r="N7" s="520">
        <v>681000</v>
      </c>
      <c r="O7" s="520"/>
      <c r="P7" s="520">
        <v>2556100</v>
      </c>
      <c r="Q7" s="520">
        <v>200000</v>
      </c>
      <c r="R7" s="534">
        <v>6640000</v>
      </c>
      <c r="S7" s="512"/>
      <c r="T7" s="528">
        <v>2860000</v>
      </c>
      <c r="U7" s="521">
        <v>1590000</v>
      </c>
      <c r="V7" s="521">
        <v>200000</v>
      </c>
      <c r="W7" s="521">
        <v>14000</v>
      </c>
      <c r="X7" s="520">
        <v>30000</v>
      </c>
      <c r="Y7" s="520">
        <v>3100000</v>
      </c>
      <c r="Z7" s="521">
        <v>60000</v>
      </c>
      <c r="AA7" s="521">
        <v>3000000</v>
      </c>
      <c r="AB7" s="520">
        <v>650000</v>
      </c>
      <c r="AC7" s="520">
        <v>6640000</v>
      </c>
    </row>
    <row r="8" spans="1:29" ht="12.75" customHeight="1" x14ac:dyDescent="0.15">
      <c r="A8" s="518" t="s">
        <v>235</v>
      </c>
      <c r="B8" s="519" t="s">
        <v>57</v>
      </c>
      <c r="C8" s="520">
        <v>2419570</v>
      </c>
      <c r="D8" s="521">
        <v>1484640</v>
      </c>
      <c r="E8" s="521">
        <v>479970</v>
      </c>
      <c r="F8" s="521">
        <v>46950</v>
      </c>
      <c r="G8" s="521">
        <v>31200</v>
      </c>
      <c r="H8" s="521">
        <v>5850</v>
      </c>
      <c r="I8" s="521">
        <v>83000</v>
      </c>
      <c r="J8" s="520">
        <v>13450</v>
      </c>
      <c r="K8" s="520">
        <v>658520</v>
      </c>
      <c r="L8" s="535">
        <v>542020</v>
      </c>
      <c r="M8" s="535">
        <v>116500</v>
      </c>
      <c r="N8" s="520">
        <v>689260</v>
      </c>
      <c r="O8" s="514"/>
      <c r="P8" s="520">
        <v>339450</v>
      </c>
      <c r="Q8" s="520">
        <v>25750</v>
      </c>
      <c r="R8" s="520">
        <v>4146000</v>
      </c>
      <c r="S8" s="512"/>
      <c r="T8" s="520">
        <v>2247200</v>
      </c>
      <c r="U8" s="521">
        <v>1129200</v>
      </c>
      <c r="V8" s="521">
        <v>65000</v>
      </c>
      <c r="W8" s="521">
        <v>490000</v>
      </c>
      <c r="X8" s="520">
        <v>200000</v>
      </c>
      <c r="Y8" s="520">
        <v>1578800</v>
      </c>
      <c r="Z8" s="521">
        <v>100000</v>
      </c>
      <c r="AA8" s="521">
        <v>1300000</v>
      </c>
      <c r="AB8" s="520"/>
      <c r="AC8" s="520">
        <v>4146000</v>
      </c>
    </row>
    <row r="9" spans="1:29" ht="12.75" customHeight="1" x14ac:dyDescent="0.15">
      <c r="A9" s="518" t="s">
        <v>236</v>
      </c>
      <c r="B9" s="527"/>
      <c r="C9" s="528">
        <v>6450000</v>
      </c>
      <c r="D9" s="521">
        <v>2899000</v>
      </c>
      <c r="E9" s="521">
        <v>1377000</v>
      </c>
      <c r="F9" s="521">
        <v>1965000</v>
      </c>
      <c r="G9" s="512"/>
      <c r="H9" s="512"/>
      <c r="I9" s="512"/>
      <c r="J9" s="514"/>
      <c r="K9" s="536">
        <v>1382000</v>
      </c>
      <c r="L9" s="533">
        <v>1382000</v>
      </c>
      <c r="M9" s="512"/>
      <c r="N9" s="520">
        <v>4305000</v>
      </c>
      <c r="O9" s="536">
        <v>590000</v>
      </c>
      <c r="P9" s="520">
        <v>1703000</v>
      </c>
      <c r="Q9" s="520">
        <v>120000</v>
      </c>
      <c r="R9" s="520">
        <v>14550000</v>
      </c>
      <c r="S9" s="512"/>
      <c r="T9" s="528"/>
      <c r="U9" s="533">
        <v>6810000</v>
      </c>
      <c r="V9" s="533">
        <v>360000</v>
      </c>
      <c r="W9" s="533">
        <v>320000</v>
      </c>
      <c r="X9" s="533"/>
      <c r="Y9" s="514"/>
      <c r="Z9" s="512"/>
      <c r="AA9" s="512"/>
      <c r="AB9" s="520"/>
      <c r="AC9" s="520">
        <v>14550000</v>
      </c>
    </row>
    <row r="10" spans="1:29" ht="12.75" customHeight="1" x14ac:dyDescent="0.15">
      <c r="A10" s="518" t="s">
        <v>237</v>
      </c>
      <c r="B10" s="519"/>
      <c r="C10" s="520">
        <v>1601896.4</v>
      </c>
      <c r="D10" s="523">
        <v>1127100.29</v>
      </c>
      <c r="E10" s="521">
        <v>83800</v>
      </c>
      <c r="F10" s="521">
        <v>6000</v>
      </c>
      <c r="G10" s="521">
        <v>337796.11</v>
      </c>
      <c r="H10" s="512"/>
      <c r="I10" s="521"/>
      <c r="J10" s="520">
        <v>182000</v>
      </c>
      <c r="K10" s="520">
        <v>2585766.2799999998</v>
      </c>
      <c r="L10" s="521">
        <v>1060966.28</v>
      </c>
      <c r="M10" s="521">
        <v>1524800</v>
      </c>
      <c r="N10" s="520">
        <v>91000</v>
      </c>
      <c r="O10" s="520"/>
      <c r="P10" s="520">
        <v>7481817.2699999996</v>
      </c>
      <c r="Q10" s="520">
        <v>30000</v>
      </c>
      <c r="R10" s="520">
        <v>11972479.949999999</v>
      </c>
      <c r="S10" s="512"/>
      <c r="T10" s="536">
        <v>1256141.8999999999</v>
      </c>
      <c r="U10" s="521">
        <v>734600</v>
      </c>
      <c r="V10" s="523">
        <v>23100</v>
      </c>
      <c r="W10" s="521">
        <v>383441.9</v>
      </c>
      <c r="X10" s="520">
        <v>2833000</v>
      </c>
      <c r="Y10" s="520">
        <v>859124</v>
      </c>
      <c r="Z10" s="512"/>
      <c r="AA10" s="521">
        <v>739124</v>
      </c>
      <c r="AB10" s="520">
        <v>7000000</v>
      </c>
      <c r="AC10" s="520">
        <v>11972479.949999999</v>
      </c>
    </row>
    <row r="11" spans="1:29" ht="12.75" customHeight="1" x14ac:dyDescent="0.15">
      <c r="A11" s="518" t="s">
        <v>238</v>
      </c>
      <c r="B11" s="527" t="s">
        <v>57</v>
      </c>
      <c r="C11" s="528">
        <v>3669238.74</v>
      </c>
      <c r="D11" s="521">
        <v>2485000</v>
      </c>
      <c r="E11" s="521">
        <v>534960.74</v>
      </c>
      <c r="F11" s="521">
        <v>45000</v>
      </c>
      <c r="G11" s="521">
        <v>5000</v>
      </c>
      <c r="H11" s="530"/>
      <c r="I11" s="521">
        <v>25000</v>
      </c>
      <c r="J11" s="520">
        <v>31350</v>
      </c>
      <c r="K11" s="520">
        <v>4935037.26</v>
      </c>
      <c r="L11" s="537">
        <v>4295317.26</v>
      </c>
      <c r="M11" s="529">
        <v>639720</v>
      </c>
      <c r="N11" s="520">
        <v>7469800</v>
      </c>
      <c r="O11" s="520">
        <v>100000</v>
      </c>
      <c r="P11" s="520">
        <v>812300</v>
      </c>
      <c r="Q11" s="520">
        <v>85000</v>
      </c>
      <c r="R11" s="520">
        <v>17102726</v>
      </c>
      <c r="S11" s="512"/>
      <c r="T11" s="528">
        <v>13946120</v>
      </c>
      <c r="U11" s="521">
        <v>6573926</v>
      </c>
      <c r="V11" s="521">
        <v>285500</v>
      </c>
      <c r="W11" s="521">
        <v>342000</v>
      </c>
      <c r="X11" s="520">
        <v>200000</v>
      </c>
      <c r="Y11" s="520">
        <v>643000</v>
      </c>
      <c r="Z11" s="512"/>
      <c r="AA11" s="512"/>
      <c r="AB11" s="520"/>
      <c r="AC11" s="520">
        <v>17102726</v>
      </c>
    </row>
    <row r="12" spans="1:29" ht="12.75" customHeight="1" x14ac:dyDescent="0.15">
      <c r="A12" s="518" t="s">
        <v>239</v>
      </c>
      <c r="B12" s="512" t="s">
        <v>57</v>
      </c>
      <c r="C12" s="538">
        <v>1094077</v>
      </c>
      <c r="D12" s="535">
        <v>688482</v>
      </c>
      <c r="E12" s="535">
        <v>176930</v>
      </c>
      <c r="F12" s="535">
        <v>41500</v>
      </c>
      <c r="G12" s="539"/>
      <c r="H12" s="535">
        <v>1300</v>
      </c>
      <c r="I12" s="535">
        <v>22000</v>
      </c>
      <c r="J12" s="532">
        <v>2600</v>
      </c>
      <c r="K12" s="525">
        <v>358600</v>
      </c>
      <c r="L12" s="529">
        <v>332000</v>
      </c>
      <c r="M12" s="529">
        <v>26600</v>
      </c>
      <c r="N12" s="532">
        <v>341000</v>
      </c>
      <c r="O12" s="514"/>
      <c r="P12" s="532">
        <v>442515</v>
      </c>
      <c r="Q12" s="532">
        <v>40000</v>
      </c>
      <c r="R12" s="532">
        <v>2278792</v>
      </c>
      <c r="S12" s="512"/>
      <c r="T12" s="540">
        <v>1194000</v>
      </c>
      <c r="U12" s="521">
        <v>486000</v>
      </c>
      <c r="V12" s="521">
        <v>150000</v>
      </c>
      <c r="W12" s="521">
        <v>149000</v>
      </c>
      <c r="X12" s="520">
        <v>50000</v>
      </c>
      <c r="Y12" s="520">
        <v>910000</v>
      </c>
      <c r="Z12" s="521">
        <v>30000</v>
      </c>
      <c r="AA12" s="521">
        <v>780000</v>
      </c>
      <c r="AB12" s="514"/>
      <c r="AC12" s="520">
        <v>2278792</v>
      </c>
    </row>
    <row r="13" spans="1:29" ht="12.75" customHeight="1" x14ac:dyDescent="0.15">
      <c r="A13" s="518" t="s">
        <v>273</v>
      </c>
      <c r="B13" s="519" t="s">
        <v>57</v>
      </c>
      <c r="C13" s="532">
        <v>8433103</v>
      </c>
      <c r="D13" s="535">
        <v>4786243</v>
      </c>
      <c r="E13" s="535">
        <v>2239800</v>
      </c>
      <c r="F13" s="535">
        <v>280000</v>
      </c>
      <c r="G13" s="535">
        <v>615000</v>
      </c>
      <c r="H13" s="535">
        <v>300000</v>
      </c>
      <c r="I13" s="535">
        <v>14580</v>
      </c>
      <c r="J13" s="532">
        <v>4000</v>
      </c>
      <c r="K13" s="520">
        <v>3277171</v>
      </c>
      <c r="L13" s="535">
        <v>2404171</v>
      </c>
      <c r="M13" s="535">
        <v>873000</v>
      </c>
      <c r="N13" s="532">
        <v>5570000</v>
      </c>
      <c r="O13" s="541"/>
      <c r="P13" s="532">
        <v>4771726</v>
      </c>
      <c r="Q13" s="532">
        <v>676200</v>
      </c>
      <c r="R13" s="532">
        <v>22732200</v>
      </c>
      <c r="S13" s="512"/>
      <c r="T13" s="542">
        <v>11338000</v>
      </c>
      <c r="U13" s="535">
        <v>7790000</v>
      </c>
      <c r="V13" s="535">
        <v>482500</v>
      </c>
      <c r="W13" s="543">
        <v>495000</v>
      </c>
      <c r="X13" s="532">
        <v>914200</v>
      </c>
      <c r="Y13" s="532">
        <v>6680000</v>
      </c>
      <c r="Z13" s="512"/>
      <c r="AA13" s="535">
        <v>6500000</v>
      </c>
      <c r="AB13" s="532">
        <v>3400000</v>
      </c>
      <c r="AC13" s="532">
        <v>22732200</v>
      </c>
    </row>
    <row r="14" spans="1:29" ht="12.75" customHeight="1" x14ac:dyDescent="0.15">
      <c r="A14" s="518" t="s">
        <v>326</v>
      </c>
      <c r="B14" s="527"/>
      <c r="C14" s="528">
        <v>823300</v>
      </c>
      <c r="D14" s="521">
        <v>465950</v>
      </c>
      <c r="E14" s="521">
        <v>118800</v>
      </c>
      <c r="F14" s="521">
        <v>6000</v>
      </c>
      <c r="G14" s="521">
        <v>75000</v>
      </c>
      <c r="H14" s="521">
        <v>4000</v>
      </c>
      <c r="I14" s="521">
        <v>10000</v>
      </c>
      <c r="J14" s="531"/>
      <c r="K14" s="520">
        <v>230000</v>
      </c>
      <c r="L14" s="521">
        <v>220000</v>
      </c>
      <c r="M14" s="521">
        <v>10000</v>
      </c>
      <c r="N14" s="520">
        <v>450600</v>
      </c>
      <c r="O14" s="514"/>
      <c r="P14" s="520">
        <v>540000</v>
      </c>
      <c r="Q14" s="520">
        <v>55000</v>
      </c>
      <c r="R14" s="520">
        <v>2098900</v>
      </c>
      <c r="S14" s="512"/>
      <c r="T14" s="520">
        <v>932398.5</v>
      </c>
      <c r="U14" s="521">
        <v>305600</v>
      </c>
      <c r="V14" s="521">
        <v>155098.5</v>
      </c>
      <c r="W14" s="521">
        <v>131700</v>
      </c>
      <c r="X14" s="520">
        <v>200000</v>
      </c>
      <c r="Y14" s="520">
        <v>857518</v>
      </c>
      <c r="Z14" s="533">
        <v>50000</v>
      </c>
      <c r="AA14" s="521">
        <v>657518</v>
      </c>
      <c r="AB14" s="520">
        <v>100000</v>
      </c>
      <c r="AC14" s="520">
        <v>2098900</v>
      </c>
    </row>
    <row r="15" spans="1:29" ht="12.75" customHeight="1" x14ac:dyDescent="0.15">
      <c r="A15" s="518" t="s">
        <v>327</v>
      </c>
      <c r="B15" s="527" t="s">
        <v>57</v>
      </c>
      <c r="C15" s="528">
        <v>5599379</v>
      </c>
      <c r="D15" s="521">
        <v>3171696</v>
      </c>
      <c r="E15" s="521">
        <v>739626</v>
      </c>
      <c r="F15" s="521">
        <v>535800</v>
      </c>
      <c r="G15" s="521">
        <v>364330</v>
      </c>
      <c r="H15" s="521">
        <v>76284</v>
      </c>
      <c r="I15" s="521">
        <v>463500</v>
      </c>
      <c r="J15" s="520">
        <v>26850</v>
      </c>
      <c r="K15" s="525">
        <v>1295368</v>
      </c>
      <c r="L15" s="529">
        <v>885368</v>
      </c>
      <c r="M15" s="529">
        <v>410000</v>
      </c>
      <c r="N15" s="520">
        <v>7459824</v>
      </c>
      <c r="O15" s="514"/>
      <c r="P15" s="520">
        <v>4043740</v>
      </c>
      <c r="Q15" s="520">
        <v>106000</v>
      </c>
      <c r="R15" s="520">
        <v>18531161</v>
      </c>
      <c r="S15" s="512"/>
      <c r="T15" s="528">
        <v>11526875</v>
      </c>
      <c r="U15" s="521">
        <v>5063000</v>
      </c>
      <c r="V15" s="521">
        <v>97000</v>
      </c>
      <c r="W15" s="521">
        <v>4065000</v>
      </c>
      <c r="X15" s="520">
        <v>50000</v>
      </c>
      <c r="Y15" s="520">
        <v>6011873</v>
      </c>
      <c r="Z15" s="539"/>
      <c r="AA15" s="521">
        <v>1609000</v>
      </c>
      <c r="AB15" s="520">
        <v>942413</v>
      </c>
      <c r="AC15" s="534">
        <v>18531161</v>
      </c>
    </row>
    <row r="16" spans="1:29" ht="12.75" customHeight="1" x14ac:dyDescent="0.15">
      <c r="A16" s="518" t="s">
        <v>328</v>
      </c>
      <c r="B16" s="527" t="s">
        <v>57</v>
      </c>
      <c r="C16" s="528">
        <v>1055100</v>
      </c>
      <c r="D16" s="521">
        <v>494600</v>
      </c>
      <c r="E16" s="521">
        <v>208150</v>
      </c>
      <c r="F16" s="521">
        <v>124000</v>
      </c>
      <c r="G16" s="521">
        <v>46000</v>
      </c>
      <c r="H16" s="512"/>
      <c r="I16" s="512"/>
      <c r="J16" s="520">
        <v>40000</v>
      </c>
      <c r="K16" s="525">
        <v>644200</v>
      </c>
      <c r="L16" s="529">
        <v>310000</v>
      </c>
      <c r="M16" s="529">
        <v>334200</v>
      </c>
      <c r="N16" s="520">
        <v>820000</v>
      </c>
      <c r="O16" s="520">
        <v>150000</v>
      </c>
      <c r="P16" s="520">
        <v>220700</v>
      </c>
      <c r="Q16" s="520">
        <v>90000</v>
      </c>
      <c r="R16" s="520">
        <v>2980000</v>
      </c>
      <c r="S16" s="512"/>
      <c r="T16" s="540">
        <v>2305000</v>
      </c>
      <c r="U16" s="521">
        <v>1655000</v>
      </c>
      <c r="V16" s="521">
        <v>7000</v>
      </c>
      <c r="W16" s="521">
        <v>501000</v>
      </c>
      <c r="X16" s="514"/>
      <c r="Y16" s="520">
        <v>70000</v>
      </c>
      <c r="Z16" s="512"/>
      <c r="AA16" s="512"/>
      <c r="AB16" s="520"/>
      <c r="AC16" s="520">
        <v>2980000</v>
      </c>
    </row>
    <row r="17" spans="1:29" ht="12.75" customHeight="1" x14ac:dyDescent="0.15">
      <c r="A17" s="518" t="s">
        <v>329</v>
      </c>
      <c r="B17" s="527" t="s">
        <v>57</v>
      </c>
      <c r="C17" s="528">
        <v>16431810</v>
      </c>
      <c r="D17" s="521">
        <v>8762080</v>
      </c>
      <c r="E17" s="521">
        <v>5013100</v>
      </c>
      <c r="F17" s="521">
        <v>372600</v>
      </c>
      <c r="G17" s="521">
        <v>1170000</v>
      </c>
      <c r="H17" s="521">
        <v>44100</v>
      </c>
      <c r="I17" s="512"/>
      <c r="J17" s="514"/>
      <c r="K17" s="525">
        <v>10182800</v>
      </c>
      <c r="L17" s="526">
        <v>1847300</v>
      </c>
      <c r="M17" s="526">
        <v>8335500</v>
      </c>
      <c r="N17" s="520">
        <v>19435780</v>
      </c>
      <c r="O17" s="514"/>
      <c r="P17" s="520">
        <v>2552000</v>
      </c>
      <c r="Q17" s="520">
        <v>430000</v>
      </c>
      <c r="R17" s="520">
        <v>49032390</v>
      </c>
      <c r="S17" s="512"/>
      <c r="T17" s="528">
        <v>41002390</v>
      </c>
      <c r="U17" s="521">
        <v>24380000</v>
      </c>
      <c r="V17" s="521">
        <v>2130000</v>
      </c>
      <c r="W17" s="521">
        <v>630000</v>
      </c>
      <c r="X17" s="520">
        <v>4730000</v>
      </c>
      <c r="Y17" s="520">
        <v>580000</v>
      </c>
      <c r="Z17" s="521">
        <v>350000</v>
      </c>
      <c r="AA17" s="512"/>
      <c r="AB17" s="514"/>
      <c r="AC17" s="520">
        <v>49032390</v>
      </c>
    </row>
    <row r="18" spans="1:29" ht="12.75" customHeight="1" x14ac:dyDescent="0.15">
      <c r="A18" s="518" t="s">
        <v>330</v>
      </c>
      <c r="B18" s="527" t="s">
        <v>57</v>
      </c>
      <c r="C18" s="528">
        <v>1756451</v>
      </c>
      <c r="D18" s="521">
        <v>1271865</v>
      </c>
      <c r="E18" s="521">
        <v>248300</v>
      </c>
      <c r="F18" s="521">
        <v>56700</v>
      </c>
      <c r="G18" s="521">
        <v>76530</v>
      </c>
      <c r="H18" s="539"/>
      <c r="I18" s="544">
        <v>110000</v>
      </c>
      <c r="J18" s="521">
        <v>35000</v>
      </c>
      <c r="K18" s="520">
        <v>1270697.01</v>
      </c>
      <c r="L18" s="526">
        <v>1095697.01</v>
      </c>
      <c r="M18" s="526">
        <v>175000</v>
      </c>
      <c r="N18" s="520">
        <v>949221.99</v>
      </c>
      <c r="O18" s="514"/>
      <c r="P18" s="520">
        <v>618630</v>
      </c>
      <c r="Q18" s="520">
        <v>55000</v>
      </c>
      <c r="R18" s="520">
        <v>4795000</v>
      </c>
      <c r="S18" s="512"/>
      <c r="T18" s="540">
        <v>2100000</v>
      </c>
      <c r="U18" s="521">
        <v>600000</v>
      </c>
      <c r="V18" s="521">
        <v>65000</v>
      </c>
      <c r="W18" s="521">
        <v>750000</v>
      </c>
      <c r="X18" s="520">
        <v>100000</v>
      </c>
      <c r="Y18" s="520">
        <v>2295000</v>
      </c>
      <c r="Z18" s="533">
        <v>70000</v>
      </c>
      <c r="AA18" s="521">
        <v>2200000</v>
      </c>
      <c r="AB18" s="520">
        <v>300000</v>
      </c>
      <c r="AC18" s="520">
        <v>4795000</v>
      </c>
    </row>
    <row r="19" spans="1:29" ht="12.75" customHeight="1" x14ac:dyDescent="0.15">
      <c r="A19" s="518" t="s">
        <v>332</v>
      </c>
      <c r="B19" s="527" t="s">
        <v>57</v>
      </c>
      <c r="C19" s="528">
        <v>525000</v>
      </c>
      <c r="D19" s="521">
        <v>378000</v>
      </c>
      <c r="E19" s="521">
        <v>46500</v>
      </c>
      <c r="F19" s="521">
        <v>25000</v>
      </c>
      <c r="G19" s="521">
        <v>9000</v>
      </c>
      <c r="H19" s="512"/>
      <c r="I19" s="512"/>
      <c r="J19" s="514"/>
      <c r="K19" s="520">
        <v>128500</v>
      </c>
      <c r="L19" s="529">
        <v>28500</v>
      </c>
      <c r="M19" s="529">
        <v>100000</v>
      </c>
      <c r="N19" s="520">
        <v>190000</v>
      </c>
      <c r="O19" s="514"/>
      <c r="P19" s="520">
        <v>113500</v>
      </c>
      <c r="Q19" s="520">
        <v>85000</v>
      </c>
      <c r="R19" s="520">
        <v>1042000</v>
      </c>
      <c r="S19" s="512"/>
      <c r="T19" s="528">
        <v>146800</v>
      </c>
      <c r="U19" s="521">
        <v>96000</v>
      </c>
      <c r="V19" s="521">
        <v>3000</v>
      </c>
      <c r="W19" s="521">
        <v>11000</v>
      </c>
      <c r="X19" s="520">
        <v>200</v>
      </c>
      <c r="Y19" s="520">
        <v>815000</v>
      </c>
      <c r="Z19" s="530"/>
      <c r="AA19" s="521">
        <v>625000</v>
      </c>
      <c r="AB19" s="539"/>
      <c r="AC19" s="520">
        <v>1042000</v>
      </c>
    </row>
    <row r="20" spans="1:29" ht="12.75" customHeight="1" x14ac:dyDescent="0.15">
      <c r="A20" s="518" t="s">
        <v>333</v>
      </c>
      <c r="B20" s="527" t="s">
        <v>57</v>
      </c>
      <c r="C20" s="528">
        <v>3675760</v>
      </c>
      <c r="D20" s="521">
        <v>1870200</v>
      </c>
      <c r="E20" s="521">
        <v>1085760</v>
      </c>
      <c r="F20" s="544">
        <v>76500</v>
      </c>
      <c r="G20" s="544">
        <v>60000</v>
      </c>
      <c r="H20" s="544">
        <v>80000</v>
      </c>
      <c r="I20" s="512"/>
      <c r="J20" s="531"/>
      <c r="K20" s="520">
        <v>1485000</v>
      </c>
      <c r="L20" s="526">
        <v>568000</v>
      </c>
      <c r="M20" s="526">
        <v>917000</v>
      </c>
      <c r="N20" s="520">
        <v>8098400</v>
      </c>
      <c r="O20" s="520"/>
      <c r="P20" s="520">
        <v>1478340</v>
      </c>
      <c r="Q20" s="520">
        <v>70000</v>
      </c>
      <c r="R20" s="520">
        <v>14807500</v>
      </c>
      <c r="S20" s="512"/>
      <c r="T20" s="528">
        <v>11667500</v>
      </c>
      <c r="U20" s="521">
        <v>5050000</v>
      </c>
      <c r="V20" s="521">
        <v>420000</v>
      </c>
      <c r="W20" s="521">
        <v>1407500</v>
      </c>
      <c r="X20" s="520">
        <v>750000</v>
      </c>
      <c r="Y20" s="520">
        <v>80000</v>
      </c>
      <c r="Z20" s="512"/>
      <c r="AA20" s="512"/>
      <c r="AB20" s="514"/>
      <c r="AC20" s="520">
        <v>14807500</v>
      </c>
    </row>
    <row r="21" spans="1:29" ht="12.75" customHeight="1" x14ac:dyDescent="0.15">
      <c r="A21" s="518" t="s">
        <v>334</v>
      </c>
      <c r="B21" s="527" t="s">
        <v>57</v>
      </c>
      <c r="C21" s="528">
        <v>2365500</v>
      </c>
      <c r="D21" s="521">
        <v>1392550</v>
      </c>
      <c r="E21" s="521">
        <v>527650</v>
      </c>
      <c r="F21" s="521">
        <v>252100</v>
      </c>
      <c r="G21" s="521">
        <v>500</v>
      </c>
      <c r="H21" s="530"/>
      <c r="I21" s="521">
        <v>53000</v>
      </c>
      <c r="J21" s="520">
        <v>86000</v>
      </c>
      <c r="K21" s="520">
        <v>851000</v>
      </c>
      <c r="L21" s="529">
        <v>211000</v>
      </c>
      <c r="M21" s="529">
        <v>640000</v>
      </c>
      <c r="N21" s="520">
        <v>2200000</v>
      </c>
      <c r="O21" s="520"/>
      <c r="P21" s="520">
        <v>1415000</v>
      </c>
      <c r="Q21" s="520">
        <v>22500</v>
      </c>
      <c r="R21" s="520">
        <v>6940000</v>
      </c>
      <c r="S21" s="512"/>
      <c r="T21" s="528">
        <v>4580000</v>
      </c>
      <c r="U21" s="521">
        <v>2537500</v>
      </c>
      <c r="V21" s="521">
        <v>300000</v>
      </c>
      <c r="W21" s="521">
        <v>593000</v>
      </c>
      <c r="X21" s="520">
        <v>1000000</v>
      </c>
      <c r="Y21" s="520">
        <v>1330000</v>
      </c>
      <c r="Z21" s="521"/>
      <c r="AA21" s="521">
        <v>660000</v>
      </c>
      <c r="AB21" s="520"/>
      <c r="AC21" s="520">
        <v>6940000</v>
      </c>
    </row>
    <row r="22" spans="1:29" ht="12.75" customHeight="1" x14ac:dyDescent="0.15">
      <c r="A22" s="518" t="s">
        <v>336</v>
      </c>
      <c r="B22" s="512" t="s">
        <v>57</v>
      </c>
      <c r="C22" s="536">
        <v>844650</v>
      </c>
      <c r="D22" s="521">
        <v>564600</v>
      </c>
      <c r="E22" s="521">
        <v>136250</v>
      </c>
      <c r="F22" s="521">
        <v>5500</v>
      </c>
      <c r="G22" s="512"/>
      <c r="H22" s="521">
        <v>5000</v>
      </c>
      <c r="I22" s="512"/>
      <c r="J22" s="531"/>
      <c r="K22" s="520">
        <v>215050</v>
      </c>
      <c r="L22" s="529">
        <v>182050</v>
      </c>
      <c r="M22" s="529">
        <v>33000</v>
      </c>
      <c r="N22" s="520">
        <v>346000</v>
      </c>
      <c r="O22" s="514"/>
      <c r="P22" s="520">
        <v>114300</v>
      </c>
      <c r="Q22" s="520">
        <v>10000</v>
      </c>
      <c r="R22" s="520">
        <v>1530000</v>
      </c>
      <c r="S22" s="512"/>
      <c r="T22" s="536">
        <v>969000</v>
      </c>
      <c r="U22" s="521">
        <v>461000</v>
      </c>
      <c r="V22" s="521">
        <v>44900</v>
      </c>
      <c r="W22" s="521">
        <v>189600</v>
      </c>
      <c r="X22" s="520">
        <v>100000</v>
      </c>
      <c r="Y22" s="520">
        <v>460000</v>
      </c>
      <c r="Z22" s="512"/>
      <c r="AA22" s="521">
        <v>420000</v>
      </c>
      <c r="AB22" s="514"/>
      <c r="AC22" s="520">
        <v>1530000</v>
      </c>
    </row>
  </sheetData>
  <conditionalFormatting sqref="B7:B22">
    <cfRule type="containsText" dxfId="0" priority="1" operator="containsText" text="Da">
      <formula>NOT(ISERROR(SEARCH(("Da"),(B7))))</formula>
    </cfRule>
  </conditionalFormatting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3"/>
      <c r="B2" s="5" t="s">
        <v>2</v>
      </c>
      <c r="C2" s="10">
        <v>2015</v>
      </c>
      <c r="D2" s="17"/>
      <c r="E2" s="17"/>
      <c r="F2" s="21"/>
    </row>
    <row r="3" spans="1:6" ht="12.75" customHeight="1" x14ac:dyDescent="0.15">
      <c r="A3" s="3"/>
      <c r="B3" s="19" t="s">
        <v>17</v>
      </c>
      <c r="C3" s="32"/>
      <c r="D3" s="33"/>
      <c r="E3" s="36"/>
      <c r="F3" s="38"/>
    </row>
    <row r="4" spans="1:6" ht="12.75" customHeight="1" x14ac:dyDescent="0.15">
      <c r="A4" s="3"/>
      <c r="B4" s="26"/>
      <c r="C4" s="28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60">
        <f>SUM(C6:C14)</f>
        <v>8433103</v>
      </c>
      <c r="D5" s="44">
        <v>8433103</v>
      </c>
      <c r="E5" s="39"/>
      <c r="F5" s="39"/>
    </row>
    <row r="6" spans="1:6" ht="12.75" customHeight="1" x14ac:dyDescent="0.15">
      <c r="A6" s="56">
        <v>411</v>
      </c>
      <c r="B6" s="57" t="s">
        <v>33</v>
      </c>
      <c r="C6" s="65">
        <v>4786243</v>
      </c>
      <c r="D6" s="39"/>
      <c r="E6" s="39"/>
      <c r="F6" s="59"/>
    </row>
    <row r="7" spans="1:6" ht="12.75" customHeight="1" x14ac:dyDescent="0.15">
      <c r="A7" s="56">
        <v>412</v>
      </c>
      <c r="B7" s="67" t="s">
        <v>34</v>
      </c>
      <c r="C7" s="65">
        <v>99650</v>
      </c>
      <c r="D7" s="39"/>
      <c r="E7" s="39"/>
      <c r="F7" s="59"/>
    </row>
    <row r="8" spans="1:6" ht="12.75" customHeight="1" x14ac:dyDescent="0.15">
      <c r="A8" s="56">
        <v>413</v>
      </c>
      <c r="B8" s="68" t="s">
        <v>35</v>
      </c>
      <c r="C8" s="65">
        <v>742000</v>
      </c>
      <c r="D8" s="39"/>
      <c r="E8" s="39"/>
      <c r="F8" s="59"/>
    </row>
    <row r="9" spans="1:6" ht="12.75" customHeight="1" x14ac:dyDescent="0.15">
      <c r="A9" s="56">
        <v>414</v>
      </c>
      <c r="B9" s="68" t="s">
        <v>36</v>
      </c>
      <c r="C9" s="65">
        <v>1497800</v>
      </c>
      <c r="D9" s="39">
        <f>C9+C8</f>
        <v>2239800</v>
      </c>
      <c r="E9" s="86">
        <v>2239800</v>
      </c>
      <c r="F9" s="59"/>
    </row>
    <row r="10" spans="1:6" ht="12.75" customHeight="1" x14ac:dyDescent="0.15">
      <c r="A10" s="56">
        <v>415</v>
      </c>
      <c r="B10" s="57" t="s">
        <v>21</v>
      </c>
      <c r="C10" s="65">
        <v>280000</v>
      </c>
      <c r="D10" s="39"/>
      <c r="E10" s="39"/>
      <c r="F10" s="59"/>
    </row>
    <row r="11" spans="1:6" ht="12.75" customHeight="1" x14ac:dyDescent="0.15">
      <c r="A11" s="56">
        <v>416</v>
      </c>
      <c r="B11" s="73" t="s">
        <v>22</v>
      </c>
      <c r="C11" s="65">
        <v>615000</v>
      </c>
      <c r="D11" s="39"/>
      <c r="E11" s="39"/>
      <c r="F11" s="59"/>
    </row>
    <row r="12" spans="1:6" ht="12.75" customHeight="1" x14ac:dyDescent="0.15">
      <c r="A12" s="56">
        <v>417</v>
      </c>
      <c r="B12" s="57" t="s">
        <v>23</v>
      </c>
      <c r="C12" s="65">
        <v>300000</v>
      </c>
      <c r="D12" s="39"/>
      <c r="E12" s="39"/>
      <c r="F12" s="59"/>
    </row>
    <row r="13" spans="1:6" ht="12.75" customHeight="1" x14ac:dyDescent="0.15">
      <c r="A13" s="56">
        <v>418</v>
      </c>
      <c r="B13" s="57" t="s">
        <v>24</v>
      </c>
      <c r="C13" s="65">
        <v>14580</v>
      </c>
      <c r="D13" s="39"/>
      <c r="E13" s="39"/>
      <c r="F13" s="59"/>
    </row>
    <row r="14" spans="1:6" ht="12.75" customHeight="1" x14ac:dyDescent="0.15">
      <c r="A14" s="56">
        <v>419</v>
      </c>
      <c r="B14" s="57" t="s">
        <v>37</v>
      </c>
      <c r="C14" s="65">
        <v>97830</v>
      </c>
      <c r="D14" s="39"/>
      <c r="E14" s="39"/>
      <c r="F14" s="59"/>
    </row>
    <row r="15" spans="1:6" ht="12.75" customHeight="1" x14ac:dyDescent="0.15">
      <c r="A15" s="29">
        <v>42</v>
      </c>
      <c r="B15" s="74" t="s">
        <v>25</v>
      </c>
      <c r="C15" s="88">
        <v>4000</v>
      </c>
      <c r="D15" s="39"/>
      <c r="E15" s="39"/>
      <c r="F15" s="59"/>
    </row>
    <row r="16" spans="1:6" ht="16.5" customHeight="1" x14ac:dyDescent="0.15">
      <c r="A16" s="78">
        <v>43</v>
      </c>
      <c r="B16" s="79" t="s">
        <v>26</v>
      </c>
      <c r="C16" s="119">
        <v>3277171</v>
      </c>
      <c r="D16" s="126">
        <f>C17+C27</f>
        <v>3277171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41">
        <f>SUM(C18:C26)</f>
        <v>2404171</v>
      </c>
      <c r="D17" s="142">
        <v>2404171</v>
      </c>
      <c r="E17" s="66"/>
      <c r="F17" s="39"/>
    </row>
    <row r="18" spans="1:6" ht="12.75" customHeight="1" x14ac:dyDescent="0.15">
      <c r="A18" s="144" t="s">
        <v>54</v>
      </c>
      <c r="B18" s="154" t="s">
        <v>55</v>
      </c>
      <c r="C18" s="180"/>
      <c r="D18" s="70"/>
      <c r="E18" s="70"/>
      <c r="F18" s="39"/>
    </row>
    <row r="19" spans="1:6" ht="12.75" customHeight="1" x14ac:dyDescent="0.15">
      <c r="A19" s="122" t="s">
        <v>59</v>
      </c>
      <c r="B19" s="178" t="s">
        <v>60</v>
      </c>
      <c r="C19" s="98"/>
      <c r="D19" s="66"/>
      <c r="E19" s="66"/>
      <c r="F19" s="216"/>
    </row>
    <row r="20" spans="1:6" ht="12.75" customHeight="1" x14ac:dyDescent="0.15">
      <c r="A20" s="122" t="s">
        <v>61</v>
      </c>
      <c r="B20" s="178" t="s">
        <v>62</v>
      </c>
      <c r="C20" s="98">
        <v>575000</v>
      </c>
      <c r="D20" s="66"/>
      <c r="E20" s="66"/>
      <c r="F20" s="216"/>
    </row>
    <row r="21" spans="1:6" ht="12.75" customHeight="1" x14ac:dyDescent="0.15">
      <c r="A21" s="122" t="s">
        <v>63</v>
      </c>
      <c r="B21" s="178" t="s">
        <v>64</v>
      </c>
      <c r="C21" s="98">
        <v>50000</v>
      </c>
      <c r="D21" s="66"/>
      <c r="E21" s="66"/>
      <c r="F21" s="216"/>
    </row>
    <row r="22" spans="1:6" ht="12.75" customHeight="1" x14ac:dyDescent="0.15">
      <c r="A22" s="122" t="s">
        <v>65</v>
      </c>
      <c r="B22" s="178" t="s">
        <v>66</v>
      </c>
      <c r="C22" s="98">
        <v>211000</v>
      </c>
      <c r="D22" s="66"/>
      <c r="E22" s="66"/>
      <c r="F22" s="216"/>
    </row>
    <row r="23" spans="1:6" ht="12.75" customHeight="1" x14ac:dyDescent="0.15">
      <c r="A23" s="122" t="s">
        <v>67</v>
      </c>
      <c r="B23" s="178" t="s">
        <v>68</v>
      </c>
      <c r="C23" s="98">
        <v>81000</v>
      </c>
      <c r="D23" s="66"/>
      <c r="E23" s="66"/>
      <c r="F23" s="216"/>
    </row>
    <row r="24" spans="1:6" ht="12.75" customHeight="1" x14ac:dyDescent="0.15">
      <c r="A24" s="203" t="s">
        <v>69</v>
      </c>
      <c r="B24" s="178" t="s">
        <v>70</v>
      </c>
      <c r="C24" s="98"/>
      <c r="D24" s="66"/>
      <c r="E24" s="66"/>
      <c r="F24" s="216"/>
    </row>
    <row r="25" spans="1:6" ht="12.75" customHeight="1" x14ac:dyDescent="0.15">
      <c r="A25" s="122" t="s">
        <v>71</v>
      </c>
      <c r="B25" s="205" t="s">
        <v>72</v>
      </c>
      <c r="C25" s="98">
        <v>80000</v>
      </c>
      <c r="D25" s="66"/>
      <c r="E25" s="66"/>
      <c r="F25" s="216"/>
    </row>
    <row r="26" spans="1:6" ht="12.75" customHeight="1" x14ac:dyDescent="0.15">
      <c r="A26" s="122" t="s">
        <v>73</v>
      </c>
      <c r="B26" s="205" t="s">
        <v>74</v>
      </c>
      <c r="C26" s="98">
        <v>1407171</v>
      </c>
      <c r="D26" s="66"/>
      <c r="E26" s="66"/>
      <c r="F26" s="216"/>
    </row>
    <row r="27" spans="1:6" ht="12.75" customHeight="1" x14ac:dyDescent="0.15">
      <c r="A27" s="122">
        <v>432</v>
      </c>
      <c r="B27" s="207" t="s">
        <v>38</v>
      </c>
      <c r="C27" s="141">
        <f>SUM(C28:C33)</f>
        <v>873000</v>
      </c>
      <c r="D27" s="142">
        <v>873000</v>
      </c>
      <c r="E27" s="66"/>
      <c r="F27" s="216"/>
    </row>
    <row r="28" spans="1:6" ht="12.75" customHeight="1" x14ac:dyDescent="0.15">
      <c r="A28" s="122" t="s">
        <v>75</v>
      </c>
      <c r="B28" s="205" t="s">
        <v>76</v>
      </c>
      <c r="C28" s="98"/>
      <c r="D28" s="66"/>
      <c r="E28" s="66"/>
      <c r="F28" s="216"/>
    </row>
    <row r="29" spans="1:6" ht="12.75" customHeight="1" x14ac:dyDescent="0.15">
      <c r="A29" s="122" t="s">
        <v>77</v>
      </c>
      <c r="B29" s="205" t="s">
        <v>78</v>
      </c>
      <c r="C29" s="98"/>
      <c r="D29" s="66"/>
      <c r="E29" s="66"/>
      <c r="F29" s="216"/>
    </row>
    <row r="30" spans="1:6" ht="12.75" customHeight="1" x14ac:dyDescent="0.15">
      <c r="A30" s="122" t="s">
        <v>79</v>
      </c>
      <c r="B30" s="205" t="s">
        <v>80</v>
      </c>
      <c r="C30" s="98"/>
      <c r="D30" s="66"/>
      <c r="E30" s="66"/>
      <c r="F30" s="216"/>
    </row>
    <row r="31" spans="1:6" ht="12.75" customHeight="1" x14ac:dyDescent="0.15">
      <c r="A31" s="144" t="s">
        <v>81</v>
      </c>
      <c r="B31" s="209" t="s">
        <v>82</v>
      </c>
      <c r="C31" s="98"/>
      <c r="D31" s="66"/>
      <c r="E31" s="66"/>
      <c r="F31" s="216"/>
    </row>
    <row r="32" spans="1:6" ht="12.75" customHeight="1" x14ac:dyDescent="0.15">
      <c r="A32" s="122" t="s">
        <v>83</v>
      </c>
      <c r="B32" s="205" t="s">
        <v>84</v>
      </c>
      <c r="C32" s="98"/>
      <c r="D32" s="66"/>
      <c r="E32" s="66"/>
      <c r="F32" s="216"/>
    </row>
    <row r="33" spans="1:6" ht="12.75" customHeight="1" x14ac:dyDescent="0.15">
      <c r="A33" s="122" t="s">
        <v>85</v>
      </c>
      <c r="B33" s="205" t="s">
        <v>86</v>
      </c>
      <c r="C33" s="98">
        <v>873000</v>
      </c>
      <c r="D33" s="66"/>
      <c r="E33" s="66"/>
      <c r="F33" s="216"/>
    </row>
    <row r="34" spans="1:6" ht="12.75" customHeight="1" x14ac:dyDescent="0.15">
      <c r="A34" s="29">
        <v>44</v>
      </c>
      <c r="B34" s="210" t="s">
        <v>39</v>
      </c>
      <c r="C34" s="88">
        <v>5570000</v>
      </c>
      <c r="D34" s="39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88">
        <v>0</v>
      </c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88">
        <v>4771726</v>
      </c>
      <c r="D36" s="39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88">
        <v>676200</v>
      </c>
      <c r="D37" s="39"/>
      <c r="E37" s="39"/>
      <c r="F37" s="39"/>
    </row>
    <row r="38" spans="1:6" ht="12.75" customHeight="1" x14ac:dyDescent="0.15">
      <c r="A38" s="3"/>
      <c r="B38" s="26" t="s">
        <v>43</v>
      </c>
      <c r="C38" s="218">
        <v>22732200</v>
      </c>
      <c r="D38" s="39">
        <f>C5+C15+C16+C34+C36+C37</f>
        <v>22732200</v>
      </c>
      <c r="E38" s="39"/>
      <c r="F38" s="39"/>
    </row>
    <row r="39" spans="1:6" ht="12.75" customHeight="1" x14ac:dyDescent="0.15">
      <c r="A39" s="3"/>
      <c r="B39" s="213" t="s">
        <v>88</v>
      </c>
      <c r="C39" s="220"/>
      <c r="D39" s="21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111">
        <f>SUM(C41:C45)</f>
        <v>11338000</v>
      </c>
      <c r="D40" s="136">
        <v>11338000</v>
      </c>
      <c r="E40" s="39"/>
      <c r="F40" s="26"/>
    </row>
    <row r="41" spans="1:6" ht="12.75" customHeight="1" x14ac:dyDescent="0.15">
      <c r="A41" s="56">
        <v>711</v>
      </c>
      <c r="B41" s="73" t="s">
        <v>45</v>
      </c>
      <c r="C41" s="65">
        <v>7790000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65">
        <v>482500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66">
        <f>320000+175000</f>
        <v>495000</v>
      </c>
      <c r="D43" s="222">
        <v>495000</v>
      </c>
      <c r="E43" s="66"/>
      <c r="F43" s="59"/>
    </row>
    <row r="44" spans="1:6" ht="12.75" customHeight="1" x14ac:dyDescent="0.15">
      <c r="A44" s="224"/>
      <c r="B44" s="73" t="s">
        <v>89</v>
      </c>
      <c r="C44" s="97">
        <f>2635000-C43</f>
        <v>2140000</v>
      </c>
      <c r="D44" s="66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65">
        <v>430500</v>
      </c>
      <c r="D45" s="66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88">
        <v>914200</v>
      </c>
      <c r="D46" s="39"/>
      <c r="E46" s="39"/>
      <c r="F46" s="66"/>
    </row>
    <row r="47" spans="1:6" ht="18" customHeight="1" x14ac:dyDescent="0.15">
      <c r="A47" s="229">
        <v>73</v>
      </c>
      <c r="B47" s="74" t="s">
        <v>91</v>
      </c>
      <c r="C47" s="251">
        <v>400000</v>
      </c>
      <c r="D47" s="196"/>
      <c r="E47" s="196"/>
      <c r="F47" s="259"/>
    </row>
    <row r="48" spans="1:6" ht="12.75" customHeight="1" x14ac:dyDescent="0.15">
      <c r="A48" s="29">
        <v>74</v>
      </c>
      <c r="B48" s="79" t="s">
        <v>49</v>
      </c>
      <c r="C48" s="88">
        <v>6680000</v>
      </c>
      <c r="D48" s="39"/>
      <c r="E48" s="39"/>
      <c r="F48" s="39"/>
    </row>
    <row r="49" spans="1:6" ht="12.75" customHeight="1" x14ac:dyDescent="0.15">
      <c r="A49" s="56">
        <v>741</v>
      </c>
      <c r="B49" s="73" t="s">
        <v>50</v>
      </c>
      <c r="C49" s="100"/>
      <c r="D49" s="66"/>
      <c r="E49" s="66"/>
      <c r="F49" s="39"/>
    </row>
    <row r="50" spans="1:6" ht="12.75" customHeight="1" x14ac:dyDescent="0.15">
      <c r="A50" s="56">
        <v>742</v>
      </c>
      <c r="B50" s="73" t="s">
        <v>51</v>
      </c>
      <c r="C50" s="65">
        <v>6500000</v>
      </c>
      <c r="D50" s="66"/>
      <c r="E50" s="66"/>
      <c r="F50" s="39"/>
    </row>
    <row r="51" spans="1:6" ht="12.75" customHeight="1" x14ac:dyDescent="0.15">
      <c r="A51" s="224"/>
      <c r="B51" s="73" t="s">
        <v>92</v>
      </c>
      <c r="C51" s="258">
        <f>C48-C50</f>
        <v>180000</v>
      </c>
      <c r="D51" s="70"/>
      <c r="E51" s="70"/>
      <c r="F51" s="39"/>
    </row>
    <row r="52" spans="1:6" ht="12.75" customHeight="1" x14ac:dyDescent="0.15">
      <c r="A52" s="29">
        <v>751</v>
      </c>
      <c r="B52" s="210" t="s">
        <v>87</v>
      </c>
      <c r="C52" s="88">
        <v>3400000</v>
      </c>
      <c r="D52" s="39"/>
      <c r="E52" s="39"/>
      <c r="F52" s="39"/>
    </row>
    <row r="53" spans="1:6" ht="12.75" customHeight="1" x14ac:dyDescent="0.15">
      <c r="A53" s="3"/>
      <c r="B53" s="210" t="s">
        <v>93</v>
      </c>
      <c r="C53" s="218">
        <v>22732200</v>
      </c>
      <c r="D53" s="39">
        <f>C40+C46+C48+C52+C47</f>
        <v>22732200</v>
      </c>
      <c r="E53" s="39"/>
      <c r="F53" s="39"/>
    </row>
    <row r="54" spans="1:6" ht="12.75" customHeight="1" x14ac:dyDescent="0.15">
      <c r="A54" s="3"/>
      <c r="B54" s="213" t="s">
        <v>94</v>
      </c>
      <c r="C54" s="220"/>
      <c r="D54" s="215"/>
      <c r="E54" s="215"/>
      <c r="F54" s="215"/>
    </row>
    <row r="55" spans="1:6" ht="12.75" customHeight="1" x14ac:dyDescent="0.15">
      <c r="A55" s="3"/>
      <c r="B55" s="67" t="s">
        <v>95</v>
      </c>
      <c r="C55" s="100"/>
      <c r="D55" s="66"/>
      <c r="E55" s="66"/>
      <c r="F55" s="66"/>
    </row>
    <row r="56" spans="1:6" ht="12.75" customHeight="1" x14ac:dyDescent="0.15">
      <c r="A56" s="3"/>
      <c r="B56" s="67" t="s">
        <v>96</v>
      </c>
      <c r="C56" s="100"/>
      <c r="D56" s="66"/>
      <c r="E56" s="66"/>
      <c r="F56" s="66"/>
    </row>
    <row r="57" spans="1:6" ht="12.75" customHeight="1" x14ac:dyDescent="0.15">
      <c r="A57" s="3"/>
      <c r="B57" s="67" t="s">
        <v>97</v>
      </c>
      <c r="C57" s="100"/>
      <c r="D57" s="66"/>
      <c r="E57" s="66"/>
      <c r="F57" s="66"/>
    </row>
    <row r="58" spans="1:6" ht="12.75" customHeight="1" x14ac:dyDescent="0.15">
      <c r="A58" s="3"/>
      <c r="B58" s="67" t="s">
        <v>98</v>
      </c>
      <c r="C58" s="100"/>
      <c r="D58" s="66"/>
      <c r="E58" s="66"/>
      <c r="F58" s="66"/>
    </row>
    <row r="59" spans="1:6" ht="12.75" customHeight="1" x14ac:dyDescent="0.15">
      <c r="A59" s="3"/>
      <c r="B59" s="270"/>
      <c r="C59" s="220"/>
      <c r="D59" s="215"/>
      <c r="E59" s="215"/>
      <c r="F59" s="215"/>
    </row>
    <row r="60" spans="1:6" ht="19.5" customHeight="1" x14ac:dyDescent="0.15">
      <c r="A60" s="1"/>
      <c r="B60" s="271"/>
      <c r="C60" s="271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2"/>
      <c r="D61" s="316"/>
      <c r="E61" s="2"/>
      <c r="F61" s="1"/>
    </row>
    <row r="62" spans="1:6" ht="19.5" customHeight="1" x14ac:dyDescent="0.15">
      <c r="A62" s="3"/>
      <c r="B62" s="317" t="s">
        <v>103</v>
      </c>
      <c r="C62" s="318">
        <f>SUM(C64:C87)</f>
        <v>17162200</v>
      </c>
      <c r="D62" s="179"/>
      <c r="E62" s="258"/>
      <c r="F62" s="18"/>
    </row>
    <row r="63" spans="1:6" ht="19.5" customHeight="1" x14ac:dyDescent="0.15">
      <c r="A63" s="3"/>
      <c r="B63" s="317"/>
      <c r="C63" s="318"/>
      <c r="D63" s="179"/>
      <c r="E63" s="258"/>
      <c r="F63" s="18"/>
    </row>
    <row r="64" spans="1:6" ht="19.5" customHeight="1" x14ac:dyDescent="0.15">
      <c r="A64" s="3"/>
      <c r="B64" s="327" t="s">
        <v>106</v>
      </c>
      <c r="C64" s="171">
        <v>426690</v>
      </c>
      <c r="D64" s="179"/>
      <c r="E64" s="258"/>
      <c r="F64" s="18"/>
    </row>
    <row r="65" spans="1:6" ht="19.5" customHeight="1" x14ac:dyDescent="0.15">
      <c r="A65" s="3"/>
      <c r="B65" s="327" t="s">
        <v>107</v>
      </c>
      <c r="C65" s="171">
        <v>1861505</v>
      </c>
      <c r="D65" s="179"/>
      <c r="E65" s="258"/>
      <c r="F65" s="18"/>
    </row>
    <row r="66" spans="1:6" ht="19.5" customHeight="1" x14ac:dyDescent="0.15">
      <c r="A66" s="3"/>
      <c r="B66" s="327" t="s">
        <v>108</v>
      </c>
      <c r="C66" s="171">
        <v>76962</v>
      </c>
      <c r="D66" s="179"/>
      <c r="E66" s="258"/>
      <c r="F66" s="18"/>
    </row>
    <row r="67" spans="1:6" ht="19.5" customHeight="1" x14ac:dyDescent="0.15">
      <c r="A67" s="3"/>
      <c r="B67" s="327" t="s">
        <v>109</v>
      </c>
      <c r="C67" s="171">
        <v>111041</v>
      </c>
      <c r="D67" s="179"/>
      <c r="E67" s="258"/>
      <c r="F67" s="18"/>
    </row>
    <row r="68" spans="1:6" ht="19.5" customHeight="1" x14ac:dyDescent="0.15">
      <c r="A68" s="3"/>
      <c r="B68" s="327" t="s">
        <v>110</v>
      </c>
      <c r="C68" s="171">
        <v>461403</v>
      </c>
      <c r="D68" s="179"/>
      <c r="E68" s="258"/>
      <c r="F68" s="18"/>
    </row>
    <row r="69" spans="1:6" ht="19.5" customHeight="1" x14ac:dyDescent="0.15">
      <c r="A69" s="3"/>
      <c r="B69" s="333" t="s">
        <v>111</v>
      </c>
      <c r="C69" s="171">
        <v>5951971</v>
      </c>
      <c r="D69" s="179"/>
      <c r="E69" s="258"/>
      <c r="F69" s="18"/>
    </row>
    <row r="70" spans="1:6" ht="19.5" customHeight="1" x14ac:dyDescent="0.15">
      <c r="A70" s="3"/>
      <c r="B70" s="331" t="s">
        <v>149</v>
      </c>
      <c r="C70" s="171">
        <v>479261</v>
      </c>
      <c r="D70" s="179"/>
      <c r="E70" s="258"/>
      <c r="F70" s="18"/>
    </row>
    <row r="71" spans="1:6" ht="19.5" customHeight="1" x14ac:dyDescent="0.15">
      <c r="A71" s="3"/>
      <c r="B71" s="331" t="s">
        <v>217</v>
      </c>
      <c r="C71" s="171">
        <v>286600</v>
      </c>
      <c r="D71" s="179"/>
      <c r="E71" s="258"/>
      <c r="F71" s="18"/>
    </row>
    <row r="72" spans="1:6" ht="19.5" customHeight="1" x14ac:dyDescent="0.15">
      <c r="A72" s="3"/>
      <c r="B72" s="331" t="s">
        <v>218</v>
      </c>
      <c r="C72" s="171">
        <v>211500</v>
      </c>
      <c r="D72" s="179"/>
      <c r="E72" s="258"/>
      <c r="F72" s="18"/>
    </row>
    <row r="73" spans="1:6" ht="19.5" customHeight="1" x14ac:dyDescent="0.15">
      <c r="A73" s="3"/>
      <c r="B73" s="331" t="s">
        <v>220</v>
      </c>
      <c r="C73" s="171">
        <v>235560</v>
      </c>
      <c r="D73" s="179"/>
      <c r="E73" s="258"/>
      <c r="F73" s="18"/>
    </row>
    <row r="74" spans="1:6" ht="19.5" customHeight="1" x14ac:dyDescent="0.15">
      <c r="A74" s="3"/>
      <c r="B74" s="333" t="s">
        <v>221</v>
      </c>
      <c r="C74" s="171">
        <v>121150</v>
      </c>
      <c r="D74" s="179"/>
      <c r="E74" s="258"/>
      <c r="F74" s="18"/>
    </row>
    <row r="75" spans="1:6" ht="19.5" customHeight="1" x14ac:dyDescent="0.15">
      <c r="A75" s="3"/>
      <c r="B75" s="331" t="s">
        <v>194</v>
      </c>
      <c r="C75" s="171">
        <v>460000</v>
      </c>
      <c r="D75" s="179"/>
      <c r="E75" s="258"/>
      <c r="F75" s="18"/>
    </row>
    <row r="76" spans="1:6" ht="19.5" customHeight="1" x14ac:dyDescent="0.15">
      <c r="A76" s="3"/>
      <c r="B76" s="331" t="s">
        <v>223</v>
      </c>
      <c r="C76" s="171">
        <v>7000</v>
      </c>
      <c r="D76" s="179"/>
      <c r="E76" s="258"/>
      <c r="F76" s="18"/>
    </row>
    <row r="77" spans="1:6" ht="19.5" customHeight="1" x14ac:dyDescent="0.15">
      <c r="A77" s="3"/>
      <c r="B77" s="333" t="s">
        <v>142</v>
      </c>
      <c r="C77" s="171">
        <v>254676</v>
      </c>
      <c r="D77" s="179"/>
      <c r="E77" s="258"/>
      <c r="F77" s="18"/>
    </row>
    <row r="78" spans="1:6" ht="19.5" customHeight="1" x14ac:dyDescent="0.15">
      <c r="A78" s="3"/>
      <c r="B78" s="333" t="s">
        <v>226</v>
      </c>
      <c r="C78" s="171">
        <v>1268076</v>
      </c>
      <c r="D78" s="179"/>
      <c r="E78" s="258"/>
      <c r="F78" s="18"/>
    </row>
    <row r="79" spans="1:6" ht="19.5" customHeight="1" x14ac:dyDescent="0.15">
      <c r="A79" s="3"/>
      <c r="B79" s="333" t="s">
        <v>167</v>
      </c>
      <c r="C79" s="171">
        <v>2106415</v>
      </c>
      <c r="D79" s="179"/>
      <c r="E79" s="258"/>
      <c r="F79" s="18"/>
    </row>
    <row r="80" spans="1:6" ht="19.5" customHeight="1" x14ac:dyDescent="0.15">
      <c r="A80" s="3"/>
      <c r="B80" s="331" t="s">
        <v>144</v>
      </c>
      <c r="C80" s="171">
        <v>224370</v>
      </c>
      <c r="D80" s="179"/>
      <c r="E80" s="258"/>
      <c r="F80" s="18"/>
    </row>
    <row r="81" spans="1:6" ht="19.5" customHeight="1" x14ac:dyDescent="0.15">
      <c r="A81" s="3"/>
      <c r="B81" s="333" t="s">
        <v>114</v>
      </c>
      <c r="C81" s="171">
        <v>301227</v>
      </c>
      <c r="D81" s="179"/>
      <c r="E81" s="258"/>
      <c r="F81" s="18"/>
    </row>
    <row r="82" spans="1:6" ht="19.5" customHeight="1" x14ac:dyDescent="0.15">
      <c r="A82" s="3"/>
      <c r="B82" s="333" t="s">
        <v>227</v>
      </c>
      <c r="C82" s="171">
        <v>29325</v>
      </c>
      <c r="D82" s="179"/>
      <c r="E82" s="258"/>
      <c r="F82" s="18"/>
    </row>
    <row r="83" spans="1:6" ht="19.5" customHeight="1" x14ac:dyDescent="0.15">
      <c r="A83" s="3"/>
      <c r="B83" s="331" t="s">
        <v>228</v>
      </c>
      <c r="C83" s="171">
        <v>430904</v>
      </c>
      <c r="D83" s="179"/>
      <c r="E83" s="258"/>
      <c r="F83" s="18"/>
    </row>
    <row r="84" spans="1:6" ht="19.5" customHeight="1" x14ac:dyDescent="0.15">
      <c r="A84" s="3"/>
      <c r="B84" s="331" t="s">
        <v>132</v>
      </c>
      <c r="C84" s="171">
        <v>587108</v>
      </c>
      <c r="D84" s="179"/>
      <c r="E84" s="258"/>
      <c r="F84" s="18"/>
    </row>
    <row r="85" spans="1:6" ht="19.5" customHeight="1" x14ac:dyDescent="0.15">
      <c r="A85" s="3"/>
      <c r="B85" s="331" t="s">
        <v>176</v>
      </c>
      <c r="C85" s="171">
        <v>755886</v>
      </c>
      <c r="D85" s="179"/>
      <c r="E85" s="258"/>
      <c r="F85" s="18"/>
    </row>
    <row r="86" spans="1:6" ht="19.5" customHeight="1" x14ac:dyDescent="0.15">
      <c r="A86" s="3"/>
      <c r="B86" s="331" t="s">
        <v>136</v>
      </c>
      <c r="C86" s="171">
        <v>474310</v>
      </c>
      <c r="D86" s="179"/>
      <c r="E86" s="258"/>
      <c r="F86" s="18"/>
    </row>
    <row r="87" spans="1:6" ht="19.5" customHeight="1" x14ac:dyDescent="0.15">
      <c r="A87" s="3"/>
      <c r="B87" s="333" t="s">
        <v>115</v>
      </c>
      <c r="C87" s="171">
        <v>39260</v>
      </c>
      <c r="D87" s="179"/>
      <c r="E87" s="258"/>
      <c r="F87" s="18"/>
    </row>
    <row r="88" spans="1:6" ht="19.5" customHeight="1" x14ac:dyDescent="0.15">
      <c r="A88" s="3"/>
      <c r="B88" s="356"/>
      <c r="C88" s="352"/>
      <c r="D88" s="179"/>
      <c r="E88" s="258"/>
      <c r="F88" s="18"/>
    </row>
    <row r="89" spans="1:6" ht="19.5" customHeight="1" x14ac:dyDescent="0.15">
      <c r="A89" s="3"/>
      <c r="B89" s="299" t="s">
        <v>229</v>
      </c>
      <c r="C89" s="170">
        <v>5570000</v>
      </c>
      <c r="D89" s="179"/>
      <c r="E89" s="258"/>
      <c r="F89" s="18"/>
    </row>
    <row r="90" spans="1:6" ht="19.5" customHeight="1" x14ac:dyDescent="0.15">
      <c r="A90" s="3"/>
      <c r="B90" s="356"/>
      <c r="C90" s="352"/>
      <c r="D90" s="179"/>
      <c r="E90" s="258"/>
      <c r="F90" s="18"/>
    </row>
    <row r="91" spans="1:6" ht="19.5" customHeight="1" x14ac:dyDescent="0.15">
      <c r="A91" s="3"/>
      <c r="B91" s="299" t="s">
        <v>125</v>
      </c>
      <c r="C91" s="358">
        <f>C89+C62</f>
        <v>22732200</v>
      </c>
      <c r="D91" s="201"/>
      <c r="E91" s="400"/>
      <c r="F91" s="18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1"/>
      <c r="B1" s="2"/>
      <c r="C1" s="6"/>
      <c r="D1" s="6"/>
      <c r="E1" s="6"/>
      <c r="F1" s="2"/>
      <c r="G1" s="1"/>
      <c r="H1" s="1"/>
    </row>
    <row r="2" spans="1:8" ht="12.75" customHeight="1" x14ac:dyDescent="0.15">
      <c r="A2" s="3"/>
      <c r="B2" s="5" t="s">
        <v>6</v>
      </c>
      <c r="C2" s="13">
        <v>2015</v>
      </c>
      <c r="D2" s="20"/>
      <c r="E2" s="20"/>
      <c r="F2" s="21"/>
      <c r="G2" s="18"/>
      <c r="H2" s="1"/>
    </row>
    <row r="3" spans="1:8" ht="12.75" customHeight="1" x14ac:dyDescent="0.15">
      <c r="A3" s="3"/>
      <c r="B3" s="19" t="s">
        <v>17</v>
      </c>
      <c r="C3" s="40"/>
      <c r="D3" s="42"/>
      <c r="E3" s="42"/>
      <c r="F3" s="38"/>
      <c r="G3" s="18"/>
      <c r="H3" s="1"/>
    </row>
    <row r="4" spans="1:8" ht="12.75" customHeight="1" x14ac:dyDescent="0.15">
      <c r="A4" s="3"/>
      <c r="B4" s="26"/>
      <c r="C4" s="28"/>
      <c r="D4" s="39"/>
      <c r="E4" s="39"/>
      <c r="F4" s="39"/>
      <c r="G4" s="18"/>
      <c r="H4" s="1"/>
    </row>
    <row r="5" spans="1:8" ht="12.75" customHeight="1" x14ac:dyDescent="0.15">
      <c r="A5" s="29">
        <v>41</v>
      </c>
      <c r="B5" s="26" t="s">
        <v>15</v>
      </c>
      <c r="C5" s="41">
        <f>SUM(C6:C14)</f>
        <v>4468264</v>
      </c>
      <c r="D5" s="44">
        <v>4468264</v>
      </c>
      <c r="E5" s="39"/>
      <c r="F5" s="39"/>
      <c r="G5" s="18"/>
      <c r="H5" s="1"/>
    </row>
    <row r="6" spans="1:8" ht="12.75" customHeight="1" x14ac:dyDescent="0.15">
      <c r="A6" s="56">
        <v>411</v>
      </c>
      <c r="B6" s="57" t="s">
        <v>33</v>
      </c>
      <c r="C6" s="98">
        <v>2581264</v>
      </c>
      <c r="D6" s="66"/>
      <c r="E6" s="66"/>
      <c r="F6" s="59"/>
      <c r="G6" s="18"/>
      <c r="H6" s="1"/>
    </row>
    <row r="7" spans="1:8" ht="12.75" customHeight="1" x14ac:dyDescent="0.15">
      <c r="A7" s="56">
        <v>412</v>
      </c>
      <c r="B7" s="67" t="s">
        <v>34</v>
      </c>
      <c r="C7" s="98">
        <v>157000</v>
      </c>
      <c r="D7" s="66"/>
      <c r="E7" s="66"/>
      <c r="F7" s="59"/>
      <c r="G7" s="18"/>
      <c r="H7" s="1"/>
    </row>
    <row r="8" spans="1:8" ht="12.75" customHeight="1" x14ac:dyDescent="0.15">
      <c r="A8" s="56">
        <v>413</v>
      </c>
      <c r="B8" s="68" t="s">
        <v>35</v>
      </c>
      <c r="C8" s="98">
        <v>507500</v>
      </c>
      <c r="D8" s="100"/>
      <c r="E8" s="66"/>
      <c r="F8" s="59"/>
      <c r="G8" s="18"/>
      <c r="H8" s="1"/>
    </row>
    <row r="9" spans="1:8" ht="12.75" customHeight="1" x14ac:dyDescent="0.15">
      <c r="A9" s="56">
        <v>414</v>
      </c>
      <c r="B9" s="69" t="s">
        <v>36</v>
      </c>
      <c r="C9" s="98">
        <v>274500</v>
      </c>
      <c r="D9" s="66">
        <f>C8+C9</f>
        <v>782000</v>
      </c>
      <c r="E9" s="71">
        <v>782000</v>
      </c>
      <c r="F9" s="59"/>
      <c r="G9" s="18"/>
      <c r="H9" s="1"/>
    </row>
    <row r="10" spans="1:8" ht="12.75" customHeight="1" x14ac:dyDescent="0.15">
      <c r="A10" s="56">
        <v>415</v>
      </c>
      <c r="B10" s="57" t="s">
        <v>21</v>
      </c>
      <c r="C10" s="98">
        <v>43000</v>
      </c>
      <c r="D10" s="66"/>
      <c r="E10" s="66"/>
      <c r="F10" s="59"/>
      <c r="G10" s="18"/>
      <c r="H10" s="1"/>
    </row>
    <row r="11" spans="1:8" ht="12.75" customHeight="1" x14ac:dyDescent="0.15">
      <c r="A11" s="56">
        <v>416</v>
      </c>
      <c r="B11" s="73" t="s">
        <v>22</v>
      </c>
      <c r="C11" s="98">
        <v>10000</v>
      </c>
      <c r="D11" s="100"/>
      <c r="E11" s="66"/>
      <c r="F11" s="59"/>
      <c r="G11" s="18"/>
      <c r="H11" s="1"/>
    </row>
    <row r="12" spans="1:8" ht="12.75" customHeight="1" x14ac:dyDescent="0.15">
      <c r="A12" s="56">
        <v>417</v>
      </c>
      <c r="B12" s="57" t="s">
        <v>23</v>
      </c>
      <c r="C12" s="98">
        <v>15000</v>
      </c>
      <c r="D12" s="66"/>
      <c r="E12" s="66"/>
      <c r="F12" s="59"/>
      <c r="G12" s="18"/>
      <c r="H12" s="1"/>
    </row>
    <row r="13" spans="1:8" ht="12.75" customHeight="1" x14ac:dyDescent="0.15">
      <c r="A13" s="56">
        <v>418</v>
      </c>
      <c r="B13" s="57" t="s">
        <v>24</v>
      </c>
      <c r="C13" s="98">
        <v>720000</v>
      </c>
      <c r="D13" s="66"/>
      <c r="E13" s="66"/>
      <c r="F13" s="59"/>
      <c r="G13" s="18"/>
      <c r="H13" s="1"/>
    </row>
    <row r="14" spans="1:8" ht="12.75" customHeight="1" x14ac:dyDescent="0.15">
      <c r="A14" s="56">
        <v>419</v>
      </c>
      <c r="B14" s="57" t="s">
        <v>37</v>
      </c>
      <c r="C14" s="98">
        <v>160000</v>
      </c>
      <c r="D14" s="39"/>
      <c r="E14" s="39"/>
      <c r="F14" s="59"/>
      <c r="G14" s="18"/>
      <c r="H14" s="1"/>
    </row>
    <row r="15" spans="1:8" ht="12.75" customHeight="1" x14ac:dyDescent="0.15">
      <c r="A15" s="29">
        <v>42</v>
      </c>
      <c r="B15" s="74" t="s">
        <v>25</v>
      </c>
      <c r="C15" s="116">
        <v>49000</v>
      </c>
      <c r="D15" s="39"/>
      <c r="E15" s="39"/>
      <c r="F15" s="59"/>
      <c r="G15" s="18"/>
      <c r="H15" s="124"/>
    </row>
    <row r="16" spans="1:8" ht="16.5" customHeight="1" x14ac:dyDescent="0.15">
      <c r="A16" s="78">
        <v>43</v>
      </c>
      <c r="B16" s="79" t="s">
        <v>26</v>
      </c>
      <c r="C16" s="150">
        <v>3121000</v>
      </c>
      <c r="D16" s="199">
        <f>C17+C27</f>
        <v>3121000</v>
      </c>
      <c r="E16" s="196"/>
      <c r="F16" s="39"/>
      <c r="G16" s="18"/>
      <c r="H16" s="1"/>
    </row>
    <row r="17" spans="1:8" ht="12.75" customHeight="1" x14ac:dyDescent="0.15">
      <c r="A17" s="122">
        <v>431</v>
      </c>
      <c r="B17" s="123" t="s">
        <v>26</v>
      </c>
      <c r="C17" s="141">
        <f>SUM(C18:C26)</f>
        <v>1036000</v>
      </c>
      <c r="D17" s="191">
        <v>1036000</v>
      </c>
      <c r="E17" s="66"/>
      <c r="F17" s="39"/>
      <c r="G17" s="18"/>
      <c r="H17" s="1"/>
    </row>
    <row r="18" spans="1:8" ht="12.75" customHeight="1" x14ac:dyDescent="0.15">
      <c r="A18" s="149" t="s">
        <v>54</v>
      </c>
      <c r="B18" s="151" t="s">
        <v>55</v>
      </c>
      <c r="C18" s="155"/>
      <c r="D18" s="182"/>
      <c r="E18" s="129"/>
      <c r="F18" s="183"/>
      <c r="G18" s="184"/>
      <c r="H18" s="185"/>
    </row>
    <row r="19" spans="1:8" ht="12.75" customHeight="1" x14ac:dyDescent="0.15">
      <c r="A19" s="122" t="s">
        <v>59</v>
      </c>
      <c r="B19" s="178" t="s">
        <v>60</v>
      </c>
      <c r="C19" s="98">
        <v>200000</v>
      </c>
      <c r="D19" s="66"/>
      <c r="E19" s="66"/>
      <c r="F19" s="201"/>
      <c r="G19" s="18"/>
      <c r="H19" s="1"/>
    </row>
    <row r="20" spans="1:8" ht="12.75" customHeight="1" x14ac:dyDescent="0.15">
      <c r="A20" s="122" t="s">
        <v>61</v>
      </c>
      <c r="B20" s="178" t="s">
        <v>62</v>
      </c>
      <c r="C20" s="98">
        <v>460000</v>
      </c>
      <c r="D20" s="66"/>
      <c r="E20" s="66"/>
      <c r="F20" s="201"/>
      <c r="G20" s="18"/>
      <c r="H20" s="1"/>
    </row>
    <row r="21" spans="1:8" ht="12.75" customHeight="1" x14ac:dyDescent="0.15">
      <c r="A21" s="122" t="s">
        <v>63</v>
      </c>
      <c r="B21" s="178" t="s">
        <v>64</v>
      </c>
      <c r="C21" s="98">
        <v>20000</v>
      </c>
      <c r="D21" s="66"/>
      <c r="E21" s="66"/>
      <c r="F21" s="201"/>
      <c r="G21" s="18"/>
      <c r="H21" s="1"/>
    </row>
    <row r="22" spans="1:8" ht="12.75" customHeight="1" x14ac:dyDescent="0.15">
      <c r="A22" s="122" t="s">
        <v>65</v>
      </c>
      <c r="B22" s="178" t="s">
        <v>66</v>
      </c>
      <c r="C22" s="98">
        <v>106000</v>
      </c>
      <c r="D22" s="66"/>
      <c r="E22" s="66"/>
      <c r="F22" s="201"/>
      <c r="G22" s="18"/>
      <c r="H22" s="1"/>
    </row>
    <row r="23" spans="1:8" ht="12.75" customHeight="1" x14ac:dyDescent="0.15">
      <c r="A23" s="122" t="s">
        <v>67</v>
      </c>
      <c r="B23" s="178" t="s">
        <v>68</v>
      </c>
      <c r="C23" s="98">
        <v>90000</v>
      </c>
      <c r="D23" s="66"/>
      <c r="E23" s="66"/>
      <c r="F23" s="201"/>
      <c r="G23" s="18"/>
      <c r="H23" s="1"/>
    </row>
    <row r="24" spans="1:8" ht="12.75" customHeight="1" x14ac:dyDescent="0.15">
      <c r="A24" s="203" t="s">
        <v>69</v>
      </c>
      <c r="B24" s="178" t="s">
        <v>70</v>
      </c>
      <c r="C24" s="98">
        <v>30000</v>
      </c>
      <c r="D24" s="66"/>
      <c r="E24" s="66"/>
      <c r="F24" s="201"/>
      <c r="G24" s="18"/>
      <c r="H24" s="1"/>
    </row>
    <row r="25" spans="1:8" ht="12.75" customHeight="1" x14ac:dyDescent="0.15">
      <c r="A25" s="122" t="s">
        <v>71</v>
      </c>
      <c r="B25" s="205" t="s">
        <v>72</v>
      </c>
      <c r="C25" s="98">
        <v>40000</v>
      </c>
      <c r="D25" s="66"/>
      <c r="E25" s="66"/>
      <c r="F25" s="201"/>
      <c r="G25" s="18"/>
      <c r="H25" s="1"/>
    </row>
    <row r="26" spans="1:8" ht="12.75" customHeight="1" x14ac:dyDescent="0.15">
      <c r="A26" s="122" t="s">
        <v>73</v>
      </c>
      <c r="B26" s="205" t="s">
        <v>74</v>
      </c>
      <c r="C26" s="98">
        <v>90000</v>
      </c>
      <c r="D26" s="66"/>
      <c r="E26" s="66"/>
      <c r="F26" s="201"/>
      <c r="G26" s="18"/>
      <c r="H26" s="1"/>
    </row>
    <row r="27" spans="1:8" ht="12.75" customHeight="1" x14ac:dyDescent="0.15">
      <c r="A27" s="122">
        <v>432</v>
      </c>
      <c r="B27" s="207" t="s">
        <v>38</v>
      </c>
      <c r="C27" s="141">
        <f>SUM(C28:C33)</f>
        <v>2085000</v>
      </c>
      <c r="D27" s="191">
        <v>2085000</v>
      </c>
      <c r="E27" s="66"/>
      <c r="F27" s="201"/>
      <c r="G27" s="18"/>
      <c r="H27" s="1"/>
    </row>
    <row r="28" spans="1:8" ht="12.75" customHeight="1" x14ac:dyDescent="0.15">
      <c r="A28" s="122" t="s">
        <v>75</v>
      </c>
      <c r="B28" s="205" t="s">
        <v>76</v>
      </c>
      <c r="C28" s="98"/>
      <c r="D28" s="66"/>
      <c r="E28" s="66"/>
      <c r="F28" s="201"/>
      <c r="G28" s="18"/>
      <c r="H28" s="1"/>
    </row>
    <row r="29" spans="1:8" ht="12.75" customHeight="1" x14ac:dyDescent="0.15">
      <c r="A29" s="122" t="s">
        <v>77</v>
      </c>
      <c r="B29" s="205" t="s">
        <v>78</v>
      </c>
      <c r="C29" s="98"/>
      <c r="D29" s="66"/>
      <c r="E29" s="66"/>
      <c r="F29" s="201"/>
      <c r="G29" s="18"/>
      <c r="H29" s="1"/>
    </row>
    <row r="30" spans="1:8" ht="12.75" customHeight="1" x14ac:dyDescent="0.15">
      <c r="A30" s="122" t="s">
        <v>79</v>
      </c>
      <c r="B30" s="205" t="s">
        <v>80</v>
      </c>
      <c r="C30" s="98"/>
      <c r="D30" s="66"/>
      <c r="E30" s="66"/>
      <c r="F30" s="201"/>
      <c r="G30" s="18"/>
      <c r="H30" s="1"/>
    </row>
    <row r="31" spans="1:8" ht="12.75" customHeight="1" x14ac:dyDescent="0.15">
      <c r="A31" s="144" t="s">
        <v>81</v>
      </c>
      <c r="B31" s="209" t="s">
        <v>82</v>
      </c>
      <c r="C31" s="98"/>
      <c r="D31" s="66"/>
      <c r="E31" s="66"/>
      <c r="F31" s="201"/>
      <c r="G31" s="18"/>
      <c r="H31" s="1"/>
    </row>
    <row r="32" spans="1:8" ht="12.75" customHeight="1" x14ac:dyDescent="0.15">
      <c r="A32" s="122" t="s">
        <v>83</v>
      </c>
      <c r="B32" s="205" t="s">
        <v>84</v>
      </c>
      <c r="C32" s="98"/>
      <c r="D32" s="66"/>
      <c r="E32" s="66"/>
      <c r="F32" s="201"/>
      <c r="G32" s="18"/>
      <c r="H32" s="1"/>
    </row>
    <row r="33" spans="1:8" ht="12.75" customHeight="1" x14ac:dyDescent="0.15">
      <c r="A33" s="122" t="s">
        <v>85</v>
      </c>
      <c r="B33" s="205" t="s">
        <v>86</v>
      </c>
      <c r="C33" s="98">
        <v>2085000</v>
      </c>
      <c r="D33" s="66"/>
      <c r="E33" s="66"/>
      <c r="F33" s="201"/>
      <c r="G33" s="18"/>
      <c r="H33" s="1"/>
    </row>
    <row r="34" spans="1:8" ht="12.75" customHeight="1" x14ac:dyDescent="0.15">
      <c r="A34" s="29">
        <v>44</v>
      </c>
      <c r="B34" s="210" t="s">
        <v>39</v>
      </c>
      <c r="C34" s="116">
        <v>4350000</v>
      </c>
      <c r="D34" s="39"/>
      <c r="E34" s="39"/>
      <c r="F34" s="39"/>
      <c r="G34" s="18"/>
      <c r="H34" s="1"/>
    </row>
    <row r="35" spans="1:8" ht="12.75" customHeight="1" x14ac:dyDescent="0.15">
      <c r="A35" s="29">
        <v>45</v>
      </c>
      <c r="B35" s="74" t="s">
        <v>87</v>
      </c>
      <c r="C35" s="89"/>
      <c r="D35" s="39"/>
      <c r="E35" s="39"/>
      <c r="F35" s="39"/>
      <c r="G35" s="18"/>
      <c r="H35" s="1"/>
    </row>
    <row r="36" spans="1:8" ht="12.75" customHeight="1" x14ac:dyDescent="0.15">
      <c r="A36" s="29">
        <v>46</v>
      </c>
      <c r="B36" s="26" t="s">
        <v>41</v>
      </c>
      <c r="C36" s="116">
        <f>100000+2881736</f>
        <v>2981736</v>
      </c>
      <c r="D36" s="116">
        <v>2981736</v>
      </c>
      <c r="E36" s="28"/>
      <c r="F36" s="39"/>
      <c r="G36" s="18"/>
      <c r="H36" s="1"/>
    </row>
    <row r="37" spans="1:8" ht="12.75" customHeight="1" x14ac:dyDescent="0.15">
      <c r="A37" s="29">
        <v>47</v>
      </c>
      <c r="B37" s="26" t="s">
        <v>42</v>
      </c>
      <c r="C37" s="116">
        <f>90000+20000</f>
        <v>110000</v>
      </c>
      <c r="D37" s="116">
        <v>110000</v>
      </c>
      <c r="E37" s="28"/>
      <c r="F37" s="39"/>
      <c r="G37" s="18"/>
      <c r="H37" s="143"/>
    </row>
    <row r="38" spans="1:8" ht="12.75" customHeight="1" x14ac:dyDescent="0.15">
      <c r="A38" s="3"/>
      <c r="B38" s="26" t="s">
        <v>43</v>
      </c>
      <c r="C38" s="60">
        <v>15080000</v>
      </c>
      <c r="D38" s="39">
        <f>C5+C15+C16+C34+C36+C37</f>
        <v>15080000</v>
      </c>
      <c r="E38" s="39"/>
      <c r="F38" s="39"/>
      <c r="G38" s="18"/>
      <c r="H38" s="1"/>
    </row>
    <row r="39" spans="1:8" ht="12.75" customHeight="1" x14ac:dyDescent="0.15">
      <c r="A39" s="3"/>
      <c r="B39" s="213" t="s">
        <v>88</v>
      </c>
      <c r="C39" s="40"/>
      <c r="D39" s="214"/>
      <c r="E39" s="214"/>
      <c r="F39" s="215"/>
      <c r="G39" s="18"/>
      <c r="H39" s="1"/>
    </row>
    <row r="40" spans="1:8" ht="12.75" customHeight="1" x14ac:dyDescent="0.15">
      <c r="A40" s="29">
        <v>71</v>
      </c>
      <c r="B40" s="26" t="s">
        <v>44</v>
      </c>
      <c r="C40" s="239">
        <f>SUM(C41:C45)</f>
        <v>13780000</v>
      </c>
      <c r="D40" s="44">
        <v>13780000</v>
      </c>
      <c r="E40" s="39"/>
      <c r="F40" s="26"/>
      <c r="G40" s="18"/>
      <c r="H40" s="1"/>
    </row>
    <row r="41" spans="1:8" ht="12.75" customHeight="1" x14ac:dyDescent="0.15">
      <c r="A41" s="56">
        <v>711</v>
      </c>
      <c r="B41" s="73" t="s">
        <v>45</v>
      </c>
      <c r="C41" s="65">
        <v>8870000</v>
      </c>
      <c r="D41" s="66"/>
      <c r="E41" s="66"/>
      <c r="F41" s="59"/>
      <c r="G41" s="18"/>
      <c r="H41" s="1"/>
    </row>
    <row r="42" spans="1:8" ht="12.75" customHeight="1" x14ac:dyDescent="0.15">
      <c r="A42" s="56">
        <v>713</v>
      </c>
      <c r="B42" s="73" t="s">
        <v>46</v>
      </c>
      <c r="C42" s="65">
        <v>470000</v>
      </c>
      <c r="D42" s="66"/>
      <c r="E42" s="66"/>
      <c r="F42" s="59"/>
      <c r="G42" s="18"/>
      <c r="H42" s="1"/>
    </row>
    <row r="43" spans="1:8" ht="12.75" customHeight="1" x14ac:dyDescent="0.15">
      <c r="A43" s="56">
        <v>714</v>
      </c>
      <c r="B43" s="73" t="s">
        <v>47</v>
      </c>
      <c r="C43" s="66">
        <f>60000+400000+50000+60000</f>
        <v>570000</v>
      </c>
      <c r="D43" s="142">
        <v>570000</v>
      </c>
      <c r="E43" s="66"/>
      <c r="F43" s="59"/>
      <c r="G43" s="18"/>
      <c r="H43" s="1"/>
    </row>
    <row r="44" spans="1:8" ht="12.75" customHeight="1" x14ac:dyDescent="0.15">
      <c r="A44" s="224"/>
      <c r="B44" s="73" t="s">
        <v>89</v>
      </c>
      <c r="C44" s="66">
        <f>4100000-C43</f>
        <v>3530000</v>
      </c>
      <c r="D44" s="114"/>
      <c r="E44" s="66"/>
      <c r="F44" s="59"/>
      <c r="G44" s="18"/>
      <c r="H44" s="1"/>
    </row>
    <row r="45" spans="1:8" ht="12.75" customHeight="1" x14ac:dyDescent="0.15">
      <c r="A45" s="56">
        <v>715</v>
      </c>
      <c r="B45" s="73" t="s">
        <v>90</v>
      </c>
      <c r="C45" s="65">
        <v>340000</v>
      </c>
      <c r="D45" s="66"/>
      <c r="E45" s="66"/>
      <c r="F45" s="59"/>
      <c r="G45" s="18"/>
      <c r="H45" s="1"/>
    </row>
    <row r="46" spans="1:8" ht="12.75" customHeight="1" x14ac:dyDescent="0.15">
      <c r="A46" s="29">
        <v>72</v>
      </c>
      <c r="B46" s="227" t="s">
        <v>48</v>
      </c>
      <c r="C46" s="88">
        <v>1300000</v>
      </c>
      <c r="D46" s="39"/>
      <c r="E46" s="243"/>
      <c r="F46" s="66"/>
      <c r="G46" s="18"/>
      <c r="H46" s="1"/>
    </row>
    <row r="47" spans="1:8" ht="18" customHeight="1" x14ac:dyDescent="0.15">
      <c r="A47" s="229">
        <v>73</v>
      </c>
      <c r="B47" s="74" t="s">
        <v>91</v>
      </c>
      <c r="C47" s="248"/>
      <c r="D47" s="259"/>
      <c r="E47" s="196"/>
      <c r="F47" s="259"/>
      <c r="G47" s="18"/>
      <c r="H47" s="1"/>
    </row>
    <row r="48" spans="1:8" ht="12.75" customHeight="1" x14ac:dyDescent="0.15">
      <c r="A48" s="29">
        <v>74</v>
      </c>
      <c r="B48" s="79" t="s">
        <v>49</v>
      </c>
      <c r="C48" s="121"/>
      <c r="D48" s="196"/>
      <c r="E48" s="196"/>
      <c r="F48" s="39"/>
      <c r="G48" s="18"/>
      <c r="H48" s="1"/>
    </row>
    <row r="49" spans="1:8" ht="12.75" customHeight="1" x14ac:dyDescent="0.15">
      <c r="A49" s="56">
        <v>741</v>
      </c>
      <c r="B49" s="73" t="s">
        <v>50</v>
      </c>
      <c r="C49" s="121"/>
      <c r="D49" s="196"/>
      <c r="E49" s="196"/>
      <c r="F49" s="39"/>
      <c r="G49" s="18"/>
      <c r="H49" s="1"/>
    </row>
    <row r="50" spans="1:8" ht="12.75" customHeight="1" x14ac:dyDescent="0.15">
      <c r="A50" s="56">
        <v>742</v>
      </c>
      <c r="B50" s="73" t="s">
        <v>51</v>
      </c>
      <c r="C50" s="121"/>
      <c r="D50" s="196"/>
      <c r="E50" s="196"/>
      <c r="F50" s="39"/>
      <c r="G50" s="18"/>
      <c r="H50" s="1"/>
    </row>
    <row r="51" spans="1:8" ht="12.75" customHeight="1" x14ac:dyDescent="0.15">
      <c r="A51" s="224"/>
      <c r="B51" s="73" t="s">
        <v>92</v>
      </c>
      <c r="C51" s="121"/>
      <c r="D51" s="196"/>
      <c r="E51" s="196"/>
      <c r="F51" s="39"/>
      <c r="G51" s="18"/>
      <c r="H51" s="1"/>
    </row>
    <row r="52" spans="1:8" ht="12.75" customHeight="1" x14ac:dyDescent="0.15">
      <c r="A52" s="29">
        <v>751</v>
      </c>
      <c r="B52" s="210" t="s">
        <v>87</v>
      </c>
      <c r="C52" s="263"/>
      <c r="D52" s="39"/>
      <c r="E52" s="39"/>
      <c r="F52" s="39"/>
      <c r="G52" s="18"/>
      <c r="H52" s="1"/>
    </row>
    <row r="53" spans="1:8" ht="12.75" customHeight="1" x14ac:dyDescent="0.15">
      <c r="A53" s="3"/>
      <c r="B53" s="210" t="s">
        <v>104</v>
      </c>
      <c r="C53" s="311">
        <v>15080000</v>
      </c>
      <c r="D53" s="313">
        <f>C40+C46</f>
        <v>15080000</v>
      </c>
      <c r="E53" s="313"/>
      <c r="F53" s="39"/>
      <c r="G53" s="18"/>
      <c r="H53" s="1"/>
    </row>
    <row r="54" spans="1:8" ht="12.75" customHeight="1" x14ac:dyDescent="0.15">
      <c r="A54" s="3"/>
      <c r="B54" s="213" t="s">
        <v>94</v>
      </c>
      <c r="C54" s="40"/>
      <c r="D54" s="214"/>
      <c r="E54" s="214"/>
      <c r="F54" s="215"/>
      <c r="G54" s="18"/>
      <c r="H54" s="1"/>
    </row>
    <row r="55" spans="1:8" ht="12.75" customHeight="1" x14ac:dyDescent="0.15">
      <c r="A55" s="3"/>
      <c r="B55" s="67" t="s">
        <v>95</v>
      </c>
      <c r="C55" s="100"/>
      <c r="D55" s="66"/>
      <c r="E55" s="66"/>
      <c r="F55" s="66"/>
      <c r="G55" s="18"/>
      <c r="H55" s="1"/>
    </row>
    <row r="56" spans="1:8" ht="12.75" customHeight="1" x14ac:dyDescent="0.15">
      <c r="A56" s="3"/>
      <c r="B56" s="67" t="s">
        <v>96</v>
      </c>
      <c r="C56" s="100"/>
      <c r="D56" s="66"/>
      <c r="E56" s="66"/>
      <c r="F56" s="66"/>
      <c r="G56" s="18"/>
      <c r="H56" s="1"/>
    </row>
    <row r="57" spans="1:8" ht="12.75" customHeight="1" x14ac:dyDescent="0.15">
      <c r="A57" s="3"/>
      <c r="B57" s="67" t="s">
        <v>97</v>
      </c>
      <c r="C57" s="100"/>
      <c r="D57" s="66"/>
      <c r="E57" s="66"/>
      <c r="F57" s="66"/>
      <c r="G57" s="18"/>
      <c r="H57" s="1"/>
    </row>
    <row r="58" spans="1:8" ht="12.75" customHeight="1" x14ac:dyDescent="0.15">
      <c r="A58" s="3"/>
      <c r="B58" s="67" t="s">
        <v>98</v>
      </c>
      <c r="C58" s="100"/>
      <c r="D58" s="66"/>
      <c r="E58" s="66"/>
      <c r="F58" s="66"/>
      <c r="G58" s="18"/>
      <c r="H58" s="1"/>
    </row>
    <row r="59" spans="1:8" ht="12.75" customHeight="1" x14ac:dyDescent="0.15">
      <c r="A59" s="3"/>
      <c r="B59" s="270"/>
      <c r="C59" s="40"/>
      <c r="D59" s="214"/>
      <c r="E59" s="214"/>
      <c r="F59" s="215"/>
      <c r="G59" s="18"/>
      <c r="H59" s="1"/>
    </row>
    <row r="60" spans="1:8" ht="19.5" customHeight="1" x14ac:dyDescent="0.15">
      <c r="A60" s="1"/>
      <c r="B60" s="271"/>
      <c r="C60" s="295"/>
      <c r="D60" s="292"/>
      <c r="E60" s="295"/>
      <c r="F60" s="271"/>
      <c r="G60" s="1"/>
      <c r="H60" s="1"/>
    </row>
    <row r="61" spans="1:8" ht="19.5" customHeight="1" x14ac:dyDescent="0.15">
      <c r="A61" s="1"/>
      <c r="B61" s="286" t="s">
        <v>99</v>
      </c>
      <c r="C61" s="6"/>
      <c r="D61" s="297"/>
      <c r="E61" s="6"/>
      <c r="F61" s="1"/>
      <c r="G61" s="1"/>
      <c r="H61" s="1"/>
    </row>
    <row r="62" spans="1:8" ht="24" customHeight="1" x14ac:dyDescent="0.15">
      <c r="A62" s="3"/>
      <c r="B62" s="314" t="s">
        <v>105</v>
      </c>
      <c r="C62" s="329">
        <v>508980</v>
      </c>
      <c r="D62" s="330"/>
      <c r="E62" s="330"/>
      <c r="F62" s="18"/>
      <c r="G62" s="1"/>
      <c r="H62" s="1"/>
    </row>
    <row r="63" spans="1:8" ht="24" customHeight="1" x14ac:dyDescent="0.15">
      <c r="A63" s="3"/>
      <c r="B63" s="331" t="s">
        <v>108</v>
      </c>
      <c r="C63" s="329">
        <v>72664</v>
      </c>
      <c r="D63" s="330"/>
      <c r="E63" s="330"/>
      <c r="F63" s="18"/>
      <c r="G63" s="1"/>
      <c r="H63" s="1"/>
    </row>
    <row r="64" spans="1:8" ht="24" customHeight="1" x14ac:dyDescent="0.15">
      <c r="A64" s="3"/>
      <c r="B64" s="331" t="s">
        <v>106</v>
      </c>
      <c r="C64" s="329">
        <v>286800</v>
      </c>
      <c r="D64" s="330"/>
      <c r="E64" s="330"/>
      <c r="F64" s="18"/>
      <c r="G64" s="1"/>
      <c r="H64" s="1"/>
    </row>
    <row r="65" spans="1:8" ht="24" customHeight="1" x14ac:dyDescent="0.15">
      <c r="A65" s="3"/>
      <c r="B65" s="333" t="s">
        <v>112</v>
      </c>
      <c r="C65" s="329">
        <v>23908</v>
      </c>
      <c r="D65" s="330"/>
      <c r="E65" s="330"/>
      <c r="F65" s="18"/>
      <c r="G65" s="1"/>
      <c r="H65" s="1"/>
    </row>
    <row r="66" spans="1:8" ht="24" customHeight="1" x14ac:dyDescent="0.15">
      <c r="A66" s="3"/>
      <c r="B66" s="331" t="s">
        <v>113</v>
      </c>
      <c r="C66" s="329">
        <v>1524300</v>
      </c>
      <c r="D66" s="330"/>
      <c r="E66" s="330"/>
      <c r="F66" s="18"/>
      <c r="G66" s="1"/>
      <c r="H66" s="1"/>
    </row>
    <row r="67" spans="1:8" ht="24" customHeight="1" x14ac:dyDescent="0.15">
      <c r="A67" s="3"/>
      <c r="B67" s="333" t="s">
        <v>114</v>
      </c>
      <c r="C67" s="329">
        <v>313736</v>
      </c>
      <c r="D67" s="330"/>
      <c r="E67" s="330"/>
      <c r="F67" s="18"/>
      <c r="G67" s="1"/>
      <c r="H67" s="1"/>
    </row>
    <row r="68" spans="1:8" ht="24" customHeight="1" x14ac:dyDescent="0.15">
      <c r="A68" s="3"/>
      <c r="B68" s="333" t="s">
        <v>115</v>
      </c>
      <c r="C68" s="329">
        <v>23908</v>
      </c>
      <c r="D68" s="330"/>
      <c r="E68" s="330"/>
      <c r="F68" s="18"/>
      <c r="G68" s="1"/>
      <c r="H68" s="1"/>
    </row>
    <row r="69" spans="1:8" ht="24" customHeight="1" x14ac:dyDescent="0.15">
      <c r="A69" s="3"/>
      <c r="B69" s="333" t="s">
        <v>116</v>
      </c>
      <c r="C69" s="329">
        <v>741456</v>
      </c>
      <c r="D69" s="330"/>
      <c r="E69" s="330"/>
      <c r="F69" s="18"/>
      <c r="G69" s="1"/>
      <c r="H69" s="1"/>
    </row>
    <row r="70" spans="1:8" ht="24" customHeight="1" x14ac:dyDescent="0.15">
      <c r="A70" s="3"/>
      <c r="B70" s="331" t="s">
        <v>117</v>
      </c>
      <c r="C70" s="329">
        <v>2454300</v>
      </c>
      <c r="D70" s="330"/>
      <c r="E70" s="330"/>
      <c r="F70" s="18"/>
      <c r="G70" s="1"/>
      <c r="H70" s="1"/>
    </row>
    <row r="71" spans="1:8" ht="31.5" customHeight="1" x14ac:dyDescent="0.15">
      <c r="A71" s="3"/>
      <c r="B71" s="314" t="s">
        <v>118</v>
      </c>
      <c r="C71" s="335">
        <v>1178196</v>
      </c>
      <c r="D71" s="294"/>
      <c r="E71" s="294"/>
      <c r="F71" s="18"/>
      <c r="G71" s="1"/>
      <c r="H71" s="1"/>
    </row>
    <row r="72" spans="1:8" ht="24" customHeight="1" x14ac:dyDescent="0.15">
      <c r="A72" s="3"/>
      <c r="B72" s="331" t="s">
        <v>119</v>
      </c>
      <c r="C72" s="329">
        <v>377280</v>
      </c>
      <c r="D72" s="330"/>
      <c r="E72" s="330"/>
      <c r="F72" s="18"/>
      <c r="G72" s="1"/>
      <c r="H72" s="1"/>
    </row>
    <row r="73" spans="1:8" ht="24" customHeight="1" x14ac:dyDescent="0.15">
      <c r="A73" s="3"/>
      <c r="B73" s="331" t="s">
        <v>120</v>
      </c>
      <c r="C73" s="329">
        <v>420868</v>
      </c>
      <c r="D73" s="330"/>
      <c r="E73" s="330"/>
      <c r="F73" s="18"/>
      <c r="G73" s="1"/>
      <c r="H73" s="1"/>
    </row>
    <row r="74" spans="1:8" ht="24" customHeight="1" x14ac:dyDescent="0.15">
      <c r="A74" s="3"/>
      <c r="B74" s="327" t="s">
        <v>121</v>
      </c>
      <c r="C74" s="329">
        <v>139928</v>
      </c>
      <c r="D74" s="330"/>
      <c r="E74" s="330"/>
      <c r="F74" s="18"/>
      <c r="G74" s="1"/>
      <c r="H74" s="1"/>
    </row>
    <row r="75" spans="1:8" ht="24" customHeight="1" x14ac:dyDescent="0.15">
      <c r="A75" s="3"/>
      <c r="B75" s="314" t="s">
        <v>122</v>
      </c>
      <c r="C75" s="329">
        <v>2533676</v>
      </c>
      <c r="D75" s="330"/>
      <c r="E75" s="330"/>
      <c r="F75" s="18"/>
      <c r="G75" s="1"/>
      <c r="H75" s="1"/>
    </row>
    <row r="76" spans="1:8" ht="19.5" customHeight="1" x14ac:dyDescent="0.15">
      <c r="A76" s="3"/>
      <c r="B76" s="314"/>
      <c r="D76" s="330"/>
      <c r="E76" s="330"/>
      <c r="F76" s="18"/>
      <c r="G76" s="1"/>
      <c r="H76" s="1"/>
    </row>
    <row r="77" spans="1:8" ht="19.5" customHeight="1" x14ac:dyDescent="0.15">
      <c r="A77" s="3"/>
      <c r="B77" s="337" t="s">
        <v>123</v>
      </c>
      <c r="C77" s="329">
        <f>SUM(C62:C75)</f>
        <v>10600000</v>
      </c>
      <c r="D77" s="330"/>
      <c r="E77" s="330"/>
      <c r="F77" s="18"/>
      <c r="G77" s="1"/>
      <c r="H77" s="1"/>
    </row>
    <row r="78" spans="1:8" ht="19.5" customHeight="1" x14ac:dyDescent="0.15">
      <c r="A78" s="3"/>
      <c r="B78" s="337"/>
      <c r="C78" s="330"/>
      <c r="D78" s="330"/>
      <c r="E78" s="330"/>
      <c r="F78" s="18"/>
      <c r="G78" s="1"/>
      <c r="H78" s="1"/>
    </row>
    <row r="79" spans="1:8" ht="19.5" customHeight="1" x14ac:dyDescent="0.15">
      <c r="A79" s="3"/>
      <c r="B79" s="337" t="s">
        <v>124</v>
      </c>
      <c r="C79" s="329">
        <v>4480000</v>
      </c>
      <c r="D79" s="329"/>
      <c r="E79" s="330"/>
      <c r="F79" s="18"/>
      <c r="G79" s="1"/>
      <c r="H79" s="1"/>
    </row>
    <row r="80" spans="1:8" ht="19.5" customHeight="1" x14ac:dyDescent="0.15">
      <c r="A80" s="3"/>
      <c r="B80" s="339"/>
      <c r="C80" s="330"/>
      <c r="D80" s="330"/>
      <c r="E80" s="330"/>
      <c r="F80" s="18"/>
      <c r="G80" s="1"/>
      <c r="H80" s="1"/>
    </row>
    <row r="81" spans="1:8" ht="19.5" customHeight="1" x14ac:dyDescent="0.15">
      <c r="A81" s="3"/>
      <c r="B81" s="340" t="s">
        <v>125</v>
      </c>
      <c r="C81" s="342">
        <f>C77+C79</f>
        <v>15080000</v>
      </c>
      <c r="D81" s="344"/>
      <c r="E81" s="344"/>
      <c r="F81" s="18"/>
      <c r="G81" s="1"/>
      <c r="H81" s="1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3"/>
      <c r="B2" s="5" t="s">
        <v>3</v>
      </c>
      <c r="C2" s="10">
        <v>2015</v>
      </c>
      <c r="D2" s="17"/>
      <c r="E2" s="17"/>
      <c r="F2" s="21"/>
    </row>
    <row r="3" spans="1:6" ht="12.75" customHeight="1" x14ac:dyDescent="0.15">
      <c r="A3" s="3"/>
      <c r="B3" s="19" t="s">
        <v>17</v>
      </c>
      <c r="C3" s="32"/>
      <c r="D3" s="33"/>
      <c r="E3" s="36"/>
      <c r="F3" s="38"/>
    </row>
    <row r="4" spans="1:6" ht="12.75" customHeight="1" x14ac:dyDescent="0.15">
      <c r="A4" s="3"/>
      <c r="B4" s="26"/>
      <c r="C4" s="28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51">
        <f>SUM(C6:C14)</f>
        <v>16431810</v>
      </c>
      <c r="D5" s="63">
        <v>16431810</v>
      </c>
      <c r="E5" s="54"/>
      <c r="F5" s="39"/>
    </row>
    <row r="6" spans="1:6" ht="12.75" customHeight="1" x14ac:dyDescent="0.15">
      <c r="A6" s="56">
        <v>411</v>
      </c>
      <c r="B6" s="57" t="s">
        <v>33</v>
      </c>
      <c r="C6" s="65">
        <v>8762080</v>
      </c>
      <c r="D6" s="66"/>
      <c r="E6" s="70"/>
      <c r="F6" s="59"/>
    </row>
    <row r="7" spans="1:6" ht="12.75" customHeight="1" x14ac:dyDescent="0.15">
      <c r="A7" s="56">
        <v>412</v>
      </c>
      <c r="B7" s="67" t="s">
        <v>34</v>
      </c>
      <c r="C7" s="65">
        <v>741130</v>
      </c>
      <c r="D7" s="66"/>
      <c r="E7" s="70"/>
      <c r="F7" s="59"/>
    </row>
    <row r="8" spans="1:6" ht="12.75" customHeight="1" x14ac:dyDescent="0.15">
      <c r="A8" s="56">
        <v>413</v>
      </c>
      <c r="B8" s="68" t="s">
        <v>35</v>
      </c>
      <c r="C8" s="114">
        <v>2178340</v>
      </c>
      <c r="D8" s="66"/>
      <c r="E8" s="157"/>
      <c r="F8" s="59"/>
    </row>
    <row r="9" spans="1:6" ht="12.75" customHeight="1" x14ac:dyDescent="0.15">
      <c r="A9" s="56">
        <v>414</v>
      </c>
      <c r="B9" s="68" t="s">
        <v>36</v>
      </c>
      <c r="C9" s="114">
        <v>2834760</v>
      </c>
      <c r="D9" s="66">
        <f>C8+C9</f>
        <v>5013100</v>
      </c>
      <c r="E9" s="159">
        <v>5013100</v>
      </c>
      <c r="F9" s="59"/>
    </row>
    <row r="10" spans="1:6" ht="12.75" customHeight="1" x14ac:dyDescent="0.15">
      <c r="A10" s="56">
        <v>415</v>
      </c>
      <c r="B10" s="57" t="s">
        <v>21</v>
      </c>
      <c r="C10" s="114">
        <v>372600</v>
      </c>
      <c r="D10" s="66"/>
      <c r="E10" s="157"/>
      <c r="F10" s="59"/>
    </row>
    <row r="11" spans="1:6" ht="12.75" customHeight="1" x14ac:dyDescent="0.15">
      <c r="A11" s="56">
        <v>416</v>
      </c>
      <c r="B11" s="73" t="s">
        <v>22</v>
      </c>
      <c r="C11" s="114">
        <v>1170000</v>
      </c>
      <c r="D11" s="66"/>
      <c r="E11" s="157"/>
      <c r="F11" s="59"/>
    </row>
    <row r="12" spans="1:6" ht="12.75" customHeight="1" x14ac:dyDescent="0.15">
      <c r="A12" s="56">
        <v>417</v>
      </c>
      <c r="B12" s="57" t="s">
        <v>23</v>
      </c>
      <c r="C12" s="114">
        <v>44100</v>
      </c>
      <c r="D12" s="66"/>
      <c r="E12" s="157"/>
      <c r="F12" s="59"/>
    </row>
    <row r="13" spans="1:6" ht="12.75" customHeight="1" x14ac:dyDescent="0.15">
      <c r="A13" s="56">
        <v>418</v>
      </c>
      <c r="B13" s="161" t="s">
        <v>24</v>
      </c>
      <c r="C13" s="114"/>
      <c r="D13" s="66"/>
      <c r="E13" s="157"/>
      <c r="F13" s="59"/>
    </row>
    <row r="14" spans="1:6" ht="12.75" customHeight="1" x14ac:dyDescent="0.15">
      <c r="A14" s="56">
        <v>419</v>
      </c>
      <c r="B14" s="57" t="s">
        <v>37</v>
      </c>
      <c r="C14" s="114">
        <v>328800</v>
      </c>
      <c r="D14" s="66"/>
      <c r="E14" s="157"/>
      <c r="F14" s="59"/>
    </row>
    <row r="15" spans="1:6" ht="12.75" customHeight="1" x14ac:dyDescent="0.15">
      <c r="A15" s="29">
        <v>419</v>
      </c>
      <c r="B15" s="74" t="s">
        <v>25</v>
      </c>
      <c r="C15" s="28"/>
      <c r="D15" s="66"/>
      <c r="E15" s="59"/>
      <c r="F15" s="59"/>
    </row>
    <row r="16" spans="1:6" ht="16.5" customHeight="1" x14ac:dyDescent="0.15">
      <c r="A16" s="78">
        <v>43</v>
      </c>
      <c r="B16" s="79" t="s">
        <v>26</v>
      </c>
      <c r="C16" s="91">
        <v>10182800</v>
      </c>
      <c r="D16" s="163">
        <f>C17+C27</f>
        <v>10182800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53">
        <f>SUM(C18:C26)</f>
        <v>1847300</v>
      </c>
      <c r="D17" s="191">
        <v>1847300</v>
      </c>
      <c r="E17" s="70"/>
      <c r="F17" s="39"/>
    </row>
    <row r="18" spans="1:6" ht="12.75" customHeight="1" x14ac:dyDescent="0.15">
      <c r="A18" s="144" t="s">
        <v>54</v>
      </c>
      <c r="B18" s="154" t="s">
        <v>55</v>
      </c>
      <c r="C18" s="180"/>
      <c r="D18" s="157"/>
      <c r="E18" s="70"/>
      <c r="F18" s="39"/>
    </row>
    <row r="19" spans="1:6" ht="12.75" customHeight="1" x14ac:dyDescent="0.15">
      <c r="A19" s="122" t="s">
        <v>59</v>
      </c>
      <c r="B19" s="178" t="s">
        <v>60</v>
      </c>
      <c r="C19" s="181"/>
      <c r="D19" s="70"/>
      <c r="E19" s="66"/>
      <c r="F19" s="216"/>
    </row>
    <row r="20" spans="1:6" ht="12.75" customHeight="1" x14ac:dyDescent="0.15">
      <c r="A20" s="122" t="s">
        <v>61</v>
      </c>
      <c r="B20" s="178" t="s">
        <v>62</v>
      </c>
      <c r="C20" s="181">
        <v>250000</v>
      </c>
      <c r="D20" s="70"/>
      <c r="E20" s="100"/>
      <c r="F20" s="216"/>
    </row>
    <row r="21" spans="1:6" ht="12.75" customHeight="1" x14ac:dyDescent="0.15">
      <c r="A21" s="122" t="s">
        <v>63</v>
      </c>
      <c r="B21" s="178" t="s">
        <v>64</v>
      </c>
      <c r="C21" s="181">
        <v>40000</v>
      </c>
      <c r="D21" s="70"/>
      <c r="E21" s="100"/>
      <c r="F21" s="216"/>
    </row>
    <row r="22" spans="1:6" ht="12.75" customHeight="1" x14ac:dyDescent="0.15">
      <c r="A22" s="122" t="s">
        <v>65</v>
      </c>
      <c r="B22" s="178" t="s">
        <v>66</v>
      </c>
      <c r="C22" s="181">
        <v>393000</v>
      </c>
      <c r="D22" s="70"/>
      <c r="E22" s="100"/>
      <c r="F22" s="216"/>
    </row>
    <row r="23" spans="1:6" ht="12.75" customHeight="1" x14ac:dyDescent="0.15">
      <c r="A23" s="122" t="s">
        <v>67</v>
      </c>
      <c r="B23" s="178" t="s">
        <v>68</v>
      </c>
      <c r="C23" s="181">
        <v>240000</v>
      </c>
      <c r="D23" s="70"/>
      <c r="E23" s="100"/>
      <c r="F23" s="216"/>
    </row>
    <row r="24" spans="1:6" ht="12.75" customHeight="1" x14ac:dyDescent="0.15">
      <c r="A24" s="203" t="s">
        <v>69</v>
      </c>
      <c r="B24" s="178" t="s">
        <v>70</v>
      </c>
      <c r="C24" s="181">
        <v>250000</v>
      </c>
      <c r="D24" s="70"/>
      <c r="E24" s="100"/>
      <c r="F24" s="216"/>
    </row>
    <row r="25" spans="1:6" ht="12.75" customHeight="1" x14ac:dyDescent="0.15">
      <c r="A25" s="122" t="s">
        <v>71</v>
      </c>
      <c r="B25" s="205" t="s">
        <v>72</v>
      </c>
      <c r="C25" s="181">
        <v>674300</v>
      </c>
      <c r="D25" s="70"/>
      <c r="E25" s="100"/>
      <c r="F25" s="216"/>
    </row>
    <row r="26" spans="1:6" ht="12.75" customHeight="1" x14ac:dyDescent="0.15">
      <c r="A26" s="122" t="s">
        <v>73</v>
      </c>
      <c r="B26" s="205" t="s">
        <v>74</v>
      </c>
      <c r="C26" s="179"/>
      <c r="D26" s="70"/>
      <c r="E26" s="100"/>
      <c r="F26" s="216"/>
    </row>
    <row r="27" spans="1:6" ht="12.75" customHeight="1" x14ac:dyDescent="0.15">
      <c r="A27" s="122">
        <v>432</v>
      </c>
      <c r="B27" s="207" t="s">
        <v>38</v>
      </c>
      <c r="C27" s="212">
        <f>SUM(C28:C33)</f>
        <v>8335500</v>
      </c>
      <c r="D27" s="191">
        <v>8335500</v>
      </c>
      <c r="E27" s="100"/>
      <c r="F27" s="216"/>
    </row>
    <row r="28" spans="1:6" ht="12.75" customHeight="1" x14ac:dyDescent="0.15">
      <c r="A28" s="122" t="s">
        <v>75</v>
      </c>
      <c r="B28" s="205" t="s">
        <v>76</v>
      </c>
      <c r="C28" s="179"/>
      <c r="D28" s="70"/>
      <c r="E28" s="100"/>
      <c r="F28" s="216"/>
    </row>
    <row r="29" spans="1:6" ht="12.75" customHeight="1" x14ac:dyDescent="0.15">
      <c r="A29" s="122" t="s">
        <v>77</v>
      </c>
      <c r="B29" s="205" t="s">
        <v>78</v>
      </c>
      <c r="C29" s="179"/>
      <c r="D29" s="70"/>
      <c r="E29" s="100"/>
      <c r="F29" s="216"/>
    </row>
    <row r="30" spans="1:6" ht="12.75" customHeight="1" x14ac:dyDescent="0.15">
      <c r="A30" s="122" t="s">
        <v>79</v>
      </c>
      <c r="B30" s="205" t="s">
        <v>80</v>
      </c>
      <c r="C30" s="179"/>
      <c r="D30" s="70"/>
      <c r="E30" s="100"/>
      <c r="F30" s="216"/>
    </row>
    <row r="31" spans="1:6" ht="12.75" customHeight="1" x14ac:dyDescent="0.15">
      <c r="A31" s="144" t="s">
        <v>81</v>
      </c>
      <c r="B31" s="209" t="s">
        <v>82</v>
      </c>
      <c r="C31" s="181">
        <v>1198500</v>
      </c>
      <c r="D31" s="70"/>
      <c r="E31" s="100"/>
      <c r="F31" s="216"/>
    </row>
    <row r="32" spans="1:6" ht="12.75" customHeight="1" x14ac:dyDescent="0.15">
      <c r="A32" s="122" t="s">
        <v>83</v>
      </c>
      <c r="B32" s="205" t="s">
        <v>84</v>
      </c>
      <c r="C32" s="181">
        <v>358000</v>
      </c>
      <c r="D32" s="70"/>
      <c r="E32" s="100"/>
      <c r="F32" s="216"/>
    </row>
    <row r="33" spans="1:6" ht="12.75" customHeight="1" x14ac:dyDescent="0.15">
      <c r="A33" s="122" t="s">
        <v>85</v>
      </c>
      <c r="B33" s="205" t="s">
        <v>86</v>
      </c>
      <c r="C33" s="181">
        <v>6779000</v>
      </c>
      <c r="D33" s="70"/>
      <c r="E33" s="100"/>
      <c r="F33" s="216"/>
    </row>
    <row r="34" spans="1:6" ht="12.75" customHeight="1" x14ac:dyDescent="0.15">
      <c r="A34" s="29">
        <v>44</v>
      </c>
      <c r="B34" s="210" t="s">
        <v>39</v>
      </c>
      <c r="C34" s="88">
        <v>19435780</v>
      </c>
      <c r="D34" s="121"/>
      <c r="E34" s="121"/>
      <c r="F34" s="39"/>
    </row>
    <row r="35" spans="1:6" ht="12.75" customHeight="1" x14ac:dyDescent="0.15">
      <c r="A35" s="29">
        <v>45</v>
      </c>
      <c r="B35" s="74" t="s">
        <v>87</v>
      </c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88">
        <v>2552000</v>
      </c>
      <c r="D36" s="121"/>
      <c r="E36" s="121"/>
      <c r="F36" s="39"/>
    </row>
    <row r="37" spans="1:6" ht="12.75" customHeight="1" x14ac:dyDescent="0.15">
      <c r="A37" s="29">
        <v>47</v>
      </c>
      <c r="B37" s="26" t="s">
        <v>42</v>
      </c>
      <c r="C37" s="88">
        <v>430000</v>
      </c>
      <c r="D37" s="121"/>
      <c r="E37" s="121"/>
      <c r="F37" s="39"/>
    </row>
    <row r="38" spans="1:6" ht="12.75" customHeight="1" x14ac:dyDescent="0.15">
      <c r="A38" s="3"/>
      <c r="B38" s="26" t="s">
        <v>43</v>
      </c>
      <c r="C38" s="218">
        <v>49032390</v>
      </c>
      <c r="D38" s="39">
        <f>C5+C16+C34+C36+C37</f>
        <v>49032390</v>
      </c>
      <c r="E38" s="39"/>
      <c r="F38" s="39"/>
    </row>
    <row r="39" spans="1:6" ht="12.75" customHeight="1" x14ac:dyDescent="0.15">
      <c r="A39" s="3"/>
      <c r="B39" s="213" t="s">
        <v>88</v>
      </c>
      <c r="C39" s="220"/>
      <c r="D39" s="21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239">
        <f>SUM(C41:C45)</f>
        <v>41002390</v>
      </c>
      <c r="D40" s="63">
        <v>41002390</v>
      </c>
      <c r="E40" s="54"/>
      <c r="F40" s="26"/>
    </row>
    <row r="41" spans="1:6" ht="12.75" customHeight="1" x14ac:dyDescent="0.15">
      <c r="A41" s="56">
        <v>711</v>
      </c>
      <c r="B41" s="73" t="s">
        <v>45</v>
      </c>
      <c r="C41" s="114">
        <v>24380000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65">
        <v>2130000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100">
        <f>460000+170000</f>
        <v>630000</v>
      </c>
      <c r="D43" s="257">
        <v>630000</v>
      </c>
      <c r="E43" s="66"/>
      <c r="F43" s="59"/>
    </row>
    <row r="44" spans="1:6" ht="12.75" customHeight="1" x14ac:dyDescent="0.15">
      <c r="A44" s="224"/>
      <c r="B44" s="73" t="s">
        <v>89</v>
      </c>
      <c r="C44" s="66">
        <f>12090000-C43</f>
        <v>11460000</v>
      </c>
      <c r="D44" s="66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65">
        <v>2402390</v>
      </c>
      <c r="D45" s="66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88">
        <v>4730000</v>
      </c>
      <c r="D46" s="39"/>
      <c r="E46" s="39"/>
      <c r="F46" s="66"/>
    </row>
    <row r="47" spans="1:6" ht="18" customHeight="1" x14ac:dyDescent="0.15">
      <c r="A47" s="229">
        <v>73</v>
      </c>
      <c r="B47" s="74" t="s">
        <v>91</v>
      </c>
      <c r="C47" s="130">
        <v>2720000</v>
      </c>
      <c r="D47" s="196"/>
      <c r="E47" s="196"/>
      <c r="F47" s="259"/>
    </row>
    <row r="48" spans="1:6" ht="12.75" customHeight="1" x14ac:dyDescent="0.15">
      <c r="A48" s="29">
        <v>74</v>
      </c>
      <c r="B48" s="79" t="s">
        <v>49</v>
      </c>
      <c r="C48" s="263">
        <v>580000</v>
      </c>
      <c r="D48" s="196"/>
      <c r="E48" s="196"/>
      <c r="F48" s="39"/>
    </row>
    <row r="49" spans="1:6" ht="12.75" customHeight="1" x14ac:dyDescent="0.15">
      <c r="A49" s="56">
        <v>741</v>
      </c>
      <c r="B49" s="73" t="s">
        <v>50</v>
      </c>
      <c r="C49" s="211">
        <v>350000</v>
      </c>
      <c r="D49" s="157"/>
      <c r="E49" s="157"/>
      <c r="F49" s="39"/>
    </row>
    <row r="50" spans="1:6" ht="12.75" customHeight="1" x14ac:dyDescent="0.15">
      <c r="A50" s="56">
        <v>742</v>
      </c>
      <c r="B50" s="73" t="s">
        <v>51</v>
      </c>
      <c r="C50" s="121"/>
      <c r="D50" s="196"/>
      <c r="E50" s="196"/>
      <c r="F50" s="39"/>
    </row>
    <row r="51" spans="1:6" ht="12.75" customHeight="1" x14ac:dyDescent="0.15">
      <c r="A51" s="224"/>
      <c r="B51" s="73" t="s">
        <v>92</v>
      </c>
      <c r="C51" s="70">
        <f>C48-C49</f>
        <v>230000</v>
      </c>
      <c r="D51" s="70"/>
      <c r="E51" s="196"/>
      <c r="F51" s="39"/>
    </row>
    <row r="52" spans="1:6" ht="12.75" customHeight="1" x14ac:dyDescent="0.15">
      <c r="A52" s="29">
        <v>751</v>
      </c>
      <c r="B52" s="210" t="s">
        <v>87</v>
      </c>
      <c r="C52" s="100"/>
      <c r="D52" s="39"/>
      <c r="E52" s="66"/>
      <c r="F52" s="39"/>
    </row>
    <row r="53" spans="1:6" ht="12.75" customHeight="1" x14ac:dyDescent="0.15">
      <c r="A53" s="3"/>
      <c r="B53" s="210" t="s">
        <v>93</v>
      </c>
      <c r="C53" s="218">
        <v>49032390</v>
      </c>
      <c r="D53" s="39">
        <f>C40+C46+C47+C48</f>
        <v>49032390</v>
      </c>
      <c r="E53" s="39"/>
      <c r="F53" s="39"/>
    </row>
    <row r="54" spans="1:6" ht="12.75" customHeight="1" x14ac:dyDescent="0.15">
      <c r="A54" s="3"/>
      <c r="B54" s="213" t="s">
        <v>94</v>
      </c>
      <c r="C54" s="220"/>
      <c r="D54" s="215"/>
      <c r="E54" s="215"/>
      <c r="F54" s="215"/>
    </row>
    <row r="55" spans="1:6" ht="12.75" customHeight="1" x14ac:dyDescent="0.15">
      <c r="A55" s="3"/>
      <c r="B55" s="67" t="s">
        <v>95</v>
      </c>
      <c r="C55" s="100"/>
      <c r="D55" s="66"/>
      <c r="E55" s="66"/>
      <c r="F55" s="66"/>
    </row>
    <row r="56" spans="1:6" ht="12.75" customHeight="1" x14ac:dyDescent="0.15">
      <c r="A56" s="3"/>
      <c r="B56" s="67" t="s">
        <v>96</v>
      </c>
      <c r="C56" s="100"/>
      <c r="D56" s="66"/>
      <c r="E56" s="66"/>
      <c r="F56" s="66"/>
    </row>
    <row r="57" spans="1:6" ht="12.75" customHeight="1" x14ac:dyDescent="0.15">
      <c r="A57" s="3"/>
      <c r="B57" s="67" t="s">
        <v>97</v>
      </c>
      <c r="C57" s="100"/>
      <c r="D57" s="66"/>
      <c r="E57" s="66"/>
      <c r="F57" s="66"/>
    </row>
    <row r="58" spans="1:6" ht="12.75" customHeight="1" x14ac:dyDescent="0.15">
      <c r="A58" s="3"/>
      <c r="B58" s="67" t="s">
        <v>98</v>
      </c>
      <c r="C58" s="100"/>
      <c r="D58" s="66"/>
      <c r="E58" s="66"/>
      <c r="F58" s="66"/>
    </row>
    <row r="59" spans="1:6" ht="12.75" customHeight="1" x14ac:dyDescent="0.15">
      <c r="A59" s="3"/>
      <c r="B59" s="270"/>
      <c r="C59" s="220"/>
      <c r="D59" s="215"/>
      <c r="E59" s="215"/>
      <c r="F59" s="215"/>
    </row>
    <row r="60" spans="1:6" ht="19.5" customHeight="1" x14ac:dyDescent="0.15">
      <c r="A60" s="1"/>
      <c r="B60" s="271"/>
      <c r="C60" s="271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2"/>
      <c r="D61" s="316"/>
      <c r="E61" s="2"/>
      <c r="F61" s="1"/>
    </row>
    <row r="62" spans="1:6" ht="19.5" customHeight="1" x14ac:dyDescent="0.15">
      <c r="A62" s="364"/>
      <c r="B62" s="317" t="s">
        <v>103</v>
      </c>
      <c r="C62" s="155"/>
      <c r="D62" s="343"/>
      <c r="E62" s="155"/>
      <c r="F62" s="184"/>
    </row>
    <row r="63" spans="1:6" ht="24" customHeight="1" x14ac:dyDescent="0.15">
      <c r="A63" s="364"/>
      <c r="B63" s="314" t="s">
        <v>152</v>
      </c>
      <c r="C63" s="171">
        <v>845310</v>
      </c>
      <c r="D63" s="352"/>
      <c r="E63" s="352"/>
      <c r="F63" s="184"/>
    </row>
    <row r="64" spans="1:6" ht="24" customHeight="1" x14ac:dyDescent="0.15">
      <c r="A64" s="364"/>
      <c r="B64" s="331" t="s">
        <v>108</v>
      </c>
      <c r="C64" s="172">
        <v>108300</v>
      </c>
      <c r="D64" s="352"/>
      <c r="E64" s="352"/>
      <c r="F64" s="184"/>
    </row>
    <row r="65" spans="1:6" ht="24" customHeight="1" x14ac:dyDescent="0.15">
      <c r="A65" s="364"/>
      <c r="B65" s="331" t="s">
        <v>109</v>
      </c>
      <c r="C65" s="171">
        <v>49250</v>
      </c>
      <c r="D65" s="352"/>
      <c r="E65" s="352"/>
      <c r="F65" s="184"/>
    </row>
    <row r="66" spans="1:6" ht="24" customHeight="1" x14ac:dyDescent="0.15">
      <c r="A66" s="364"/>
      <c r="B66" s="331" t="s">
        <v>153</v>
      </c>
      <c r="C66" s="171">
        <v>745250</v>
      </c>
      <c r="D66" s="352"/>
      <c r="E66" s="352"/>
      <c r="F66" s="184"/>
    </row>
    <row r="67" spans="1:6" ht="24" customHeight="1" x14ac:dyDescent="0.15">
      <c r="A67" s="364"/>
      <c r="B67" s="331" t="s">
        <v>154</v>
      </c>
      <c r="C67" s="171">
        <v>33772680</v>
      </c>
      <c r="D67" s="352"/>
      <c r="E67" s="352"/>
      <c r="F67" s="184"/>
    </row>
    <row r="68" spans="1:6" ht="24" customHeight="1" x14ac:dyDescent="0.15">
      <c r="A68" s="364"/>
      <c r="B68" s="331" t="s">
        <v>114</v>
      </c>
      <c r="C68" s="171">
        <v>593280</v>
      </c>
      <c r="D68" s="352"/>
      <c r="E68" s="352"/>
      <c r="F68" s="184"/>
    </row>
    <row r="69" spans="1:6" ht="24" customHeight="1" x14ac:dyDescent="0.15">
      <c r="A69" s="364"/>
      <c r="B69" s="331" t="s">
        <v>155</v>
      </c>
      <c r="C69" s="171">
        <v>516250</v>
      </c>
      <c r="D69" s="352"/>
      <c r="E69" s="352"/>
      <c r="F69" s="184"/>
    </row>
    <row r="70" spans="1:6" ht="24" customHeight="1" x14ac:dyDescent="0.15">
      <c r="A70" s="364"/>
      <c r="B70" s="331" t="s">
        <v>156</v>
      </c>
      <c r="C70" s="171">
        <v>1468450</v>
      </c>
      <c r="D70" s="352"/>
      <c r="E70" s="352"/>
      <c r="F70" s="184"/>
    </row>
    <row r="71" spans="1:6" ht="24" customHeight="1" x14ac:dyDescent="0.15">
      <c r="A71" s="364"/>
      <c r="B71" s="331" t="s">
        <v>157</v>
      </c>
      <c r="C71" s="171">
        <v>260300</v>
      </c>
      <c r="D71" s="352"/>
      <c r="E71" s="352"/>
      <c r="F71" s="184"/>
    </row>
    <row r="72" spans="1:6" ht="24" customHeight="1" x14ac:dyDescent="0.15">
      <c r="A72" s="364"/>
      <c r="B72" s="327" t="s">
        <v>158</v>
      </c>
      <c r="C72" s="171">
        <v>584810</v>
      </c>
      <c r="D72" s="352"/>
      <c r="E72" s="352"/>
      <c r="F72" s="184"/>
    </row>
    <row r="73" spans="1:6" ht="24" customHeight="1" x14ac:dyDescent="0.15">
      <c r="A73" s="364"/>
      <c r="B73" s="331" t="s">
        <v>159</v>
      </c>
      <c r="C73" s="171">
        <v>764800</v>
      </c>
      <c r="D73" s="352"/>
      <c r="E73" s="352"/>
      <c r="F73" s="184"/>
    </row>
    <row r="74" spans="1:6" ht="24" customHeight="1" x14ac:dyDescent="0.15">
      <c r="A74" s="364"/>
      <c r="B74" s="331" t="s">
        <v>160</v>
      </c>
      <c r="C74" s="171">
        <v>471400</v>
      </c>
      <c r="D74" s="352"/>
      <c r="E74" s="352"/>
      <c r="F74" s="184"/>
    </row>
    <row r="75" spans="1:6" ht="24" customHeight="1" x14ac:dyDescent="0.15">
      <c r="A75" s="364"/>
      <c r="B75" s="331" t="s">
        <v>161</v>
      </c>
      <c r="C75" s="171">
        <v>375700</v>
      </c>
      <c r="D75" s="352"/>
      <c r="E75" s="352"/>
      <c r="F75" s="184"/>
    </row>
    <row r="76" spans="1:6" ht="24" customHeight="1" x14ac:dyDescent="0.15">
      <c r="A76" s="364"/>
      <c r="B76" s="331" t="s">
        <v>162</v>
      </c>
      <c r="C76" s="171">
        <v>555170</v>
      </c>
      <c r="D76" s="352"/>
      <c r="E76" s="352"/>
      <c r="F76" s="184"/>
    </row>
    <row r="77" spans="1:6" ht="24" customHeight="1" x14ac:dyDescent="0.15">
      <c r="A77" s="364"/>
      <c r="B77" s="331" t="s">
        <v>163</v>
      </c>
      <c r="C77" s="171">
        <v>513810</v>
      </c>
      <c r="D77" s="352"/>
      <c r="E77" s="352"/>
      <c r="F77" s="184"/>
    </row>
    <row r="78" spans="1:6" ht="24" customHeight="1" x14ac:dyDescent="0.15">
      <c r="A78" s="364"/>
      <c r="B78" s="331" t="s">
        <v>164</v>
      </c>
      <c r="C78" s="171">
        <v>149930</v>
      </c>
      <c r="D78" s="352"/>
      <c r="E78" s="352"/>
      <c r="F78" s="184"/>
    </row>
    <row r="79" spans="1:6" ht="24" customHeight="1" x14ac:dyDescent="0.15">
      <c r="A79" s="364"/>
      <c r="B79" s="331" t="s">
        <v>165</v>
      </c>
      <c r="C79" s="171">
        <v>142970</v>
      </c>
      <c r="D79" s="352"/>
      <c r="E79" s="352"/>
      <c r="F79" s="184"/>
    </row>
    <row r="80" spans="1:6" ht="24" customHeight="1" x14ac:dyDescent="0.15">
      <c r="A80" s="364"/>
      <c r="B80" s="331" t="s">
        <v>110</v>
      </c>
      <c r="C80" s="171">
        <v>639800</v>
      </c>
      <c r="D80" s="352"/>
      <c r="E80" s="352"/>
      <c r="F80" s="184"/>
    </row>
    <row r="81" spans="1:6" ht="24" customHeight="1" x14ac:dyDescent="0.15">
      <c r="A81" s="364"/>
      <c r="B81" s="314" t="s">
        <v>166</v>
      </c>
      <c r="C81" s="171">
        <v>574450</v>
      </c>
      <c r="D81" s="352"/>
      <c r="E81" s="352"/>
      <c r="F81" s="184"/>
    </row>
    <row r="82" spans="1:6" ht="24" customHeight="1" x14ac:dyDescent="0.15">
      <c r="A82" s="364"/>
      <c r="B82" s="331" t="s">
        <v>167</v>
      </c>
      <c r="C82" s="171">
        <v>645220</v>
      </c>
      <c r="D82" s="352"/>
      <c r="E82" s="352"/>
      <c r="F82" s="184"/>
    </row>
    <row r="83" spans="1:6" ht="24" customHeight="1" x14ac:dyDescent="0.15">
      <c r="A83" s="364"/>
      <c r="B83" s="331" t="s">
        <v>132</v>
      </c>
      <c r="C83" s="171">
        <v>989180</v>
      </c>
      <c r="D83" s="352"/>
      <c r="E83" s="352"/>
      <c r="F83" s="184"/>
    </row>
    <row r="84" spans="1:6" ht="24" customHeight="1" x14ac:dyDescent="0.15">
      <c r="A84" s="364"/>
      <c r="B84" s="331" t="s">
        <v>136</v>
      </c>
      <c r="C84" s="171">
        <v>1834600</v>
      </c>
      <c r="D84" s="352"/>
      <c r="E84" s="352"/>
      <c r="F84" s="184"/>
    </row>
    <row r="85" spans="1:6" ht="24" customHeight="1" x14ac:dyDescent="0.15">
      <c r="A85" s="364"/>
      <c r="B85" s="331" t="s">
        <v>144</v>
      </c>
      <c r="C85" s="171">
        <v>480700</v>
      </c>
      <c r="D85" s="352"/>
      <c r="E85" s="352"/>
      <c r="F85" s="184"/>
    </row>
    <row r="86" spans="1:6" ht="24" customHeight="1" x14ac:dyDescent="0.15">
      <c r="A86" s="364"/>
      <c r="B86" s="331" t="s">
        <v>168</v>
      </c>
      <c r="C86" s="171">
        <v>398820</v>
      </c>
      <c r="D86" s="352"/>
      <c r="E86" s="352"/>
      <c r="F86" s="184"/>
    </row>
    <row r="87" spans="1:6" ht="24" customHeight="1" x14ac:dyDescent="0.15">
      <c r="A87" s="364"/>
      <c r="B87" s="331" t="s">
        <v>115</v>
      </c>
      <c r="C87" s="171">
        <v>69710</v>
      </c>
      <c r="D87" s="352"/>
      <c r="E87" s="352"/>
      <c r="F87" s="184"/>
    </row>
    <row r="88" spans="1:6" ht="24" customHeight="1" x14ac:dyDescent="0.15">
      <c r="A88" s="364"/>
      <c r="B88" s="331" t="s">
        <v>120</v>
      </c>
      <c r="C88" s="171">
        <v>1482250</v>
      </c>
      <c r="D88" s="352"/>
      <c r="E88" s="352"/>
      <c r="F88" s="184"/>
    </row>
    <row r="89" spans="1:6" ht="19.5" customHeight="1" x14ac:dyDescent="0.15">
      <c r="A89" s="364"/>
      <c r="B89" s="357"/>
      <c r="C89" s="352"/>
      <c r="D89" s="352"/>
      <c r="E89" s="352"/>
      <c r="F89" s="184"/>
    </row>
    <row r="90" spans="1:6" ht="19.5" customHeight="1" x14ac:dyDescent="0.15">
      <c r="A90" s="364"/>
      <c r="B90" s="317" t="s">
        <v>125</v>
      </c>
      <c r="C90" s="367">
        <f>SUM(C63:C88)</f>
        <v>49032390</v>
      </c>
      <c r="D90" s="359"/>
      <c r="E90" s="359"/>
      <c r="F90" s="184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</cols>
  <sheetData>
    <row r="1" spans="1:7" ht="27.75" customHeight="1" x14ac:dyDescent="0.15">
      <c r="A1" s="1"/>
      <c r="B1" s="2"/>
      <c r="C1" s="2"/>
      <c r="D1" s="2"/>
      <c r="E1" s="2"/>
      <c r="F1" s="2"/>
      <c r="G1" s="1"/>
    </row>
    <row r="2" spans="1:7" ht="12.75" customHeight="1" x14ac:dyDescent="0.15">
      <c r="A2" s="3"/>
      <c r="B2" s="5" t="s">
        <v>5</v>
      </c>
      <c r="C2" s="10">
        <v>2015</v>
      </c>
      <c r="D2" s="17"/>
      <c r="E2" s="17"/>
      <c r="F2" s="21"/>
      <c r="G2" s="18"/>
    </row>
    <row r="3" spans="1:7" ht="12.75" customHeight="1" x14ac:dyDescent="0.15">
      <c r="A3" s="3"/>
      <c r="B3" s="19" t="s">
        <v>17</v>
      </c>
      <c r="C3" s="32"/>
      <c r="D3" s="33"/>
      <c r="E3" s="36"/>
      <c r="F3" s="38"/>
      <c r="G3" s="18"/>
    </row>
    <row r="4" spans="1:7" ht="12.75" customHeight="1" x14ac:dyDescent="0.15">
      <c r="A4" s="3"/>
      <c r="B4" s="26"/>
      <c r="C4" s="28"/>
      <c r="D4" s="39"/>
      <c r="E4" s="39"/>
      <c r="F4" s="39"/>
      <c r="G4" s="18"/>
    </row>
    <row r="5" spans="1:7" ht="12.75" customHeight="1" x14ac:dyDescent="0.15">
      <c r="A5" s="29">
        <v>41</v>
      </c>
      <c r="B5" s="26" t="s">
        <v>15</v>
      </c>
      <c r="C5" s="41">
        <f>SUM(C6:C14)</f>
        <v>1015100</v>
      </c>
      <c r="D5" s="47">
        <v>1055100</v>
      </c>
      <c r="E5" s="54"/>
      <c r="F5" s="39"/>
      <c r="G5" s="18"/>
    </row>
    <row r="6" spans="1:7" ht="12.75" customHeight="1" x14ac:dyDescent="0.15">
      <c r="A6" s="56">
        <v>411</v>
      </c>
      <c r="B6" s="57" t="s">
        <v>33</v>
      </c>
      <c r="C6" s="98">
        <v>494600</v>
      </c>
      <c r="D6" s="39"/>
      <c r="E6" s="39"/>
      <c r="F6" s="59"/>
      <c r="G6" s="18"/>
    </row>
    <row r="7" spans="1:7" ht="12.75" customHeight="1" x14ac:dyDescent="0.15">
      <c r="A7" s="56">
        <v>412</v>
      </c>
      <c r="B7" s="67" t="s">
        <v>34</v>
      </c>
      <c r="C7" s="98">
        <v>65350</v>
      </c>
      <c r="D7" s="39"/>
      <c r="E7" s="39"/>
      <c r="F7" s="59"/>
      <c r="G7" s="18"/>
    </row>
    <row r="8" spans="1:7" ht="12.75" customHeight="1" x14ac:dyDescent="0.15">
      <c r="A8" s="56">
        <v>413</v>
      </c>
      <c r="B8" s="68" t="s">
        <v>35</v>
      </c>
      <c r="C8" s="98">
        <v>105500</v>
      </c>
      <c r="D8" s="39"/>
      <c r="E8" s="39"/>
      <c r="F8" s="59"/>
      <c r="G8" s="18"/>
    </row>
    <row r="9" spans="1:7" ht="12.75" customHeight="1" x14ac:dyDescent="0.15">
      <c r="A9" s="56">
        <v>414</v>
      </c>
      <c r="B9" s="69" t="s">
        <v>36</v>
      </c>
      <c r="C9" s="98">
        <v>102650</v>
      </c>
      <c r="D9" s="39">
        <f>C8+C9</f>
        <v>208150</v>
      </c>
      <c r="E9" s="113">
        <v>208150</v>
      </c>
      <c r="F9" s="59"/>
      <c r="G9" s="18"/>
    </row>
    <row r="10" spans="1:7" ht="12.75" customHeight="1" x14ac:dyDescent="0.15">
      <c r="A10" s="56">
        <v>415</v>
      </c>
      <c r="B10" s="57" t="s">
        <v>21</v>
      </c>
      <c r="C10" s="98">
        <v>124000</v>
      </c>
      <c r="D10" s="39"/>
      <c r="E10" s="39"/>
      <c r="F10" s="59"/>
      <c r="G10" s="18"/>
    </row>
    <row r="11" spans="1:7" ht="12.75" customHeight="1" x14ac:dyDescent="0.15">
      <c r="A11" s="56">
        <v>416</v>
      </c>
      <c r="B11" s="73" t="s">
        <v>22</v>
      </c>
      <c r="C11" s="98">
        <v>46000</v>
      </c>
      <c r="D11" s="39"/>
      <c r="E11" s="59"/>
      <c r="F11" s="59"/>
      <c r="G11" s="18"/>
    </row>
    <row r="12" spans="1:7" ht="12.75" customHeight="1" x14ac:dyDescent="0.15">
      <c r="A12" s="56">
        <v>417</v>
      </c>
      <c r="B12" s="57" t="s">
        <v>23</v>
      </c>
      <c r="C12" s="100"/>
      <c r="D12" s="39"/>
      <c r="E12" s="59"/>
      <c r="F12" s="59"/>
      <c r="G12" s="18"/>
    </row>
    <row r="13" spans="1:7" ht="12.75" customHeight="1" x14ac:dyDescent="0.15">
      <c r="A13" s="56">
        <v>418</v>
      </c>
      <c r="B13" s="57" t="s">
        <v>24</v>
      </c>
      <c r="C13" s="100"/>
      <c r="D13" s="66"/>
      <c r="E13" s="59"/>
      <c r="F13" s="59"/>
      <c r="G13" s="18"/>
    </row>
    <row r="14" spans="1:7" ht="12.75" customHeight="1" x14ac:dyDescent="0.15">
      <c r="A14" s="56">
        <v>419</v>
      </c>
      <c r="B14" s="57" t="s">
        <v>37</v>
      </c>
      <c r="C14" s="65">
        <v>77000</v>
      </c>
      <c r="D14" s="66"/>
      <c r="E14" s="59"/>
      <c r="F14" s="59"/>
      <c r="G14" s="18"/>
    </row>
    <row r="15" spans="1:7" ht="12.75" customHeight="1" x14ac:dyDescent="0.15">
      <c r="A15" s="29">
        <v>42</v>
      </c>
      <c r="B15" s="115" t="s">
        <v>25</v>
      </c>
      <c r="C15" s="116">
        <v>40000</v>
      </c>
      <c r="D15" s="97"/>
      <c r="E15" s="118"/>
      <c r="F15" s="118"/>
      <c r="G15" s="18"/>
    </row>
    <row r="16" spans="1:7" ht="12.75" customHeight="1" x14ac:dyDescent="0.15">
      <c r="A16" s="78">
        <v>43</v>
      </c>
      <c r="B16" s="79" t="s">
        <v>26</v>
      </c>
      <c r="C16" s="91">
        <v>644200</v>
      </c>
      <c r="D16" s="93">
        <f>C17+C27</f>
        <v>644200</v>
      </c>
      <c r="E16" s="121"/>
      <c r="F16" s="39"/>
      <c r="G16" s="18"/>
    </row>
    <row r="17" spans="1:7" ht="12.75" customHeight="1" x14ac:dyDescent="0.15">
      <c r="A17" s="122">
        <v>431</v>
      </c>
      <c r="B17" s="123" t="s">
        <v>26</v>
      </c>
      <c r="C17" s="125">
        <f>SUM(C18:C26)</f>
        <v>310000</v>
      </c>
      <c r="D17" s="139">
        <v>310000</v>
      </c>
      <c r="E17" s="70"/>
      <c r="F17" s="39"/>
      <c r="G17" s="18"/>
    </row>
    <row r="18" spans="1:7" ht="12.75" customHeight="1" x14ac:dyDescent="0.15">
      <c r="A18" s="144" t="s">
        <v>54</v>
      </c>
      <c r="B18" s="154" t="s">
        <v>55</v>
      </c>
      <c r="C18" s="155"/>
      <c r="D18" s="157"/>
      <c r="E18" s="70"/>
      <c r="F18" s="39"/>
      <c r="G18" s="18"/>
    </row>
    <row r="19" spans="1:7" ht="12.75" customHeight="1" x14ac:dyDescent="0.15">
      <c r="A19" s="122" t="s">
        <v>59</v>
      </c>
      <c r="B19" s="178" t="s">
        <v>60</v>
      </c>
      <c r="C19" s="181">
        <v>30000</v>
      </c>
      <c r="D19" s="70"/>
      <c r="E19" s="66"/>
      <c r="F19" s="195"/>
      <c r="G19" s="1"/>
    </row>
    <row r="20" spans="1:7" ht="12.75" customHeight="1" x14ac:dyDescent="0.15">
      <c r="A20" s="122" t="s">
        <v>61</v>
      </c>
      <c r="B20" s="178" t="s">
        <v>62</v>
      </c>
      <c r="C20" s="181">
        <v>75000</v>
      </c>
      <c r="D20" s="70"/>
      <c r="E20" s="66"/>
      <c r="F20" s="200"/>
      <c r="G20" s="1"/>
    </row>
    <row r="21" spans="1:7" ht="12.75" customHeight="1" x14ac:dyDescent="0.15">
      <c r="A21" s="122" t="s">
        <v>63</v>
      </c>
      <c r="B21" s="178" t="s">
        <v>64</v>
      </c>
      <c r="C21" s="181">
        <v>20000</v>
      </c>
      <c r="D21" s="70"/>
      <c r="E21" s="66"/>
      <c r="F21" s="200"/>
      <c r="G21" s="1"/>
    </row>
    <row r="22" spans="1:7" ht="12.75" customHeight="1" x14ac:dyDescent="0.15">
      <c r="A22" s="122" t="s">
        <v>65</v>
      </c>
      <c r="B22" s="178" t="s">
        <v>66</v>
      </c>
      <c r="C22" s="181">
        <v>20000</v>
      </c>
      <c r="D22" s="70"/>
      <c r="E22" s="66"/>
      <c r="F22" s="200"/>
      <c r="G22" s="1"/>
    </row>
    <row r="23" spans="1:7" ht="12.75" customHeight="1" x14ac:dyDescent="0.15">
      <c r="A23" s="122" t="s">
        <v>67</v>
      </c>
      <c r="B23" s="178" t="s">
        <v>68</v>
      </c>
      <c r="C23" s="181">
        <v>60000</v>
      </c>
      <c r="D23" s="70"/>
      <c r="E23" s="66"/>
      <c r="F23" s="200"/>
      <c r="G23" s="1"/>
    </row>
    <row r="24" spans="1:7" ht="12.75" customHeight="1" x14ac:dyDescent="0.15">
      <c r="A24" s="203" t="s">
        <v>69</v>
      </c>
      <c r="B24" s="178" t="s">
        <v>70</v>
      </c>
      <c r="C24" s="181">
        <v>60000</v>
      </c>
      <c r="D24" s="70"/>
      <c r="E24" s="66"/>
      <c r="F24" s="200"/>
      <c r="G24" s="1"/>
    </row>
    <row r="25" spans="1:7" ht="12.75" customHeight="1" x14ac:dyDescent="0.15">
      <c r="A25" s="122" t="s">
        <v>71</v>
      </c>
      <c r="B25" s="205" t="s">
        <v>72</v>
      </c>
      <c r="C25" s="181">
        <v>15000</v>
      </c>
      <c r="D25" s="70"/>
      <c r="E25" s="66"/>
      <c r="F25" s="200"/>
      <c r="G25" s="1"/>
    </row>
    <row r="26" spans="1:7" ht="12.75" customHeight="1" x14ac:dyDescent="0.15">
      <c r="A26" s="122" t="s">
        <v>73</v>
      </c>
      <c r="B26" s="205" t="s">
        <v>74</v>
      </c>
      <c r="C26" s="181">
        <v>30000</v>
      </c>
      <c r="D26" s="70"/>
      <c r="E26" s="66"/>
      <c r="F26" s="200"/>
      <c r="G26" s="1"/>
    </row>
    <row r="27" spans="1:7" ht="12.75" customHeight="1" x14ac:dyDescent="0.15">
      <c r="A27" s="122">
        <v>432</v>
      </c>
      <c r="B27" s="207" t="s">
        <v>38</v>
      </c>
      <c r="C27" s="212">
        <f>SUM(C28:C33)</f>
        <v>334200</v>
      </c>
      <c r="D27" s="217">
        <v>334200</v>
      </c>
      <c r="E27" s="66"/>
      <c r="F27" s="200"/>
      <c r="G27" s="1"/>
    </row>
    <row r="28" spans="1:7" ht="12.75" customHeight="1" x14ac:dyDescent="0.15">
      <c r="A28" s="122" t="s">
        <v>75</v>
      </c>
      <c r="B28" s="205" t="s">
        <v>76</v>
      </c>
      <c r="C28" s="179"/>
      <c r="D28" s="70"/>
      <c r="E28" s="66"/>
      <c r="F28" s="200"/>
      <c r="G28" s="1"/>
    </row>
    <row r="29" spans="1:7" ht="12.75" customHeight="1" x14ac:dyDescent="0.15">
      <c r="A29" s="122" t="s">
        <v>77</v>
      </c>
      <c r="B29" s="205" t="s">
        <v>78</v>
      </c>
      <c r="C29" s="179"/>
      <c r="D29" s="70"/>
      <c r="E29" s="66"/>
      <c r="F29" s="200"/>
      <c r="G29" s="1"/>
    </row>
    <row r="30" spans="1:7" ht="12.75" customHeight="1" x14ac:dyDescent="0.15">
      <c r="A30" s="122" t="s">
        <v>79</v>
      </c>
      <c r="B30" s="205" t="s">
        <v>80</v>
      </c>
      <c r="C30" s="179"/>
      <c r="D30" s="70"/>
      <c r="E30" s="66"/>
      <c r="F30" s="200"/>
      <c r="G30" s="1"/>
    </row>
    <row r="31" spans="1:7" ht="12.75" customHeight="1" x14ac:dyDescent="0.15">
      <c r="A31" s="144" t="s">
        <v>81</v>
      </c>
      <c r="B31" s="209" t="s">
        <v>82</v>
      </c>
      <c r="C31" s="179"/>
      <c r="D31" s="70"/>
      <c r="E31" s="66"/>
      <c r="F31" s="200"/>
      <c r="G31" s="1"/>
    </row>
    <row r="32" spans="1:7" ht="12.75" customHeight="1" x14ac:dyDescent="0.15">
      <c r="A32" s="122" t="s">
        <v>83</v>
      </c>
      <c r="B32" s="205" t="s">
        <v>84</v>
      </c>
      <c r="C32" s="179"/>
      <c r="D32" s="70"/>
      <c r="E32" s="66"/>
      <c r="F32" s="200"/>
      <c r="G32" s="1"/>
    </row>
    <row r="33" spans="1:7" ht="12.75" customHeight="1" x14ac:dyDescent="0.15">
      <c r="A33" s="122" t="s">
        <v>85</v>
      </c>
      <c r="B33" s="205" t="s">
        <v>86</v>
      </c>
      <c r="C33" s="181">
        <v>334200</v>
      </c>
      <c r="D33" s="70"/>
      <c r="E33" s="66"/>
      <c r="F33" s="200"/>
      <c r="G33" s="1"/>
    </row>
    <row r="34" spans="1:7" ht="12.75" customHeight="1" x14ac:dyDescent="0.15">
      <c r="A34" s="29">
        <v>44</v>
      </c>
      <c r="B34" s="210" t="s">
        <v>39</v>
      </c>
      <c r="C34" s="88">
        <v>820000</v>
      </c>
      <c r="D34" s="39"/>
      <c r="E34" s="39"/>
      <c r="F34" s="39"/>
      <c r="G34" s="200"/>
    </row>
    <row r="35" spans="1:7" ht="12.75" customHeight="1" x14ac:dyDescent="0.15">
      <c r="A35" s="29">
        <v>45</v>
      </c>
      <c r="B35" s="74" t="s">
        <v>87</v>
      </c>
      <c r="C35" s="88">
        <v>150000</v>
      </c>
      <c r="D35" s="39"/>
      <c r="E35" s="39"/>
      <c r="F35" s="39"/>
      <c r="G35" s="39"/>
    </row>
    <row r="36" spans="1:7" ht="12.75" customHeight="1" x14ac:dyDescent="0.15">
      <c r="A36" s="29">
        <v>46</v>
      </c>
      <c r="B36" s="26" t="s">
        <v>41</v>
      </c>
      <c r="C36" s="88">
        <v>220700</v>
      </c>
      <c r="D36" s="219"/>
      <c r="E36" s="221"/>
      <c r="F36" s="39"/>
      <c r="G36" s="195"/>
    </row>
    <row r="37" spans="1:7" ht="12.75" customHeight="1" x14ac:dyDescent="0.15">
      <c r="A37" s="29">
        <v>47</v>
      </c>
      <c r="B37" s="26" t="s">
        <v>42</v>
      </c>
      <c r="C37" s="88">
        <v>90000</v>
      </c>
      <c r="D37" s="39"/>
      <c r="E37" s="39"/>
      <c r="F37" s="39"/>
      <c r="G37" s="18"/>
    </row>
    <row r="38" spans="1:7" ht="12.75" customHeight="1" x14ac:dyDescent="0.15">
      <c r="A38" s="3"/>
      <c r="B38" s="26" t="s">
        <v>43</v>
      </c>
      <c r="C38" s="131">
        <v>2980000</v>
      </c>
      <c r="D38" s="39">
        <f>C5+C15+C16+C34+C35+C36+C37</f>
        <v>2980000</v>
      </c>
      <c r="E38" s="39"/>
      <c r="F38" s="39"/>
      <c r="G38" s="18"/>
    </row>
    <row r="39" spans="1:7" ht="12.75" customHeight="1" x14ac:dyDescent="0.15">
      <c r="A39" s="3"/>
      <c r="B39" s="213" t="s">
        <v>88</v>
      </c>
      <c r="C39" s="220"/>
      <c r="D39" s="215"/>
      <c r="E39" s="215"/>
      <c r="F39" s="215"/>
      <c r="G39" s="18"/>
    </row>
    <row r="40" spans="1:7" ht="12.75" customHeight="1" x14ac:dyDescent="0.15">
      <c r="A40" s="29">
        <v>71</v>
      </c>
      <c r="B40" s="26" t="s">
        <v>44</v>
      </c>
      <c r="C40" s="223">
        <f>SUM(C41:C45)</f>
        <v>2305000</v>
      </c>
      <c r="D40" s="225">
        <v>2305000</v>
      </c>
      <c r="E40" s="95"/>
      <c r="F40" s="26"/>
      <c r="G40" s="18"/>
    </row>
    <row r="41" spans="1:7" ht="12.75" customHeight="1" x14ac:dyDescent="0.15">
      <c r="A41" s="56">
        <v>711</v>
      </c>
      <c r="B41" s="73" t="s">
        <v>45</v>
      </c>
      <c r="C41" s="114">
        <v>1655000</v>
      </c>
      <c r="D41" s="66"/>
      <c r="E41" s="66"/>
      <c r="F41" s="59"/>
      <c r="G41" s="18"/>
    </row>
    <row r="42" spans="1:7" ht="12.75" customHeight="1" x14ac:dyDescent="0.15">
      <c r="A42" s="56">
        <v>713</v>
      </c>
      <c r="B42" s="73" t="s">
        <v>46</v>
      </c>
      <c r="C42" s="114">
        <v>7000</v>
      </c>
      <c r="D42" s="66"/>
      <c r="E42" s="66"/>
      <c r="F42" s="59"/>
      <c r="G42" s="18"/>
    </row>
    <row r="43" spans="1:7" ht="12.75" customHeight="1" x14ac:dyDescent="0.15">
      <c r="A43" s="56">
        <v>714</v>
      </c>
      <c r="B43" s="73" t="s">
        <v>47</v>
      </c>
      <c r="C43" s="66">
        <f>451000+50000</f>
        <v>501000</v>
      </c>
      <c r="D43" s="71">
        <v>501000</v>
      </c>
      <c r="E43" s="66"/>
      <c r="F43" s="59"/>
      <c r="G43" s="18"/>
    </row>
    <row r="44" spans="1:7" ht="12.75" customHeight="1" x14ac:dyDescent="0.15">
      <c r="A44" s="3"/>
      <c r="B44" s="73" t="s">
        <v>89</v>
      </c>
      <c r="C44" s="66">
        <f>529000-C43</f>
        <v>28000</v>
      </c>
      <c r="D44" s="66"/>
      <c r="E44" s="66"/>
      <c r="F44" s="59"/>
      <c r="G44" s="18"/>
    </row>
    <row r="45" spans="1:7" ht="12.75" customHeight="1" x14ac:dyDescent="0.15">
      <c r="A45" s="56">
        <v>715</v>
      </c>
      <c r="B45" s="73" t="s">
        <v>90</v>
      </c>
      <c r="C45" s="65">
        <v>114000</v>
      </c>
      <c r="D45" s="66"/>
      <c r="E45" s="66"/>
      <c r="F45" s="59"/>
      <c r="G45" s="18"/>
    </row>
    <row r="46" spans="1:7" ht="12.75" customHeight="1" x14ac:dyDescent="0.15">
      <c r="A46" s="29">
        <v>72</v>
      </c>
      <c r="B46" s="227" t="s">
        <v>48</v>
      </c>
      <c r="D46" s="66"/>
      <c r="E46" s="66"/>
      <c r="F46" s="66"/>
      <c r="G46" s="18"/>
    </row>
    <row r="47" spans="1:7" ht="12.75" customHeight="1" x14ac:dyDescent="0.15">
      <c r="A47" s="229">
        <v>73</v>
      </c>
      <c r="B47" s="74" t="s">
        <v>91</v>
      </c>
      <c r="C47" s="88">
        <v>605000</v>
      </c>
      <c r="D47" s="230"/>
      <c r="E47" s="232"/>
      <c r="F47" s="259"/>
      <c r="G47" s="18"/>
    </row>
    <row r="48" spans="1:7" ht="12.75" customHeight="1" x14ac:dyDescent="0.15">
      <c r="A48" s="29">
        <v>74</v>
      </c>
      <c r="B48" s="79" t="s">
        <v>49</v>
      </c>
      <c r="C48" s="263">
        <v>70000</v>
      </c>
      <c r="D48" s="196"/>
      <c r="E48" s="196"/>
      <c r="F48" s="39"/>
      <c r="G48" s="18"/>
    </row>
    <row r="49" spans="1:7" ht="12.75" customHeight="1" x14ac:dyDescent="0.15">
      <c r="A49" s="56">
        <v>741</v>
      </c>
      <c r="B49" s="73" t="s">
        <v>50</v>
      </c>
      <c r="C49" s="121"/>
      <c r="D49" s="196"/>
      <c r="E49" s="196"/>
      <c r="F49" s="39"/>
      <c r="G49" s="18"/>
    </row>
    <row r="50" spans="1:7" ht="12.75" customHeight="1" x14ac:dyDescent="0.15">
      <c r="A50" s="56">
        <v>742</v>
      </c>
      <c r="B50" s="73" t="s">
        <v>51</v>
      </c>
      <c r="C50" s="70"/>
      <c r="D50" s="157"/>
      <c r="E50" s="157"/>
      <c r="F50" s="39"/>
      <c r="G50" s="18"/>
    </row>
    <row r="51" spans="1:7" ht="12.75" customHeight="1" x14ac:dyDescent="0.15">
      <c r="A51" s="3"/>
      <c r="B51" s="73" t="s">
        <v>92</v>
      </c>
      <c r="C51" s="211">
        <v>70000</v>
      </c>
      <c r="D51" s="70"/>
      <c r="E51" s="70"/>
      <c r="F51" s="39"/>
      <c r="G51" s="18"/>
    </row>
    <row r="52" spans="1:7" ht="12.75" customHeight="1" x14ac:dyDescent="0.15">
      <c r="A52" s="29">
        <v>751</v>
      </c>
      <c r="B52" s="210" t="s">
        <v>87</v>
      </c>
      <c r="C52" s="88"/>
      <c r="D52" s="39"/>
      <c r="E52" s="39"/>
      <c r="F52" s="39"/>
      <c r="G52" s="18"/>
    </row>
    <row r="53" spans="1:7" ht="12.75" customHeight="1" x14ac:dyDescent="0.15">
      <c r="A53" s="3"/>
      <c r="B53" s="210" t="s">
        <v>93</v>
      </c>
      <c r="C53" s="60">
        <v>2980000</v>
      </c>
      <c r="D53" s="39">
        <f>C40+C47+C48</f>
        <v>2980000</v>
      </c>
      <c r="E53" s="39"/>
      <c r="F53" s="39"/>
      <c r="G53" s="18"/>
    </row>
    <row r="54" spans="1:7" ht="12.75" customHeight="1" x14ac:dyDescent="0.15">
      <c r="A54" s="3"/>
      <c r="B54" s="213" t="s">
        <v>94</v>
      </c>
      <c r="C54" s="220"/>
      <c r="D54" s="215"/>
      <c r="E54" s="215"/>
      <c r="F54" s="215"/>
      <c r="G54" s="18"/>
    </row>
    <row r="55" spans="1:7" ht="12.75" customHeight="1" x14ac:dyDescent="0.15">
      <c r="A55" s="3"/>
      <c r="B55" s="67" t="s">
        <v>95</v>
      </c>
      <c r="C55" s="100"/>
      <c r="D55" s="66"/>
      <c r="E55" s="66"/>
      <c r="F55" s="66"/>
      <c r="G55" s="18"/>
    </row>
    <row r="56" spans="1:7" ht="12.75" customHeight="1" x14ac:dyDescent="0.15">
      <c r="A56" s="3"/>
      <c r="B56" s="67" t="s">
        <v>96</v>
      </c>
      <c r="C56" s="100"/>
      <c r="D56" s="66"/>
      <c r="E56" s="66"/>
      <c r="F56" s="66"/>
      <c r="G56" s="18"/>
    </row>
    <row r="57" spans="1:7" ht="12.75" customHeight="1" x14ac:dyDescent="0.15">
      <c r="A57" s="3"/>
      <c r="B57" s="67" t="s">
        <v>97</v>
      </c>
      <c r="C57" s="100"/>
      <c r="D57" s="66"/>
      <c r="E57" s="66"/>
      <c r="F57" s="66"/>
      <c r="G57" s="18"/>
    </row>
    <row r="58" spans="1:7" ht="12.75" customHeight="1" x14ac:dyDescent="0.15">
      <c r="A58" s="3"/>
      <c r="B58" s="67" t="s">
        <v>98</v>
      </c>
      <c r="C58" s="100"/>
      <c r="D58" s="66"/>
      <c r="E58" s="66"/>
      <c r="F58" s="66"/>
      <c r="G58" s="18"/>
    </row>
    <row r="59" spans="1:7" ht="12.75" customHeight="1" x14ac:dyDescent="0.15">
      <c r="A59" s="3"/>
      <c r="B59" s="270"/>
      <c r="C59" s="220"/>
      <c r="D59" s="215"/>
      <c r="E59" s="215"/>
      <c r="F59" s="215"/>
      <c r="G59" s="18"/>
    </row>
    <row r="60" spans="1:7" ht="19.5" customHeight="1" x14ac:dyDescent="0.15">
      <c r="A60" s="1"/>
      <c r="B60" s="271"/>
      <c r="C60" s="271"/>
      <c r="D60" s="273"/>
      <c r="E60" s="271"/>
      <c r="F60" s="271"/>
      <c r="G60" s="1"/>
    </row>
    <row r="61" spans="1:7" ht="19.5" customHeight="1" x14ac:dyDescent="0.15">
      <c r="A61" s="1"/>
      <c r="B61" s="286" t="s">
        <v>99</v>
      </c>
      <c r="C61" s="2"/>
      <c r="D61" s="316"/>
      <c r="E61" s="2"/>
      <c r="F61" s="1"/>
      <c r="G61" s="1"/>
    </row>
    <row r="62" spans="1:7" ht="27.75" customHeight="1" x14ac:dyDescent="0.15">
      <c r="A62" s="3"/>
      <c r="B62" s="320" t="s">
        <v>103</v>
      </c>
      <c r="C62" s="322">
        <f>SUM(C64:C71)</f>
        <v>2160000</v>
      </c>
      <c r="D62" s="322"/>
      <c r="E62" s="323"/>
      <c r="F62" s="18"/>
      <c r="G62" s="1"/>
    </row>
    <row r="63" spans="1:7" ht="27.75" customHeight="1" x14ac:dyDescent="0.15">
      <c r="A63" s="3"/>
      <c r="B63" s="325"/>
      <c r="C63" s="326"/>
      <c r="D63" s="352"/>
      <c r="E63" s="352"/>
      <c r="F63" s="18"/>
      <c r="G63" s="1"/>
    </row>
    <row r="64" spans="1:7" ht="27.75" customHeight="1" x14ac:dyDescent="0.15">
      <c r="A64" s="3"/>
      <c r="B64" s="325" t="s">
        <v>105</v>
      </c>
      <c r="C64" s="326">
        <v>607600</v>
      </c>
      <c r="D64" s="352"/>
      <c r="E64" s="352"/>
      <c r="F64" s="18"/>
      <c r="G64" s="1"/>
    </row>
    <row r="65" spans="1:7" ht="27.75" customHeight="1" x14ac:dyDescent="0.15">
      <c r="A65" s="3"/>
      <c r="B65" s="325" t="s">
        <v>108</v>
      </c>
      <c r="C65" s="171">
        <v>30000</v>
      </c>
      <c r="D65" s="352"/>
      <c r="E65" s="352"/>
      <c r="F65" s="18"/>
      <c r="G65" s="1"/>
    </row>
    <row r="66" spans="1:7" ht="27.75" customHeight="1" x14ac:dyDescent="0.15">
      <c r="A66" s="3"/>
      <c r="B66" s="325" t="s">
        <v>106</v>
      </c>
      <c r="C66" s="171">
        <v>112000</v>
      </c>
      <c r="D66" s="352"/>
      <c r="E66" s="352"/>
      <c r="F66" s="18"/>
      <c r="G66" s="1"/>
    </row>
    <row r="67" spans="1:7" ht="27.75" customHeight="1" x14ac:dyDescent="0.15">
      <c r="A67" s="3"/>
      <c r="B67" s="399" t="s">
        <v>175</v>
      </c>
      <c r="C67" s="171">
        <v>1076200</v>
      </c>
      <c r="D67" s="352"/>
      <c r="E67" s="352"/>
      <c r="F67" s="18"/>
      <c r="G67" s="1"/>
    </row>
    <row r="68" spans="1:7" ht="27.75" customHeight="1" x14ac:dyDescent="0.15">
      <c r="A68" s="3"/>
      <c r="B68" s="399" t="s">
        <v>26</v>
      </c>
      <c r="C68" s="171">
        <v>124200</v>
      </c>
      <c r="D68" s="352"/>
      <c r="E68" s="352"/>
      <c r="F68" s="18"/>
      <c r="G68" s="1"/>
    </row>
    <row r="69" spans="1:7" ht="27.75" customHeight="1" x14ac:dyDescent="0.15">
      <c r="A69" s="3"/>
      <c r="B69" s="399" t="s">
        <v>230</v>
      </c>
      <c r="C69" s="171">
        <v>50000</v>
      </c>
      <c r="D69" s="352"/>
      <c r="E69" s="352"/>
      <c r="F69" s="18"/>
      <c r="G69" s="1"/>
    </row>
    <row r="70" spans="1:7" ht="27.75" customHeight="1" x14ac:dyDescent="0.15">
      <c r="A70" s="3"/>
      <c r="B70" s="399" t="s">
        <v>231</v>
      </c>
      <c r="C70" s="171">
        <v>160000</v>
      </c>
      <c r="D70" s="352"/>
      <c r="E70" s="352"/>
      <c r="F70" s="18"/>
      <c r="G70" s="1"/>
    </row>
    <row r="71" spans="1:7" ht="27.75" customHeight="1" x14ac:dyDescent="0.15">
      <c r="A71" s="3"/>
      <c r="B71" s="325"/>
      <c r="C71" s="171"/>
      <c r="D71" s="352"/>
      <c r="E71" s="352"/>
      <c r="F71" s="18"/>
      <c r="G71" s="1"/>
    </row>
    <row r="72" spans="1:7" ht="27.75" customHeight="1" x14ac:dyDescent="0.15">
      <c r="A72" s="3"/>
      <c r="B72" s="454" t="s">
        <v>232</v>
      </c>
      <c r="C72" s="352"/>
      <c r="D72" s="352"/>
      <c r="E72" s="352"/>
      <c r="F72" s="18"/>
      <c r="G72" s="1"/>
    </row>
    <row r="73" spans="1:7" ht="27.75" customHeight="1" x14ac:dyDescent="0.15">
      <c r="A73" s="3"/>
      <c r="B73" s="456" t="s">
        <v>175</v>
      </c>
      <c r="C73" s="457">
        <v>820000</v>
      </c>
      <c r="D73" s="483"/>
      <c r="E73" s="483"/>
      <c r="F73" s="18"/>
      <c r="G73" s="1"/>
    </row>
    <row r="74" spans="1:7" ht="27.75" customHeight="1" x14ac:dyDescent="0.15">
      <c r="A74" s="3"/>
      <c r="B74" s="320"/>
      <c r="C74" s="483"/>
      <c r="D74" s="483"/>
      <c r="E74" s="483"/>
      <c r="F74" s="18"/>
      <c r="G74" s="1"/>
    </row>
    <row r="75" spans="1:7" ht="27.75" customHeight="1" x14ac:dyDescent="0.15">
      <c r="A75" s="3"/>
      <c r="B75" s="320" t="s">
        <v>125</v>
      </c>
      <c r="C75" s="505">
        <f>C73+C62</f>
        <v>2980000</v>
      </c>
      <c r="D75" s="483"/>
      <c r="E75" s="483"/>
      <c r="F75" s="18"/>
      <c r="G7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9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6"/>
      <c r="F1" s="2"/>
    </row>
    <row r="2" spans="1:6" ht="12.75" customHeight="1" x14ac:dyDescent="0.15">
      <c r="A2" s="3"/>
      <c r="B2" s="5" t="s">
        <v>7</v>
      </c>
      <c r="C2" s="10">
        <v>2015</v>
      </c>
      <c r="D2" s="5"/>
      <c r="E2" s="14"/>
      <c r="F2" s="21"/>
    </row>
    <row r="3" spans="1:6" ht="12.75" customHeight="1" x14ac:dyDescent="0.15">
      <c r="A3" s="3"/>
      <c r="B3" s="19" t="s">
        <v>17</v>
      </c>
      <c r="C3" s="32"/>
      <c r="D3" s="43"/>
      <c r="E3" s="62"/>
      <c r="F3" s="38"/>
    </row>
    <row r="4" spans="1:6" ht="12.75" customHeight="1" x14ac:dyDescent="0.15">
      <c r="A4" s="3"/>
      <c r="B4" s="26"/>
      <c r="C4" s="28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64">
        <f>SUM(C6:C14)</f>
        <v>2365500</v>
      </c>
      <c r="D5" s="63">
        <v>2365500</v>
      </c>
      <c r="E5" s="54"/>
      <c r="F5" s="39"/>
    </row>
    <row r="6" spans="1:6" ht="12.75" customHeight="1" x14ac:dyDescent="0.15">
      <c r="A6" s="56">
        <v>411</v>
      </c>
      <c r="B6" s="57" t="s">
        <v>33</v>
      </c>
      <c r="C6" s="65">
        <v>1392550</v>
      </c>
      <c r="D6" s="66"/>
      <c r="E6" s="66"/>
      <c r="F6" s="59"/>
    </row>
    <row r="7" spans="1:6" ht="12.75" customHeight="1" x14ac:dyDescent="0.15">
      <c r="A7" s="56">
        <v>412</v>
      </c>
      <c r="B7" s="67" t="s">
        <v>34</v>
      </c>
      <c r="C7" s="65">
        <v>75400</v>
      </c>
      <c r="D7" s="66"/>
      <c r="E7" s="66"/>
      <c r="F7" s="59"/>
    </row>
    <row r="8" spans="1:6" ht="12.75" customHeight="1" x14ac:dyDescent="0.15">
      <c r="A8" s="56">
        <v>413</v>
      </c>
      <c r="B8" s="68" t="s">
        <v>35</v>
      </c>
      <c r="C8" s="96">
        <v>243900</v>
      </c>
      <c r="D8" s="66">
        <f>C9+C8</f>
        <v>527650</v>
      </c>
      <c r="E8" s="86">
        <v>527650</v>
      </c>
      <c r="F8" s="59"/>
    </row>
    <row r="9" spans="1:6" ht="12.75" customHeight="1" x14ac:dyDescent="0.15">
      <c r="A9" s="56">
        <v>414</v>
      </c>
      <c r="B9" s="69" t="s">
        <v>36</v>
      </c>
      <c r="C9" s="65">
        <v>283750</v>
      </c>
      <c r="D9" s="66"/>
      <c r="E9" s="66"/>
      <c r="F9" s="59"/>
    </row>
    <row r="10" spans="1:6" ht="12.75" customHeight="1" x14ac:dyDescent="0.15">
      <c r="A10" s="56">
        <v>415</v>
      </c>
      <c r="B10" s="57" t="s">
        <v>21</v>
      </c>
      <c r="C10" s="65">
        <v>252100</v>
      </c>
      <c r="D10" s="66"/>
      <c r="E10" s="66"/>
      <c r="F10" s="59"/>
    </row>
    <row r="11" spans="1:6" ht="12.75" customHeight="1" x14ac:dyDescent="0.15">
      <c r="A11" s="56">
        <v>416</v>
      </c>
      <c r="B11" s="73" t="s">
        <v>22</v>
      </c>
      <c r="C11" s="65">
        <v>500</v>
      </c>
      <c r="D11" s="66"/>
      <c r="E11" s="66"/>
      <c r="F11" s="59"/>
    </row>
    <row r="12" spans="1:6" ht="12.75" customHeight="1" x14ac:dyDescent="0.15">
      <c r="A12" s="56">
        <v>417</v>
      </c>
      <c r="B12" s="57" t="s">
        <v>23</v>
      </c>
      <c r="D12" s="66"/>
      <c r="E12" s="66"/>
      <c r="F12" s="59"/>
    </row>
    <row r="13" spans="1:6" ht="12.75" customHeight="1" x14ac:dyDescent="0.15">
      <c r="A13" s="56">
        <v>418</v>
      </c>
      <c r="B13" s="57" t="s">
        <v>24</v>
      </c>
      <c r="C13" s="65">
        <v>53000</v>
      </c>
      <c r="D13" s="66"/>
      <c r="E13" s="66"/>
      <c r="F13" s="59"/>
    </row>
    <row r="14" spans="1:6" ht="12.75" customHeight="1" x14ac:dyDescent="0.15">
      <c r="A14" s="56">
        <v>419</v>
      </c>
      <c r="B14" s="57" t="s">
        <v>37</v>
      </c>
      <c r="C14" s="65">
        <v>64300</v>
      </c>
      <c r="D14" s="66"/>
      <c r="E14" s="66"/>
      <c r="F14" s="59"/>
    </row>
    <row r="15" spans="1:6" ht="12.75" customHeight="1" x14ac:dyDescent="0.15">
      <c r="A15" s="29">
        <v>42</v>
      </c>
      <c r="B15" s="74" t="s">
        <v>25</v>
      </c>
      <c r="C15" s="88">
        <v>86000</v>
      </c>
      <c r="D15" s="39"/>
      <c r="E15" s="39"/>
      <c r="F15" s="59"/>
    </row>
    <row r="16" spans="1:6" ht="16.5" customHeight="1" x14ac:dyDescent="0.15">
      <c r="A16" s="78">
        <v>43</v>
      </c>
      <c r="B16" s="79" t="s">
        <v>26</v>
      </c>
      <c r="C16" s="119">
        <v>851000</v>
      </c>
      <c r="D16" s="120">
        <f>C17+C27</f>
        <v>851000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53">
        <f>SUM(C18:C26)</f>
        <v>211000</v>
      </c>
      <c r="D17" s="147">
        <v>211000</v>
      </c>
      <c r="E17" s="70"/>
      <c r="F17" s="39"/>
    </row>
    <row r="18" spans="1:6" ht="12.75" customHeight="1" x14ac:dyDescent="0.15">
      <c r="A18" s="144" t="s">
        <v>54</v>
      </c>
      <c r="B18" s="154" t="s">
        <v>55</v>
      </c>
      <c r="C18" s="155"/>
      <c r="D18" s="157"/>
      <c r="E18" s="70"/>
      <c r="F18" s="39"/>
    </row>
    <row r="19" spans="1:6" ht="12.75" customHeight="1" x14ac:dyDescent="0.15">
      <c r="A19" s="122" t="s">
        <v>59</v>
      </c>
      <c r="B19" s="178" t="s">
        <v>60</v>
      </c>
      <c r="C19" s="181">
        <v>40000</v>
      </c>
      <c r="D19" s="70"/>
      <c r="E19" s="66"/>
      <c r="F19" s="195"/>
    </row>
    <row r="20" spans="1:6" ht="12.75" customHeight="1" x14ac:dyDescent="0.15">
      <c r="A20" s="122" t="s">
        <v>61</v>
      </c>
      <c r="B20" s="178" t="s">
        <v>62</v>
      </c>
      <c r="C20" s="181">
        <v>70000</v>
      </c>
      <c r="D20" s="70"/>
      <c r="E20" s="66"/>
      <c r="F20" s="200"/>
    </row>
    <row r="21" spans="1:6" ht="12.75" customHeight="1" x14ac:dyDescent="0.15">
      <c r="A21" s="122" t="s">
        <v>63</v>
      </c>
      <c r="B21" s="178" t="s">
        <v>64</v>
      </c>
      <c r="C21" s="181">
        <v>30000</v>
      </c>
      <c r="D21" s="70"/>
      <c r="E21" s="66"/>
      <c r="F21" s="200"/>
    </row>
    <row r="22" spans="1:6" ht="12.75" customHeight="1" x14ac:dyDescent="0.15">
      <c r="A22" s="122" t="s">
        <v>65</v>
      </c>
      <c r="B22" s="178" t="s">
        <v>66</v>
      </c>
      <c r="C22" s="181">
        <v>40000</v>
      </c>
      <c r="D22" s="70"/>
      <c r="E22" s="66"/>
      <c r="F22" s="200"/>
    </row>
    <row r="23" spans="1:6" ht="12.75" customHeight="1" x14ac:dyDescent="0.15">
      <c r="A23" s="122" t="s">
        <v>67</v>
      </c>
      <c r="B23" s="178" t="s">
        <v>68</v>
      </c>
      <c r="C23" s="181">
        <v>12500</v>
      </c>
      <c r="D23" s="70"/>
      <c r="E23" s="66"/>
      <c r="F23" s="200"/>
    </row>
    <row r="24" spans="1:6" ht="12.75" customHeight="1" x14ac:dyDescent="0.15">
      <c r="A24" s="203" t="s">
        <v>69</v>
      </c>
      <c r="B24" s="178" t="s">
        <v>70</v>
      </c>
      <c r="C24" s="179"/>
      <c r="D24" s="70"/>
      <c r="E24" s="66"/>
      <c r="F24" s="200"/>
    </row>
    <row r="25" spans="1:6" ht="12.75" customHeight="1" x14ac:dyDescent="0.15">
      <c r="A25" s="122" t="s">
        <v>71</v>
      </c>
      <c r="B25" s="205" t="s">
        <v>72</v>
      </c>
      <c r="C25" s="181">
        <v>12500</v>
      </c>
      <c r="D25" s="70"/>
      <c r="E25" s="66"/>
      <c r="F25" s="200"/>
    </row>
    <row r="26" spans="1:6" ht="12.75" customHeight="1" x14ac:dyDescent="0.15">
      <c r="A26" s="122" t="s">
        <v>73</v>
      </c>
      <c r="B26" s="205" t="s">
        <v>74</v>
      </c>
      <c r="C26" s="181">
        <v>6000</v>
      </c>
      <c r="D26" s="70"/>
      <c r="E26" s="66"/>
      <c r="F26" s="200"/>
    </row>
    <row r="27" spans="1:6" ht="12.75" customHeight="1" x14ac:dyDescent="0.15">
      <c r="A27" s="122">
        <v>432</v>
      </c>
      <c r="B27" s="207" t="s">
        <v>38</v>
      </c>
      <c r="C27" s="212">
        <f>SUM(C28:C33)</f>
        <v>640000</v>
      </c>
      <c r="D27" s="244">
        <v>640000</v>
      </c>
      <c r="E27" s="66"/>
      <c r="F27" s="200"/>
    </row>
    <row r="28" spans="1:6" ht="12.75" customHeight="1" x14ac:dyDescent="0.15">
      <c r="A28" s="122" t="s">
        <v>75</v>
      </c>
      <c r="B28" s="205" t="s">
        <v>76</v>
      </c>
      <c r="C28" s="179"/>
      <c r="D28" s="70"/>
      <c r="E28" s="66"/>
      <c r="F28" s="200"/>
    </row>
    <row r="29" spans="1:6" ht="12.75" customHeight="1" x14ac:dyDescent="0.15">
      <c r="A29" s="122" t="s">
        <v>77</v>
      </c>
      <c r="B29" s="205" t="s">
        <v>78</v>
      </c>
      <c r="C29" s="179"/>
      <c r="D29" s="70"/>
      <c r="E29" s="66"/>
      <c r="F29" s="200"/>
    </row>
    <row r="30" spans="1:6" ht="12.75" customHeight="1" x14ac:dyDescent="0.15">
      <c r="A30" s="122" t="s">
        <v>79</v>
      </c>
      <c r="B30" s="205" t="s">
        <v>80</v>
      </c>
      <c r="C30" s="179"/>
      <c r="D30" s="70"/>
      <c r="E30" s="66"/>
      <c r="F30" s="200"/>
    </row>
    <row r="31" spans="1:6" ht="12.75" customHeight="1" x14ac:dyDescent="0.15">
      <c r="A31" s="144" t="s">
        <v>81</v>
      </c>
      <c r="B31" s="209" t="s">
        <v>82</v>
      </c>
      <c r="C31" s="179"/>
      <c r="D31" s="70"/>
      <c r="E31" s="66"/>
      <c r="F31" s="200"/>
    </row>
    <row r="32" spans="1:6" ht="12.75" customHeight="1" x14ac:dyDescent="0.15">
      <c r="A32" s="122" t="s">
        <v>83</v>
      </c>
      <c r="B32" s="205" t="s">
        <v>84</v>
      </c>
      <c r="C32" s="179"/>
      <c r="D32" s="70"/>
      <c r="E32" s="66"/>
      <c r="F32" s="200"/>
    </row>
    <row r="33" spans="1:6" ht="12.75" customHeight="1" x14ac:dyDescent="0.15">
      <c r="A33" s="122" t="s">
        <v>85</v>
      </c>
      <c r="B33" s="205" t="s">
        <v>86</v>
      </c>
      <c r="C33" s="181">
        <v>640000</v>
      </c>
      <c r="D33" s="70"/>
      <c r="E33" s="66"/>
      <c r="F33" s="200"/>
    </row>
    <row r="34" spans="1:6" ht="12.75" customHeight="1" x14ac:dyDescent="0.15">
      <c r="A34" s="29">
        <v>44</v>
      </c>
      <c r="B34" s="210" t="s">
        <v>39</v>
      </c>
      <c r="C34" s="88">
        <v>2200000</v>
      </c>
      <c r="D34" s="39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88"/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88">
        <v>1415000</v>
      </c>
      <c r="D36" s="39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88">
        <v>22500</v>
      </c>
      <c r="D37" s="39"/>
      <c r="E37" s="39"/>
      <c r="F37" s="39"/>
    </row>
    <row r="38" spans="1:6" ht="12.75" customHeight="1" x14ac:dyDescent="0.15">
      <c r="A38" s="3"/>
      <c r="B38" s="26" t="s">
        <v>43</v>
      </c>
      <c r="C38" s="218">
        <v>6940000</v>
      </c>
      <c r="D38" s="306">
        <f>C5+C15+C16+C34+C35+C36+C37</f>
        <v>6940000</v>
      </c>
      <c r="E38" s="306"/>
      <c r="F38" s="39"/>
    </row>
    <row r="39" spans="1:6" ht="12.75" customHeight="1" x14ac:dyDescent="0.15">
      <c r="A39" s="3"/>
      <c r="B39" s="213" t="s">
        <v>88</v>
      </c>
      <c r="C39" s="220"/>
      <c r="D39" s="215"/>
      <c r="E39" s="214"/>
      <c r="F39" s="215"/>
    </row>
    <row r="40" spans="1:6" ht="12.75" customHeight="1" x14ac:dyDescent="0.15">
      <c r="A40" s="29">
        <v>71</v>
      </c>
      <c r="B40" s="26" t="s">
        <v>44</v>
      </c>
      <c r="C40" s="308">
        <f>SUM(C41:C45)</f>
        <v>4580000</v>
      </c>
      <c r="D40" s="63">
        <v>4580000</v>
      </c>
      <c r="E40" s="54"/>
      <c r="F40" s="26"/>
    </row>
    <row r="41" spans="1:6" ht="12.75" customHeight="1" x14ac:dyDescent="0.15">
      <c r="A41" s="56">
        <v>711</v>
      </c>
      <c r="B41" s="73" t="s">
        <v>45</v>
      </c>
      <c r="C41" s="114">
        <v>2537500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114">
        <v>300000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66">
        <f>23000+570000</f>
        <v>593000</v>
      </c>
      <c r="D43" s="71">
        <v>593000</v>
      </c>
      <c r="E43" s="66"/>
      <c r="F43" s="59"/>
    </row>
    <row r="44" spans="1:6" ht="12.75" customHeight="1" x14ac:dyDescent="0.15">
      <c r="A44" s="224"/>
      <c r="B44" s="73" t="s">
        <v>89</v>
      </c>
      <c r="C44" s="66">
        <f>1656000-C43</f>
        <v>1063000</v>
      </c>
      <c r="D44" s="66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65">
        <v>86500</v>
      </c>
      <c r="D45" s="66"/>
      <c r="E45" s="100"/>
      <c r="F45" s="59"/>
    </row>
    <row r="46" spans="1:6" ht="12.75" customHeight="1" x14ac:dyDescent="0.15">
      <c r="A46" s="29">
        <v>72</v>
      </c>
      <c r="B46" s="227" t="s">
        <v>48</v>
      </c>
      <c r="C46" s="88">
        <v>1000000</v>
      </c>
      <c r="D46" s="66"/>
      <c r="E46" s="28"/>
      <c r="F46" s="66"/>
    </row>
    <row r="47" spans="1:6" ht="18" customHeight="1" x14ac:dyDescent="0.15">
      <c r="A47" s="229">
        <v>73</v>
      </c>
      <c r="B47" s="74" t="s">
        <v>91</v>
      </c>
      <c r="C47" s="266">
        <v>30000</v>
      </c>
      <c r="D47" s="168"/>
      <c r="E47" s="168"/>
      <c r="F47" s="259"/>
    </row>
    <row r="48" spans="1:6" ht="12.75" customHeight="1" x14ac:dyDescent="0.15">
      <c r="A48" s="29">
        <v>74</v>
      </c>
      <c r="B48" s="79" t="s">
        <v>49</v>
      </c>
      <c r="C48" s="263">
        <v>1330000</v>
      </c>
      <c r="D48" s="196"/>
      <c r="E48" s="121"/>
      <c r="F48" s="39"/>
    </row>
    <row r="49" spans="1:6" ht="12.75" customHeight="1" x14ac:dyDescent="0.15">
      <c r="A49" s="56">
        <v>741</v>
      </c>
      <c r="B49" s="73" t="s">
        <v>50</v>
      </c>
      <c r="C49" s="348"/>
      <c r="D49" s="196"/>
      <c r="E49" s="349"/>
      <c r="F49" s="39"/>
    </row>
    <row r="50" spans="1:6" ht="12.75" customHeight="1" x14ac:dyDescent="0.15">
      <c r="A50" s="56">
        <v>742</v>
      </c>
      <c r="B50" s="73" t="s">
        <v>51</v>
      </c>
      <c r="C50" s="211">
        <v>660000</v>
      </c>
      <c r="D50" s="157"/>
      <c r="E50" s="70"/>
      <c r="F50" s="39"/>
    </row>
    <row r="51" spans="1:6" ht="12.75" customHeight="1" x14ac:dyDescent="0.15">
      <c r="A51" s="224"/>
      <c r="B51" s="73" t="s">
        <v>92</v>
      </c>
      <c r="C51" s="70">
        <f>C48-C50</f>
        <v>670000</v>
      </c>
      <c r="D51" s="70"/>
      <c r="E51" s="70"/>
      <c r="F51" s="39"/>
    </row>
    <row r="52" spans="1:6" ht="12.75" customHeight="1" x14ac:dyDescent="0.15">
      <c r="A52" s="29">
        <v>751</v>
      </c>
      <c r="B52" s="210" t="s">
        <v>87</v>
      </c>
      <c r="C52" s="88"/>
      <c r="D52" s="39"/>
      <c r="E52" s="28"/>
      <c r="F52" s="39"/>
    </row>
    <row r="53" spans="1:6" ht="12.75" customHeight="1" x14ac:dyDescent="0.15">
      <c r="A53" s="3"/>
      <c r="B53" s="210" t="s">
        <v>93</v>
      </c>
      <c r="C53" s="218">
        <v>6940000</v>
      </c>
      <c r="D53" s="39">
        <f>C40+C46+C47+C48+C52</f>
        <v>6940000</v>
      </c>
      <c r="E53" s="28"/>
      <c r="F53" s="39"/>
    </row>
    <row r="54" spans="1:6" ht="12.75" customHeight="1" x14ac:dyDescent="0.15">
      <c r="A54" s="3"/>
      <c r="B54" s="213" t="s">
        <v>94</v>
      </c>
      <c r="C54" s="220"/>
      <c r="D54" s="215"/>
      <c r="E54" s="214"/>
      <c r="F54" s="215"/>
    </row>
    <row r="55" spans="1:6" ht="12.75" customHeight="1" x14ac:dyDescent="0.15">
      <c r="A55" s="3"/>
      <c r="B55" s="67" t="s">
        <v>95</v>
      </c>
      <c r="C55" s="100"/>
      <c r="D55" s="66"/>
      <c r="E55" s="66"/>
      <c r="F55" s="66"/>
    </row>
    <row r="56" spans="1:6" ht="12.75" customHeight="1" x14ac:dyDescent="0.15">
      <c r="A56" s="3"/>
      <c r="B56" s="67" t="s">
        <v>96</v>
      </c>
      <c r="C56" s="100"/>
      <c r="D56" s="66"/>
      <c r="E56" s="66"/>
      <c r="F56" s="66"/>
    </row>
    <row r="57" spans="1:6" ht="12.75" customHeight="1" x14ac:dyDescent="0.15">
      <c r="A57" s="3"/>
      <c r="B57" s="67" t="s">
        <v>97</v>
      </c>
      <c r="C57" s="100"/>
      <c r="D57" s="66"/>
      <c r="E57" s="66"/>
      <c r="F57" s="66"/>
    </row>
    <row r="58" spans="1:6" ht="12.75" customHeight="1" x14ac:dyDescent="0.15">
      <c r="A58" s="3"/>
      <c r="B58" s="67" t="s">
        <v>98</v>
      </c>
      <c r="C58" s="100"/>
      <c r="D58" s="66"/>
      <c r="E58" s="66"/>
      <c r="F58" s="66"/>
    </row>
    <row r="59" spans="1:6" ht="12.75" customHeight="1" x14ac:dyDescent="0.15">
      <c r="A59" s="3"/>
      <c r="B59" s="270"/>
      <c r="C59" s="220"/>
      <c r="D59" s="215"/>
      <c r="E59" s="214"/>
      <c r="F59" s="215"/>
    </row>
    <row r="60" spans="1:6" ht="20.25" customHeight="1" x14ac:dyDescent="0.15">
      <c r="A60" s="1"/>
      <c r="B60" s="271"/>
      <c r="C60" s="271"/>
      <c r="D60" s="271"/>
      <c r="E60" s="295"/>
      <c r="F60" s="271"/>
    </row>
    <row r="61" spans="1:6" ht="19.5" customHeight="1" x14ac:dyDescent="0.15">
      <c r="A61" s="1"/>
      <c r="B61" s="286" t="s">
        <v>99</v>
      </c>
      <c r="C61" s="2"/>
      <c r="D61" s="2"/>
      <c r="E61" s="6"/>
      <c r="F61" s="1"/>
    </row>
    <row r="62" spans="1:6" ht="19.5" customHeight="1" x14ac:dyDescent="0.15">
      <c r="A62" s="3"/>
      <c r="B62" s="317" t="s">
        <v>103</v>
      </c>
      <c r="C62" s="352"/>
      <c r="D62" s="352"/>
      <c r="E62" s="330"/>
      <c r="F62" s="18"/>
    </row>
    <row r="63" spans="1:6" ht="19.5" customHeight="1" x14ac:dyDescent="0.15">
      <c r="A63" s="3"/>
      <c r="B63" s="317"/>
      <c r="C63" s="352"/>
      <c r="D63" s="352"/>
      <c r="E63" s="330"/>
      <c r="F63" s="18"/>
    </row>
    <row r="64" spans="1:6" ht="24" customHeight="1" x14ac:dyDescent="0.15">
      <c r="A64" s="3"/>
      <c r="B64" s="314" t="s">
        <v>126</v>
      </c>
      <c r="C64" s="171">
        <v>254000</v>
      </c>
      <c r="D64" s="352"/>
      <c r="E64" s="330"/>
      <c r="F64" s="18"/>
    </row>
    <row r="65" spans="1:6" ht="24" customHeight="1" x14ac:dyDescent="0.15">
      <c r="A65" s="3"/>
      <c r="B65" s="314" t="s">
        <v>127</v>
      </c>
      <c r="C65" s="171">
        <v>228700</v>
      </c>
      <c r="D65" s="352"/>
      <c r="E65" s="330"/>
      <c r="F65" s="18"/>
    </row>
    <row r="66" spans="1:6" ht="24" customHeight="1" x14ac:dyDescent="0.15">
      <c r="A66" s="3"/>
      <c r="B66" s="333" t="s">
        <v>128</v>
      </c>
      <c r="C66" s="171">
        <v>889100</v>
      </c>
      <c r="D66" s="352"/>
      <c r="E66" s="330"/>
      <c r="F66" s="18"/>
    </row>
    <row r="67" spans="1:6" ht="24" customHeight="1" x14ac:dyDescent="0.15">
      <c r="A67" s="3"/>
      <c r="B67" s="333" t="s">
        <v>129</v>
      </c>
      <c r="C67" s="171">
        <v>1553350</v>
      </c>
      <c r="D67" s="352"/>
      <c r="E67" s="330"/>
      <c r="F67" s="18"/>
    </row>
    <row r="68" spans="1:6" ht="24" customHeight="1" x14ac:dyDescent="0.15">
      <c r="A68" s="3"/>
      <c r="B68" s="333" t="s">
        <v>130</v>
      </c>
      <c r="C68" s="171">
        <v>210100</v>
      </c>
      <c r="D68" s="352"/>
      <c r="E68" s="330"/>
      <c r="F68" s="18"/>
    </row>
    <row r="69" spans="1:6" ht="24" customHeight="1" x14ac:dyDescent="0.15">
      <c r="A69" s="3"/>
      <c r="B69" s="314" t="s">
        <v>131</v>
      </c>
      <c r="C69" s="171">
        <v>2846800</v>
      </c>
      <c r="D69" s="352"/>
      <c r="E69" s="330"/>
      <c r="F69" s="18"/>
    </row>
    <row r="70" spans="1:6" ht="24" customHeight="1" x14ac:dyDescent="0.15">
      <c r="A70" s="3"/>
      <c r="B70" s="327" t="s">
        <v>132</v>
      </c>
      <c r="C70" s="171">
        <v>160000</v>
      </c>
      <c r="D70" s="352"/>
      <c r="E70" s="330"/>
      <c r="F70" s="18"/>
    </row>
    <row r="71" spans="1:6" ht="24" customHeight="1" x14ac:dyDescent="0.15">
      <c r="A71" s="3"/>
      <c r="B71" s="331" t="s">
        <v>133</v>
      </c>
      <c r="C71" s="171">
        <v>145800</v>
      </c>
      <c r="D71" s="352"/>
      <c r="E71" s="330"/>
      <c r="F71" s="18"/>
    </row>
    <row r="72" spans="1:6" ht="24" customHeight="1" x14ac:dyDescent="0.15">
      <c r="A72" s="3"/>
      <c r="B72" s="331" t="s">
        <v>134</v>
      </c>
      <c r="C72" s="171">
        <v>56700</v>
      </c>
      <c r="D72" s="352"/>
      <c r="E72" s="330"/>
      <c r="F72" s="18"/>
    </row>
    <row r="73" spans="1:6" ht="24" customHeight="1" x14ac:dyDescent="0.15">
      <c r="A73" s="3"/>
      <c r="B73" s="331" t="s">
        <v>135</v>
      </c>
      <c r="C73" s="171">
        <v>22250</v>
      </c>
      <c r="D73" s="352"/>
      <c r="E73" s="330"/>
      <c r="F73" s="18"/>
    </row>
    <row r="74" spans="1:6" ht="24" customHeight="1" x14ac:dyDescent="0.15">
      <c r="A74" s="3"/>
      <c r="B74" s="331" t="s">
        <v>136</v>
      </c>
      <c r="C74" s="171">
        <v>236600</v>
      </c>
      <c r="D74" s="352"/>
      <c r="E74" s="330"/>
      <c r="F74" s="18"/>
    </row>
    <row r="75" spans="1:6" ht="24" customHeight="1" x14ac:dyDescent="0.15">
      <c r="A75" s="3"/>
      <c r="B75" s="331" t="s">
        <v>120</v>
      </c>
      <c r="C75" s="171">
        <v>267200</v>
      </c>
      <c r="D75" s="352"/>
      <c r="E75" s="330"/>
      <c r="F75" s="18"/>
    </row>
    <row r="76" spans="1:6" ht="24" customHeight="1" x14ac:dyDescent="0.15">
      <c r="A76" s="3"/>
      <c r="B76" s="331" t="s">
        <v>137</v>
      </c>
      <c r="C76" s="171">
        <v>28700</v>
      </c>
      <c r="D76" s="352"/>
      <c r="E76" s="330"/>
      <c r="F76" s="18"/>
    </row>
    <row r="77" spans="1:6" ht="19.5" customHeight="1" x14ac:dyDescent="0.15">
      <c r="A77" s="3"/>
      <c r="B77" s="354" t="s">
        <v>138</v>
      </c>
      <c r="C77" s="171">
        <v>40700</v>
      </c>
      <c r="D77" s="352"/>
      <c r="E77" s="330"/>
      <c r="F77" s="18"/>
    </row>
    <row r="78" spans="1:6" ht="19.5" customHeight="1" x14ac:dyDescent="0.15">
      <c r="A78" s="3"/>
      <c r="B78" s="356"/>
      <c r="C78" s="352"/>
      <c r="D78" s="352"/>
      <c r="E78" s="330"/>
      <c r="F78" s="18"/>
    </row>
    <row r="79" spans="1:6" ht="19.5" customHeight="1" x14ac:dyDescent="0.15">
      <c r="A79" s="3"/>
      <c r="B79" s="317" t="s">
        <v>125</v>
      </c>
      <c r="C79" s="358">
        <f>SUM(C64:F77)</f>
        <v>6940000</v>
      </c>
      <c r="D79" s="359"/>
      <c r="E79" s="344"/>
      <c r="F79" s="18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1"/>
      <c r="B1" s="2"/>
      <c r="C1" s="7"/>
      <c r="D1" s="6"/>
      <c r="E1" s="6"/>
      <c r="F1" s="2"/>
      <c r="G1" s="1"/>
      <c r="H1" s="1"/>
    </row>
    <row r="2" spans="1:8" ht="12.75" customHeight="1" x14ac:dyDescent="0.15">
      <c r="A2" s="3"/>
      <c r="B2" s="5" t="s">
        <v>8</v>
      </c>
      <c r="C2" s="9">
        <v>2015</v>
      </c>
      <c r="D2" s="34"/>
      <c r="E2" s="34"/>
      <c r="F2" s="21"/>
      <c r="G2" s="18"/>
      <c r="H2" s="1"/>
    </row>
    <row r="3" spans="1:8" ht="12.75" customHeight="1" x14ac:dyDescent="0.15">
      <c r="A3" s="3"/>
      <c r="B3" s="19" t="s">
        <v>17</v>
      </c>
      <c r="C3" s="75"/>
      <c r="D3" s="42"/>
      <c r="E3" s="42"/>
      <c r="F3" s="38"/>
      <c r="G3" s="18"/>
      <c r="H3" s="1"/>
    </row>
    <row r="4" spans="1:8" ht="12.75" customHeight="1" x14ac:dyDescent="0.15">
      <c r="A4" s="3"/>
      <c r="B4" s="26"/>
      <c r="C4" s="53"/>
      <c r="D4" s="39"/>
      <c r="E4" s="39"/>
      <c r="F4" s="39"/>
      <c r="G4" s="18"/>
      <c r="H4" s="1"/>
    </row>
    <row r="5" spans="1:8" ht="12.75" customHeight="1" x14ac:dyDescent="0.15">
      <c r="A5" s="29">
        <v>41</v>
      </c>
      <c r="B5" s="26" t="s">
        <v>15</v>
      </c>
      <c r="C5" s="55">
        <f>SUM(C6:C14)</f>
        <v>3675760</v>
      </c>
      <c r="D5" s="63">
        <v>3675760</v>
      </c>
      <c r="E5" s="54"/>
      <c r="F5" s="39"/>
      <c r="G5" s="18"/>
      <c r="H5" s="1"/>
    </row>
    <row r="6" spans="1:8" ht="12.75" customHeight="1" x14ac:dyDescent="0.15">
      <c r="A6" s="56">
        <v>411</v>
      </c>
      <c r="B6" s="57" t="s">
        <v>33</v>
      </c>
      <c r="C6" s="58">
        <v>1870200</v>
      </c>
      <c r="D6" s="66"/>
      <c r="E6" s="66"/>
      <c r="F6" s="59"/>
      <c r="G6" s="18"/>
      <c r="H6" s="1"/>
    </row>
    <row r="7" spans="1:8" ht="12.75" customHeight="1" x14ac:dyDescent="0.15">
      <c r="A7" s="56">
        <v>412</v>
      </c>
      <c r="B7" s="67" t="s">
        <v>34</v>
      </c>
      <c r="C7" s="58">
        <v>112000</v>
      </c>
      <c r="D7" s="66"/>
      <c r="E7" s="66"/>
      <c r="F7" s="59"/>
      <c r="G7" s="18"/>
      <c r="H7" s="1"/>
    </row>
    <row r="8" spans="1:8" ht="12.75" customHeight="1" x14ac:dyDescent="0.15">
      <c r="A8" s="56">
        <v>413</v>
      </c>
      <c r="B8" s="68" t="s">
        <v>35</v>
      </c>
      <c r="C8" s="58">
        <v>469660</v>
      </c>
      <c r="D8" s="66"/>
      <c r="E8" s="66"/>
      <c r="F8" s="59"/>
      <c r="G8" s="18"/>
      <c r="H8" s="1"/>
    </row>
    <row r="9" spans="1:8" ht="12.75" customHeight="1" x14ac:dyDescent="0.15">
      <c r="A9" s="106">
        <v>414</v>
      </c>
      <c r="B9" s="69" t="s">
        <v>36</v>
      </c>
      <c r="C9" s="109">
        <v>616100</v>
      </c>
      <c r="D9" s="66">
        <f>C9+C8</f>
        <v>1085760</v>
      </c>
      <c r="E9" s="86">
        <v>1085760</v>
      </c>
      <c r="F9" s="59"/>
      <c r="G9" s="18"/>
      <c r="H9" s="1"/>
    </row>
    <row r="10" spans="1:8" ht="12.75" customHeight="1" x14ac:dyDescent="0.15">
      <c r="A10" s="106">
        <v>415</v>
      </c>
      <c r="B10" s="57" t="s">
        <v>21</v>
      </c>
      <c r="C10" s="109">
        <v>76500</v>
      </c>
      <c r="D10" s="66"/>
      <c r="E10" s="66"/>
      <c r="F10" s="59"/>
      <c r="G10" s="18"/>
      <c r="H10" s="1"/>
    </row>
    <row r="11" spans="1:8" ht="12.75" customHeight="1" x14ac:dyDescent="0.15">
      <c r="A11" s="106">
        <v>416</v>
      </c>
      <c r="B11" s="73" t="s">
        <v>22</v>
      </c>
      <c r="C11" s="109">
        <v>60000</v>
      </c>
      <c r="D11" s="66"/>
      <c r="E11" s="66"/>
      <c r="F11" s="59"/>
      <c r="G11" s="18"/>
      <c r="H11" s="1"/>
    </row>
    <row r="12" spans="1:8" ht="12.75" customHeight="1" x14ac:dyDescent="0.15">
      <c r="A12" s="106">
        <v>417</v>
      </c>
      <c r="B12" s="57" t="s">
        <v>23</v>
      </c>
      <c r="C12" s="109">
        <v>80000</v>
      </c>
      <c r="D12" s="66"/>
      <c r="E12" s="66"/>
      <c r="F12" s="59"/>
      <c r="G12" s="18"/>
      <c r="H12" s="1"/>
    </row>
    <row r="13" spans="1:8" ht="12.75" customHeight="1" x14ac:dyDescent="0.15">
      <c r="A13" s="106">
        <v>418</v>
      </c>
      <c r="B13" s="57" t="s">
        <v>24</v>
      </c>
      <c r="C13" s="112"/>
      <c r="D13" s="66"/>
      <c r="E13" s="66"/>
      <c r="F13" s="59"/>
      <c r="G13" s="18"/>
      <c r="H13" s="1"/>
    </row>
    <row r="14" spans="1:8" ht="12.75" customHeight="1" x14ac:dyDescent="0.15">
      <c r="A14" s="56">
        <v>419</v>
      </c>
      <c r="B14" s="57" t="s">
        <v>37</v>
      </c>
      <c r="C14" s="58">
        <v>391300</v>
      </c>
      <c r="D14" s="66"/>
      <c r="E14" s="66"/>
      <c r="F14" s="59"/>
      <c r="G14" s="18"/>
      <c r="H14" s="1"/>
    </row>
    <row r="15" spans="1:8" ht="12.75" customHeight="1" x14ac:dyDescent="0.15">
      <c r="A15" s="29">
        <v>42</v>
      </c>
      <c r="B15" s="74" t="s">
        <v>25</v>
      </c>
      <c r="D15" s="39"/>
      <c r="E15" s="39"/>
      <c r="F15" s="59"/>
      <c r="G15" s="18"/>
      <c r="H15" s="1"/>
    </row>
    <row r="16" spans="1:8" ht="16.5" customHeight="1" x14ac:dyDescent="0.15">
      <c r="A16" s="78">
        <v>43</v>
      </c>
      <c r="B16" s="79" t="s">
        <v>26</v>
      </c>
      <c r="C16" s="119">
        <v>1485000</v>
      </c>
      <c r="D16" s="192">
        <f>C17+C27</f>
        <v>1485000</v>
      </c>
      <c r="E16" s="121"/>
      <c r="F16" s="39"/>
      <c r="G16" s="18"/>
      <c r="H16" s="1"/>
    </row>
    <row r="17" spans="1:8" ht="12.75" customHeight="1" x14ac:dyDescent="0.15">
      <c r="A17" s="122">
        <v>431</v>
      </c>
      <c r="B17" s="123" t="s">
        <v>26</v>
      </c>
      <c r="C17" s="137">
        <f>SUM(C18:C26)</f>
        <v>568000</v>
      </c>
      <c r="D17" s="194">
        <v>568000</v>
      </c>
      <c r="E17" s="121"/>
      <c r="F17" s="39"/>
      <c r="G17" s="18"/>
      <c r="H17" s="143"/>
    </row>
    <row r="18" spans="1:8" ht="12.75" customHeight="1" x14ac:dyDescent="0.15">
      <c r="A18" s="144" t="s">
        <v>54</v>
      </c>
      <c r="B18" s="154" t="s">
        <v>55</v>
      </c>
      <c r="C18" s="155"/>
      <c r="D18" s="196"/>
      <c r="E18" s="121"/>
      <c r="F18" s="39"/>
      <c r="G18" s="18"/>
      <c r="H18" s="1"/>
    </row>
    <row r="19" spans="1:8" ht="12.75" customHeight="1" x14ac:dyDescent="0.15">
      <c r="A19" s="122" t="s">
        <v>59</v>
      </c>
      <c r="B19" s="178" t="s">
        <v>60</v>
      </c>
      <c r="C19" s="155"/>
      <c r="D19" s="121"/>
      <c r="E19" s="39"/>
      <c r="F19" s="195"/>
      <c r="G19" s="1"/>
      <c r="H19" s="1"/>
    </row>
    <row r="20" spans="1:8" ht="12.75" customHeight="1" x14ac:dyDescent="0.15">
      <c r="A20" s="122" t="s">
        <v>61</v>
      </c>
      <c r="B20" s="178" t="s">
        <v>62</v>
      </c>
      <c r="C20" s="180">
        <v>250000</v>
      </c>
      <c r="D20" s="70"/>
      <c r="E20" s="39"/>
      <c r="F20" s="200"/>
      <c r="G20" s="1"/>
      <c r="H20" s="1"/>
    </row>
    <row r="21" spans="1:8" ht="12.75" customHeight="1" x14ac:dyDescent="0.15">
      <c r="A21" s="122" t="s">
        <v>63</v>
      </c>
      <c r="B21" s="178" t="s">
        <v>64</v>
      </c>
      <c r="C21" s="180">
        <v>55000</v>
      </c>
      <c r="D21" s="70"/>
      <c r="E21" s="39"/>
      <c r="F21" s="200"/>
      <c r="G21" s="1"/>
      <c r="H21" s="1"/>
    </row>
    <row r="22" spans="1:8" ht="12.75" customHeight="1" x14ac:dyDescent="0.15">
      <c r="A22" s="122" t="s">
        <v>65</v>
      </c>
      <c r="B22" s="178" t="s">
        <v>66</v>
      </c>
      <c r="C22" s="180">
        <v>50000</v>
      </c>
      <c r="D22" s="70"/>
      <c r="E22" s="39"/>
      <c r="F22" s="200"/>
      <c r="G22" s="1"/>
      <c r="H22" s="1"/>
    </row>
    <row r="23" spans="1:8" ht="12.75" customHeight="1" x14ac:dyDescent="0.15">
      <c r="A23" s="122" t="s">
        <v>67</v>
      </c>
      <c r="B23" s="178" t="s">
        <v>68</v>
      </c>
      <c r="C23" s="180">
        <v>31000</v>
      </c>
      <c r="D23" s="70"/>
      <c r="E23" s="39"/>
      <c r="F23" s="200"/>
      <c r="G23" s="1"/>
      <c r="H23" s="1"/>
    </row>
    <row r="24" spans="1:8" ht="12.75" customHeight="1" x14ac:dyDescent="0.15">
      <c r="A24" s="203" t="s">
        <v>69</v>
      </c>
      <c r="B24" s="178" t="s">
        <v>70</v>
      </c>
      <c r="C24" s="180">
        <v>50000</v>
      </c>
      <c r="D24" s="70"/>
      <c r="E24" s="39"/>
      <c r="F24" s="200"/>
      <c r="G24" s="1"/>
      <c r="H24" s="1"/>
    </row>
    <row r="25" spans="1:8" ht="12.75" customHeight="1" x14ac:dyDescent="0.15">
      <c r="A25" s="122" t="s">
        <v>71</v>
      </c>
      <c r="B25" s="205" t="s">
        <v>72</v>
      </c>
      <c r="C25" s="180">
        <v>35000</v>
      </c>
      <c r="D25" s="70"/>
      <c r="E25" s="39"/>
      <c r="F25" s="200"/>
      <c r="G25" s="1"/>
      <c r="H25" s="1"/>
    </row>
    <row r="26" spans="1:8" ht="12.75" customHeight="1" x14ac:dyDescent="0.15">
      <c r="A26" s="122" t="s">
        <v>73</v>
      </c>
      <c r="B26" s="205" t="s">
        <v>74</v>
      </c>
      <c r="C26" s="155">
        <f>10000+9000+8000+70000</f>
        <v>97000</v>
      </c>
      <c r="D26" s="70"/>
      <c r="E26" s="39"/>
      <c r="F26" s="200"/>
      <c r="G26" s="1"/>
      <c r="H26" s="1"/>
    </row>
    <row r="27" spans="1:8" ht="12.75" customHeight="1" x14ac:dyDescent="0.15">
      <c r="A27" s="122">
        <v>432</v>
      </c>
      <c r="B27" s="207" t="s">
        <v>38</v>
      </c>
      <c r="C27" s="137">
        <f>SUM(C28:C33)</f>
        <v>917000</v>
      </c>
      <c r="D27" s="194">
        <v>917000</v>
      </c>
      <c r="E27" s="39"/>
      <c r="F27" s="200"/>
      <c r="G27" s="1"/>
      <c r="H27" s="1"/>
    </row>
    <row r="28" spans="1:8" ht="12.75" customHeight="1" x14ac:dyDescent="0.15">
      <c r="A28" s="122" t="s">
        <v>75</v>
      </c>
      <c r="B28" s="205" t="s">
        <v>76</v>
      </c>
      <c r="C28" s="155"/>
      <c r="D28" s="70"/>
      <c r="E28" s="39"/>
      <c r="F28" s="200"/>
      <c r="G28" s="1"/>
      <c r="H28" s="1"/>
    </row>
    <row r="29" spans="1:8" ht="12.75" customHeight="1" x14ac:dyDescent="0.15">
      <c r="A29" s="122" t="s">
        <v>77</v>
      </c>
      <c r="B29" s="205" t="s">
        <v>78</v>
      </c>
      <c r="C29" s="155"/>
      <c r="D29" s="70"/>
      <c r="E29" s="39"/>
      <c r="F29" s="200"/>
      <c r="G29" s="1"/>
      <c r="H29" s="1"/>
    </row>
    <row r="30" spans="1:8" ht="12.75" customHeight="1" x14ac:dyDescent="0.15">
      <c r="A30" s="122" t="s">
        <v>79</v>
      </c>
      <c r="B30" s="205" t="s">
        <v>80</v>
      </c>
      <c r="C30" s="155"/>
      <c r="D30" s="70"/>
      <c r="E30" s="39"/>
      <c r="F30" s="200"/>
      <c r="G30" s="1"/>
      <c r="H30" s="1"/>
    </row>
    <row r="31" spans="1:8" ht="12.75" customHeight="1" x14ac:dyDescent="0.15">
      <c r="A31" s="144" t="s">
        <v>81</v>
      </c>
      <c r="B31" s="209" t="s">
        <v>82</v>
      </c>
      <c r="C31" s="155"/>
      <c r="D31" s="70"/>
      <c r="E31" s="39"/>
      <c r="F31" s="200"/>
      <c r="G31" s="1"/>
      <c r="H31" s="1"/>
    </row>
    <row r="32" spans="1:8" ht="12.75" customHeight="1" x14ac:dyDescent="0.15">
      <c r="A32" s="122" t="s">
        <v>83</v>
      </c>
      <c r="B32" s="205" t="s">
        <v>84</v>
      </c>
      <c r="C32" s="155"/>
      <c r="D32" s="70"/>
      <c r="E32" s="39"/>
      <c r="F32" s="200"/>
      <c r="G32" s="1"/>
      <c r="H32" s="1"/>
    </row>
    <row r="33" spans="1:8" ht="12.75" customHeight="1" x14ac:dyDescent="0.15">
      <c r="A33" s="122" t="s">
        <v>85</v>
      </c>
      <c r="B33" s="205" t="s">
        <v>86</v>
      </c>
      <c r="C33" s="155">
        <f>180000+60000+70000+44000+12000+180000+103000+38000+210000+20000</f>
        <v>917000</v>
      </c>
      <c r="D33" s="70"/>
      <c r="E33" s="39"/>
      <c r="F33" s="200"/>
      <c r="G33" s="1"/>
      <c r="H33" s="1"/>
    </row>
    <row r="34" spans="1:8" ht="12.75" customHeight="1" x14ac:dyDescent="0.15">
      <c r="A34" s="29">
        <v>44</v>
      </c>
      <c r="B34" s="210" t="s">
        <v>39</v>
      </c>
      <c r="C34" s="130">
        <v>8098400</v>
      </c>
      <c r="D34" s="39"/>
      <c r="E34" s="39"/>
      <c r="F34" s="39"/>
      <c r="G34" s="18"/>
      <c r="H34" s="1"/>
    </row>
    <row r="35" spans="1:8" ht="12.75" customHeight="1" x14ac:dyDescent="0.15">
      <c r="A35" s="29">
        <v>45</v>
      </c>
      <c r="B35" s="74" t="s">
        <v>87</v>
      </c>
      <c r="C35" s="130"/>
      <c r="D35" s="39"/>
      <c r="E35" s="39"/>
      <c r="F35" s="39"/>
      <c r="G35" s="18"/>
      <c r="H35" s="143"/>
    </row>
    <row r="36" spans="1:8" ht="12.75" customHeight="1" x14ac:dyDescent="0.15">
      <c r="A36" s="29">
        <v>46</v>
      </c>
      <c r="B36" s="26" t="s">
        <v>41</v>
      </c>
      <c r="C36" s="130">
        <v>1478340</v>
      </c>
      <c r="D36" s="39"/>
      <c r="E36" s="39"/>
      <c r="F36" s="39"/>
      <c r="G36" s="18"/>
      <c r="H36" s="143"/>
    </row>
    <row r="37" spans="1:8" ht="12.75" customHeight="1" x14ac:dyDescent="0.15">
      <c r="A37" s="29">
        <v>47</v>
      </c>
      <c r="B37" s="26" t="s">
        <v>42</v>
      </c>
      <c r="C37" s="130">
        <f>60000+10000</f>
        <v>70000</v>
      </c>
      <c r="D37" s="94">
        <v>70000</v>
      </c>
      <c r="E37" s="39"/>
      <c r="F37" s="39"/>
      <c r="G37" s="18"/>
      <c r="H37" s="1"/>
    </row>
    <row r="38" spans="1:8" ht="12.75" customHeight="1" x14ac:dyDescent="0.15">
      <c r="A38" s="3"/>
      <c r="B38" s="26" t="s">
        <v>43</v>
      </c>
      <c r="C38" s="236">
        <v>14807500</v>
      </c>
      <c r="D38" s="39">
        <f>C5+C16+C34+C35+C36+C37</f>
        <v>14807500</v>
      </c>
      <c r="E38" s="39"/>
      <c r="F38" s="39"/>
      <c r="G38" s="18"/>
      <c r="H38" s="1"/>
    </row>
    <row r="39" spans="1:8" ht="12.75" customHeight="1" x14ac:dyDescent="0.15">
      <c r="A39" s="3"/>
      <c r="B39" s="213" t="s">
        <v>88</v>
      </c>
      <c r="C39" s="75"/>
      <c r="D39" s="214"/>
      <c r="E39" s="214"/>
      <c r="F39" s="215"/>
      <c r="G39" s="18"/>
      <c r="H39" s="143"/>
    </row>
    <row r="40" spans="1:8" ht="12.75" customHeight="1" x14ac:dyDescent="0.15">
      <c r="A40" s="29">
        <v>71</v>
      </c>
      <c r="B40" s="26" t="s">
        <v>44</v>
      </c>
      <c r="C40" s="240">
        <f>SUM(C41:C45)</f>
        <v>11667500</v>
      </c>
      <c r="D40" s="63">
        <v>11667500</v>
      </c>
      <c r="E40" s="54"/>
      <c r="F40" s="26"/>
      <c r="G40" s="18"/>
      <c r="H40" s="1"/>
    </row>
    <row r="41" spans="1:8" ht="12.75" customHeight="1" x14ac:dyDescent="0.15">
      <c r="A41" s="56">
        <v>711</v>
      </c>
      <c r="B41" s="73" t="s">
        <v>45</v>
      </c>
      <c r="C41" s="241">
        <v>5050000</v>
      </c>
      <c r="D41" s="66"/>
      <c r="E41" s="275"/>
      <c r="F41" s="59"/>
      <c r="G41" s="18"/>
      <c r="H41" s="1"/>
    </row>
    <row r="42" spans="1:8" ht="12.75" customHeight="1" x14ac:dyDescent="0.15">
      <c r="A42" s="56">
        <v>713</v>
      </c>
      <c r="B42" s="73" t="s">
        <v>46</v>
      </c>
      <c r="C42" s="241">
        <v>420000</v>
      </c>
      <c r="D42" s="66"/>
      <c r="E42" s="275"/>
      <c r="F42" s="59"/>
      <c r="G42" s="18"/>
      <c r="H42" s="1"/>
    </row>
    <row r="43" spans="1:8" ht="12.75" customHeight="1" x14ac:dyDescent="0.15">
      <c r="A43" s="56">
        <v>714</v>
      </c>
      <c r="B43" s="73" t="s">
        <v>47</v>
      </c>
      <c r="C43" s="182">
        <f>1000+6000+300000+1100000+500</f>
        <v>1407500</v>
      </c>
      <c r="D43" s="71">
        <v>1407500</v>
      </c>
      <c r="E43" s="66"/>
      <c r="F43" s="59"/>
      <c r="G43" s="18"/>
      <c r="H43" s="1"/>
    </row>
    <row r="44" spans="1:8" ht="12.75" customHeight="1" x14ac:dyDescent="0.15">
      <c r="A44" s="224"/>
      <c r="B44" s="73" t="s">
        <v>89</v>
      </c>
      <c r="C44" s="182">
        <f>5572500-C43</f>
        <v>4165000</v>
      </c>
      <c r="D44" s="66"/>
      <c r="E44" s="66"/>
      <c r="F44" s="59"/>
      <c r="G44" s="18"/>
      <c r="H44" s="1"/>
    </row>
    <row r="45" spans="1:8" ht="12.75" customHeight="1" x14ac:dyDescent="0.15">
      <c r="A45" s="56">
        <v>715</v>
      </c>
      <c r="B45" s="73" t="s">
        <v>90</v>
      </c>
      <c r="C45" s="58">
        <v>625000</v>
      </c>
      <c r="D45" s="66"/>
      <c r="E45" s="66"/>
      <c r="F45" s="59"/>
      <c r="G45" s="18"/>
      <c r="H45" s="1"/>
    </row>
    <row r="46" spans="1:8" ht="12.75" customHeight="1" x14ac:dyDescent="0.15">
      <c r="A46" s="29">
        <v>72</v>
      </c>
      <c r="B46" s="227" t="s">
        <v>48</v>
      </c>
      <c r="C46" s="130">
        <v>750000</v>
      </c>
      <c r="D46" s="66"/>
      <c r="E46" s="39"/>
      <c r="F46" s="66"/>
      <c r="G46" s="18"/>
      <c r="H46" s="1"/>
    </row>
    <row r="47" spans="1:8" ht="12.75" customHeight="1" x14ac:dyDescent="0.15">
      <c r="A47" s="229">
        <v>73</v>
      </c>
      <c r="B47" s="74" t="s">
        <v>91</v>
      </c>
      <c r="C47" s="232">
        <f>10000+2300000</f>
        <v>2310000</v>
      </c>
      <c r="D47" s="248"/>
      <c r="E47" s="230"/>
      <c r="F47" s="259"/>
      <c r="G47" s="18"/>
      <c r="H47" s="124"/>
    </row>
    <row r="48" spans="1:8" ht="12.75" customHeight="1" x14ac:dyDescent="0.15">
      <c r="A48" s="29">
        <v>74</v>
      </c>
      <c r="B48" s="79" t="s">
        <v>49</v>
      </c>
      <c r="C48" s="130">
        <v>80000</v>
      </c>
      <c r="D48" s="196"/>
      <c r="E48" s="196"/>
      <c r="F48" s="39"/>
      <c r="G48" s="18"/>
      <c r="H48" s="1"/>
    </row>
    <row r="49" spans="1:8" ht="12.75" customHeight="1" x14ac:dyDescent="0.15">
      <c r="A49" s="56">
        <v>741</v>
      </c>
      <c r="B49" s="73" t="s">
        <v>50</v>
      </c>
      <c r="C49" s="53"/>
      <c r="D49" s="196"/>
      <c r="E49" s="196"/>
      <c r="F49" s="39"/>
      <c r="G49" s="18"/>
      <c r="H49" s="1"/>
    </row>
    <row r="50" spans="1:8" ht="12.75" customHeight="1" x14ac:dyDescent="0.15">
      <c r="A50" s="56">
        <v>742</v>
      </c>
      <c r="B50" s="73" t="s">
        <v>51</v>
      </c>
      <c r="C50" s="53"/>
      <c r="D50" s="196"/>
      <c r="E50" s="196"/>
      <c r="F50" s="39"/>
      <c r="G50" s="18"/>
      <c r="H50" s="1"/>
    </row>
    <row r="51" spans="1:8" ht="12.75" customHeight="1" x14ac:dyDescent="0.15">
      <c r="A51" s="224"/>
      <c r="B51" s="73" t="s">
        <v>92</v>
      </c>
      <c r="C51" s="58">
        <v>80000</v>
      </c>
      <c r="D51" s="196"/>
      <c r="E51" s="70"/>
      <c r="F51" s="39"/>
      <c r="G51" s="18"/>
      <c r="H51" s="1"/>
    </row>
    <row r="52" spans="1:8" ht="12.75" customHeight="1" x14ac:dyDescent="0.15">
      <c r="A52" s="29">
        <v>751</v>
      </c>
      <c r="B52" s="210" t="s">
        <v>87</v>
      </c>
      <c r="C52" s="53"/>
      <c r="D52" s="39"/>
      <c r="E52" s="39"/>
      <c r="F52" s="39"/>
      <c r="G52" s="18"/>
      <c r="H52" s="1"/>
    </row>
    <row r="53" spans="1:8" ht="12.75" customHeight="1" x14ac:dyDescent="0.15">
      <c r="A53" s="3"/>
      <c r="B53" s="210" t="s">
        <v>93</v>
      </c>
      <c r="C53" s="236">
        <v>14807500</v>
      </c>
      <c r="D53" s="39">
        <f>C40+C46+C47+C48</f>
        <v>14807500</v>
      </c>
      <c r="E53" s="39"/>
      <c r="F53" s="39"/>
      <c r="G53" s="18"/>
      <c r="H53" s="1"/>
    </row>
    <row r="54" spans="1:8" ht="12.75" customHeight="1" x14ac:dyDescent="0.15">
      <c r="A54" s="3"/>
      <c r="B54" s="213" t="s">
        <v>94</v>
      </c>
      <c r="C54" s="75"/>
      <c r="D54" s="214"/>
      <c r="E54" s="214"/>
      <c r="F54" s="215"/>
      <c r="G54" s="18"/>
      <c r="H54" s="1"/>
    </row>
    <row r="55" spans="1:8" ht="12.75" customHeight="1" x14ac:dyDescent="0.15">
      <c r="A55" s="3"/>
      <c r="B55" s="67" t="s">
        <v>95</v>
      </c>
      <c r="C55" s="129"/>
      <c r="D55" s="66"/>
      <c r="E55" s="66"/>
      <c r="F55" s="66"/>
      <c r="G55" s="18"/>
      <c r="H55" s="1"/>
    </row>
    <row r="56" spans="1:8" ht="12.75" customHeight="1" x14ac:dyDescent="0.15">
      <c r="A56" s="3"/>
      <c r="B56" s="67" t="s">
        <v>96</v>
      </c>
      <c r="C56" s="129"/>
      <c r="D56" s="66"/>
      <c r="E56" s="66"/>
      <c r="F56" s="66"/>
      <c r="G56" s="18"/>
      <c r="H56" s="1"/>
    </row>
    <row r="57" spans="1:8" ht="12.75" customHeight="1" x14ac:dyDescent="0.15">
      <c r="A57" s="3"/>
      <c r="B57" s="67" t="s">
        <v>97</v>
      </c>
      <c r="C57" s="129"/>
      <c r="D57" s="66"/>
      <c r="E57" s="66"/>
      <c r="F57" s="66"/>
      <c r="G57" s="18"/>
      <c r="H57" s="1"/>
    </row>
    <row r="58" spans="1:8" ht="12.75" customHeight="1" x14ac:dyDescent="0.15">
      <c r="A58" s="3"/>
      <c r="B58" s="67" t="s">
        <v>98</v>
      </c>
      <c r="C58" s="129"/>
      <c r="D58" s="66"/>
      <c r="E58" s="66"/>
      <c r="F58" s="66"/>
      <c r="G58" s="18"/>
      <c r="H58" s="1"/>
    </row>
    <row r="59" spans="1:8" ht="12.75" customHeight="1" x14ac:dyDescent="0.15">
      <c r="A59" s="3"/>
      <c r="B59" s="270"/>
      <c r="C59" s="129"/>
      <c r="D59" s="66"/>
      <c r="E59" s="66"/>
      <c r="F59" s="215"/>
      <c r="G59" s="18"/>
      <c r="H59" s="1"/>
    </row>
    <row r="60" spans="1:8" ht="19.5" customHeight="1" x14ac:dyDescent="0.15">
      <c r="A60" s="1"/>
      <c r="B60" s="271"/>
      <c r="C60" s="290"/>
      <c r="D60" s="292"/>
      <c r="E60" s="295"/>
      <c r="F60" s="271"/>
      <c r="G60" s="1"/>
      <c r="H60" s="1"/>
    </row>
    <row r="61" spans="1:8" ht="19.5" customHeight="1" x14ac:dyDescent="0.15">
      <c r="A61" s="1"/>
      <c r="B61" s="286" t="s">
        <v>99</v>
      </c>
      <c r="C61" s="7"/>
      <c r="D61" s="297"/>
      <c r="E61" s="6"/>
      <c r="F61" s="1"/>
      <c r="G61" s="1"/>
      <c r="H61" s="1"/>
    </row>
    <row r="62" spans="1:8" ht="19.5" customHeight="1" x14ac:dyDescent="0.15">
      <c r="A62" s="3"/>
      <c r="B62" s="299" t="s">
        <v>103</v>
      </c>
      <c r="C62" s="129"/>
      <c r="D62" s="157"/>
      <c r="E62" s="301"/>
      <c r="F62" s="18"/>
      <c r="G62" s="1"/>
      <c r="H62" s="1"/>
    </row>
    <row r="63" spans="1:8" ht="19.5" customHeight="1" x14ac:dyDescent="0.15">
      <c r="A63" s="3"/>
      <c r="B63" s="299"/>
      <c r="C63" s="129"/>
      <c r="D63" s="157"/>
      <c r="E63" s="301"/>
      <c r="F63" s="18"/>
      <c r="G63" s="1"/>
      <c r="H63" s="1"/>
    </row>
    <row r="64" spans="1:8" ht="24" customHeight="1" x14ac:dyDescent="0.15">
      <c r="A64" s="353">
        <v>1</v>
      </c>
      <c r="B64" s="314" t="s">
        <v>139</v>
      </c>
      <c r="C64" s="329">
        <v>503700</v>
      </c>
      <c r="D64" s="157"/>
      <c r="E64" s="301"/>
      <c r="F64" s="18"/>
      <c r="G64" s="1"/>
      <c r="H64" s="1"/>
    </row>
    <row r="65" spans="1:8" ht="24" customHeight="1" x14ac:dyDescent="0.15">
      <c r="A65" s="353">
        <v>2</v>
      </c>
      <c r="B65" s="314" t="s">
        <v>140</v>
      </c>
      <c r="C65" s="355">
        <v>82000</v>
      </c>
      <c r="D65" s="157"/>
      <c r="E65" s="301"/>
      <c r="F65" s="18"/>
      <c r="G65" s="1"/>
      <c r="H65" s="1"/>
    </row>
    <row r="66" spans="1:8" ht="24" customHeight="1" x14ac:dyDescent="0.15">
      <c r="A66" s="353">
        <v>3</v>
      </c>
      <c r="B66" s="331" t="s">
        <v>141</v>
      </c>
      <c r="C66" s="329">
        <v>268800</v>
      </c>
      <c r="D66" s="157"/>
      <c r="E66" s="301"/>
      <c r="F66" s="18"/>
      <c r="G66" s="1"/>
      <c r="H66" s="1"/>
    </row>
    <row r="67" spans="1:8" ht="24" customHeight="1" x14ac:dyDescent="0.15">
      <c r="A67" s="353">
        <v>4</v>
      </c>
      <c r="B67" s="331" t="s">
        <v>142</v>
      </c>
      <c r="C67" s="329">
        <v>197700</v>
      </c>
      <c r="D67" s="157"/>
      <c r="E67" s="301"/>
      <c r="F67" s="18"/>
      <c r="G67" s="1"/>
      <c r="H67" s="1"/>
    </row>
    <row r="68" spans="1:8" ht="24" customHeight="1" x14ac:dyDescent="0.15">
      <c r="A68" s="353">
        <v>5</v>
      </c>
      <c r="B68" s="331" t="s">
        <v>132</v>
      </c>
      <c r="C68" s="329">
        <v>163650</v>
      </c>
      <c r="D68" s="157"/>
      <c r="E68" s="301"/>
      <c r="F68" s="18"/>
      <c r="G68" s="1"/>
      <c r="H68" s="1"/>
    </row>
    <row r="69" spans="1:8" ht="24" customHeight="1" x14ac:dyDescent="0.15">
      <c r="A69" s="353">
        <v>6</v>
      </c>
      <c r="B69" s="331" t="s">
        <v>143</v>
      </c>
      <c r="C69" s="329">
        <v>1493390</v>
      </c>
      <c r="D69" s="157"/>
      <c r="E69" s="301"/>
      <c r="F69" s="18"/>
      <c r="G69" s="1"/>
      <c r="H69" s="1"/>
    </row>
    <row r="70" spans="1:8" ht="24" customHeight="1" x14ac:dyDescent="0.15">
      <c r="A70" s="353">
        <v>7</v>
      </c>
      <c r="B70" s="314" t="s">
        <v>144</v>
      </c>
      <c r="C70" s="329">
        <v>1649600</v>
      </c>
      <c r="D70" s="157"/>
      <c r="E70" s="301"/>
      <c r="F70" s="18"/>
      <c r="G70" s="1"/>
      <c r="H70" s="1"/>
    </row>
    <row r="71" spans="1:8" ht="24" customHeight="1" x14ac:dyDescent="0.15">
      <c r="A71" s="353">
        <v>8</v>
      </c>
      <c r="B71" s="331" t="s">
        <v>145</v>
      </c>
      <c r="C71" s="329">
        <v>808200</v>
      </c>
      <c r="D71" s="157"/>
      <c r="E71" s="301"/>
      <c r="F71" s="18"/>
      <c r="G71" s="1"/>
      <c r="H71" s="1"/>
    </row>
    <row r="72" spans="1:8" ht="24" customHeight="1" x14ac:dyDescent="0.15">
      <c r="A72" s="353">
        <v>9</v>
      </c>
      <c r="B72" s="331" t="s">
        <v>146</v>
      </c>
      <c r="C72" s="329">
        <v>323400</v>
      </c>
      <c r="D72" s="157"/>
      <c r="E72" s="301"/>
      <c r="F72" s="18"/>
      <c r="G72" s="1"/>
      <c r="H72" s="1"/>
    </row>
    <row r="73" spans="1:8" ht="24" customHeight="1" x14ac:dyDescent="0.15">
      <c r="A73" s="353">
        <v>10</v>
      </c>
      <c r="B73" s="331" t="s">
        <v>147</v>
      </c>
      <c r="C73" s="329">
        <v>806500</v>
      </c>
      <c r="D73" s="157"/>
      <c r="E73" s="301"/>
      <c r="F73" s="18"/>
      <c r="G73" s="1"/>
      <c r="H73" s="1"/>
    </row>
    <row r="74" spans="1:8" ht="24" customHeight="1" x14ac:dyDescent="0.15">
      <c r="A74" s="353">
        <v>11</v>
      </c>
      <c r="B74" s="331" t="s">
        <v>148</v>
      </c>
      <c r="C74" s="329">
        <v>7287900</v>
      </c>
      <c r="D74" s="157"/>
      <c r="E74" s="301"/>
      <c r="F74" s="18"/>
      <c r="G74" s="1"/>
      <c r="H74" s="1"/>
    </row>
    <row r="75" spans="1:8" ht="24" customHeight="1" x14ac:dyDescent="0.15">
      <c r="A75" s="353">
        <v>12</v>
      </c>
      <c r="B75" s="357" t="s">
        <v>149</v>
      </c>
      <c r="C75" s="329">
        <v>656800</v>
      </c>
      <c r="D75" s="157"/>
      <c r="E75" s="301"/>
      <c r="F75" s="18"/>
      <c r="G75" s="1"/>
      <c r="H75" s="1"/>
    </row>
    <row r="76" spans="1:8" ht="24" customHeight="1" x14ac:dyDescent="0.15">
      <c r="A76" s="353">
        <v>13</v>
      </c>
      <c r="B76" s="357" t="s">
        <v>150</v>
      </c>
      <c r="C76" s="329">
        <v>106660</v>
      </c>
      <c r="D76" s="157"/>
      <c r="E76" s="301"/>
      <c r="F76" s="18"/>
      <c r="G76" s="1"/>
      <c r="H76" s="1"/>
    </row>
    <row r="77" spans="1:8" ht="24" customHeight="1" x14ac:dyDescent="0.15">
      <c r="A77" s="353">
        <v>14</v>
      </c>
      <c r="B77" s="387" t="s">
        <v>151</v>
      </c>
      <c r="C77" s="329">
        <v>437300</v>
      </c>
      <c r="D77" s="157"/>
      <c r="E77" s="301"/>
      <c r="F77" s="18"/>
      <c r="G77" s="1"/>
      <c r="H77" s="1"/>
    </row>
    <row r="78" spans="1:8" ht="19.5" customHeight="1" x14ac:dyDescent="0.15">
      <c r="A78" s="353">
        <v>15</v>
      </c>
      <c r="B78" s="387" t="s">
        <v>190</v>
      </c>
      <c r="C78" s="329">
        <v>21900</v>
      </c>
      <c r="D78" s="182"/>
      <c r="E78" s="411"/>
      <c r="F78" s="184"/>
      <c r="G78" s="185"/>
      <c r="H78" s="185"/>
    </row>
    <row r="79" spans="1:8" ht="19.5" customHeight="1" x14ac:dyDescent="0.15">
      <c r="A79" s="3"/>
      <c r="B79" s="354"/>
      <c r="C79" s="329"/>
      <c r="D79" s="157"/>
      <c r="E79" s="301"/>
      <c r="F79" s="18"/>
      <c r="G79" s="1"/>
      <c r="H79" s="1"/>
    </row>
    <row r="80" spans="1:8" ht="19.5" customHeight="1" x14ac:dyDescent="0.15">
      <c r="A80" s="3"/>
      <c r="B80" s="299" t="s">
        <v>125</v>
      </c>
      <c r="C80" s="430">
        <f>SUM(C64:C78)</f>
        <v>14807500</v>
      </c>
      <c r="D80" s="432"/>
      <c r="E80" s="433"/>
      <c r="F80" s="18"/>
      <c r="G80" s="1"/>
      <c r="H80" s="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1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8"/>
      <c r="E1" s="2"/>
      <c r="F1" s="2"/>
    </row>
    <row r="2" spans="1:6" ht="12.75" customHeight="1" x14ac:dyDescent="0.15">
      <c r="A2" s="3"/>
      <c r="B2" s="5" t="s">
        <v>10</v>
      </c>
      <c r="C2" s="10">
        <v>2015</v>
      </c>
      <c r="D2" s="31"/>
      <c r="E2" s="17"/>
      <c r="F2" s="21"/>
    </row>
    <row r="3" spans="1:6" ht="12.75" customHeight="1" x14ac:dyDescent="0.15">
      <c r="A3" s="3"/>
      <c r="B3" s="19" t="s">
        <v>17</v>
      </c>
      <c r="C3" s="32"/>
      <c r="D3" s="37"/>
      <c r="E3" s="36"/>
      <c r="F3" s="38"/>
    </row>
    <row r="4" spans="1:6" ht="12.75" customHeight="1" x14ac:dyDescent="0.15">
      <c r="A4" s="3"/>
      <c r="B4" s="26"/>
      <c r="C4" s="28"/>
      <c r="D4" s="48"/>
      <c r="E4" s="39"/>
      <c r="F4" s="39"/>
    </row>
    <row r="5" spans="1:6" ht="12.75" customHeight="1" x14ac:dyDescent="0.15">
      <c r="A5" s="29">
        <v>41</v>
      </c>
      <c r="B5" s="26" t="s">
        <v>15</v>
      </c>
      <c r="C5" s="51">
        <f>SUM(C6:C14)</f>
        <v>1094077</v>
      </c>
      <c r="D5" s="72">
        <v>1094077</v>
      </c>
      <c r="E5" s="54"/>
      <c r="F5" s="39"/>
    </row>
    <row r="6" spans="1:6" ht="12.75" customHeight="1" x14ac:dyDescent="0.15">
      <c r="A6" s="56">
        <v>411</v>
      </c>
      <c r="B6" s="57" t="s">
        <v>33</v>
      </c>
      <c r="C6" s="65">
        <v>688482</v>
      </c>
      <c r="D6" s="48"/>
      <c r="E6" s="39"/>
      <c r="F6" s="59"/>
    </row>
    <row r="7" spans="1:6" ht="12.75" customHeight="1" x14ac:dyDescent="0.15">
      <c r="A7" s="56">
        <v>412</v>
      </c>
      <c r="B7" s="67" t="s">
        <v>34</v>
      </c>
      <c r="C7" s="65">
        <v>56605</v>
      </c>
      <c r="D7" s="48"/>
      <c r="E7" s="39"/>
      <c r="F7" s="59"/>
    </row>
    <row r="8" spans="1:6" ht="12.75" customHeight="1" x14ac:dyDescent="0.15">
      <c r="A8" s="56">
        <v>413</v>
      </c>
      <c r="B8" s="68" t="s">
        <v>35</v>
      </c>
      <c r="C8" s="65">
        <v>100250</v>
      </c>
      <c r="D8" s="48"/>
      <c r="E8" s="39"/>
      <c r="F8" s="59"/>
    </row>
    <row r="9" spans="1:6" ht="12.75" customHeight="1" x14ac:dyDescent="0.15">
      <c r="A9" s="56">
        <v>414</v>
      </c>
      <c r="B9" s="69" t="s">
        <v>36</v>
      </c>
      <c r="C9" s="65">
        <v>76680</v>
      </c>
      <c r="D9" s="48">
        <f>C9+C8</f>
        <v>176930</v>
      </c>
      <c r="E9" s="113">
        <v>176930</v>
      </c>
      <c r="F9" s="59"/>
    </row>
    <row r="10" spans="1:6" ht="12.75" customHeight="1" x14ac:dyDescent="0.15">
      <c r="A10" s="56">
        <v>415</v>
      </c>
      <c r="B10" s="57" t="s">
        <v>21</v>
      </c>
      <c r="C10" s="65">
        <v>41500</v>
      </c>
      <c r="D10" s="48"/>
      <c r="E10" s="39"/>
      <c r="F10" s="59"/>
    </row>
    <row r="11" spans="1:6" ht="12.75" customHeight="1" x14ac:dyDescent="0.15">
      <c r="A11" s="56">
        <v>416</v>
      </c>
      <c r="B11" s="73" t="s">
        <v>22</v>
      </c>
      <c r="C11" s="100"/>
      <c r="D11" s="48"/>
      <c r="E11" s="39"/>
      <c r="F11" s="59"/>
    </row>
    <row r="12" spans="1:6" ht="12.75" customHeight="1" x14ac:dyDescent="0.15">
      <c r="A12" s="56">
        <v>417</v>
      </c>
      <c r="B12" s="57" t="s">
        <v>23</v>
      </c>
      <c r="C12" s="65">
        <v>1300</v>
      </c>
      <c r="D12" s="48"/>
      <c r="E12" s="39"/>
      <c r="F12" s="59"/>
    </row>
    <row r="13" spans="1:6" ht="12.75" customHeight="1" x14ac:dyDescent="0.15">
      <c r="A13" s="56">
        <v>418</v>
      </c>
      <c r="B13" s="57" t="s">
        <v>24</v>
      </c>
      <c r="C13" s="65">
        <v>22000</v>
      </c>
      <c r="D13" s="48"/>
      <c r="E13" s="39"/>
      <c r="F13" s="59"/>
    </row>
    <row r="14" spans="1:6" ht="12.75" customHeight="1" x14ac:dyDescent="0.15">
      <c r="A14" s="56">
        <v>419</v>
      </c>
      <c r="B14" s="57" t="s">
        <v>37</v>
      </c>
      <c r="C14" s="65">
        <v>107260</v>
      </c>
      <c r="D14" s="48"/>
      <c r="E14" s="39"/>
      <c r="F14" s="59"/>
    </row>
    <row r="15" spans="1:6" ht="12.75" customHeight="1" x14ac:dyDescent="0.15">
      <c r="A15" s="29">
        <v>42</v>
      </c>
      <c r="B15" s="115" t="s">
        <v>25</v>
      </c>
      <c r="C15" s="116">
        <v>2600</v>
      </c>
      <c r="D15" s="117"/>
      <c r="E15" s="90"/>
      <c r="F15" s="118"/>
    </row>
    <row r="16" spans="1:6" ht="16.5" customHeight="1" x14ac:dyDescent="0.15">
      <c r="A16" s="78">
        <v>43</v>
      </c>
      <c r="B16" s="79" t="s">
        <v>26</v>
      </c>
      <c r="C16" s="150">
        <v>358600</v>
      </c>
      <c r="D16" s="152">
        <f>C17+C27</f>
        <v>358600</v>
      </c>
      <c r="E16" s="156"/>
      <c r="F16" s="39"/>
    </row>
    <row r="17" spans="1:6" ht="12.75" customHeight="1" x14ac:dyDescent="0.15">
      <c r="A17" s="56">
        <v>431</v>
      </c>
      <c r="B17" s="198" t="s">
        <v>26</v>
      </c>
      <c r="C17" s="246">
        <f>SUM(C18:C26)</f>
        <v>332000</v>
      </c>
      <c r="D17" s="247">
        <v>332000</v>
      </c>
      <c r="E17" s="181"/>
      <c r="F17" s="39"/>
    </row>
    <row r="18" spans="1:6" ht="12.75" customHeight="1" x14ac:dyDescent="0.15">
      <c r="A18" s="56" t="s">
        <v>54</v>
      </c>
      <c r="B18" s="249" t="s">
        <v>55</v>
      </c>
      <c r="C18" s="211">
        <v>0</v>
      </c>
      <c r="D18" s="250"/>
      <c r="E18" s="70"/>
      <c r="F18" s="39"/>
    </row>
    <row r="19" spans="1:6" ht="12.75" customHeight="1" x14ac:dyDescent="0.15">
      <c r="A19" s="56" t="s">
        <v>59</v>
      </c>
      <c r="B19" s="249" t="s">
        <v>60</v>
      </c>
      <c r="C19" s="211">
        <v>2000</v>
      </c>
      <c r="D19" s="250"/>
      <c r="E19" s="70"/>
      <c r="F19" s="39"/>
    </row>
    <row r="20" spans="1:6" ht="12.75" customHeight="1" x14ac:dyDescent="0.15">
      <c r="A20" s="56" t="s">
        <v>61</v>
      </c>
      <c r="B20" s="249" t="s">
        <v>62</v>
      </c>
      <c r="C20" s="211">
        <v>175000</v>
      </c>
      <c r="D20" s="250"/>
      <c r="E20" s="70"/>
      <c r="F20" s="39"/>
    </row>
    <row r="21" spans="1:6" ht="12.75" customHeight="1" x14ac:dyDescent="0.15">
      <c r="A21" s="56" t="s">
        <v>63</v>
      </c>
      <c r="B21" s="249" t="s">
        <v>64</v>
      </c>
      <c r="C21" s="211">
        <v>5000</v>
      </c>
      <c r="D21" s="250"/>
      <c r="E21" s="70"/>
      <c r="F21" s="39"/>
    </row>
    <row r="22" spans="1:6" ht="12.75" customHeight="1" x14ac:dyDescent="0.15">
      <c r="A22" s="56" t="s">
        <v>65</v>
      </c>
      <c r="B22" s="249" t="s">
        <v>66</v>
      </c>
      <c r="C22" s="211">
        <v>20000</v>
      </c>
      <c r="D22" s="250"/>
      <c r="E22" s="70"/>
      <c r="F22" s="39"/>
    </row>
    <row r="23" spans="1:6" ht="12.75" customHeight="1" x14ac:dyDescent="0.15">
      <c r="A23" s="56" t="s">
        <v>67</v>
      </c>
      <c r="B23" s="249" t="s">
        <v>68</v>
      </c>
      <c r="C23" s="211">
        <v>14000</v>
      </c>
      <c r="D23" s="250"/>
      <c r="E23" s="70"/>
      <c r="F23" s="39"/>
    </row>
    <row r="24" spans="1:6" ht="12.75" customHeight="1" x14ac:dyDescent="0.15">
      <c r="A24" s="289" t="s">
        <v>69</v>
      </c>
      <c r="B24" s="249" t="s">
        <v>70</v>
      </c>
      <c r="C24" s="291">
        <v>2000</v>
      </c>
      <c r="D24" s="293"/>
      <c r="E24" s="294"/>
      <c r="F24" s="296"/>
    </row>
    <row r="25" spans="1:6" ht="12.75" customHeight="1" x14ac:dyDescent="0.15">
      <c r="A25" s="56" t="s">
        <v>71</v>
      </c>
      <c r="B25" s="298" t="s">
        <v>72</v>
      </c>
      <c r="C25" s="99">
        <v>26500</v>
      </c>
      <c r="D25" s="206"/>
      <c r="E25" s="66"/>
      <c r="F25" s="195"/>
    </row>
    <row r="26" spans="1:6" ht="12.75" customHeight="1" x14ac:dyDescent="0.15">
      <c r="A26" s="56" t="s">
        <v>73</v>
      </c>
      <c r="B26" s="298" t="s">
        <v>74</v>
      </c>
      <c r="C26" s="99">
        <v>87500</v>
      </c>
      <c r="D26" s="206"/>
      <c r="E26" s="66"/>
      <c r="F26" s="18"/>
    </row>
    <row r="27" spans="1:6" ht="12.75" customHeight="1" x14ac:dyDescent="0.15">
      <c r="A27" s="56">
        <v>432</v>
      </c>
      <c r="B27" s="300" t="s">
        <v>38</v>
      </c>
      <c r="C27" s="302">
        <f>SUM(C28:C33)</f>
        <v>26600</v>
      </c>
      <c r="D27" s="247">
        <v>26600</v>
      </c>
      <c r="E27" s="256"/>
      <c r="F27" s="200"/>
    </row>
    <row r="28" spans="1:6" ht="12.75" customHeight="1" x14ac:dyDescent="0.15">
      <c r="A28" s="56" t="s">
        <v>75</v>
      </c>
      <c r="B28" s="303" t="s">
        <v>76</v>
      </c>
      <c r="C28" s="88"/>
      <c r="D28" s="48"/>
      <c r="E28" s="39"/>
      <c r="F28" s="39"/>
    </row>
    <row r="29" spans="1:6" ht="12.75" customHeight="1" x14ac:dyDescent="0.15">
      <c r="A29" s="56" t="s">
        <v>77</v>
      </c>
      <c r="B29" s="303" t="s">
        <v>78</v>
      </c>
      <c r="C29" s="88"/>
      <c r="D29" s="48"/>
      <c r="E29" s="39"/>
      <c r="F29" s="39"/>
    </row>
    <row r="30" spans="1:6" ht="12.75" customHeight="1" x14ac:dyDescent="0.15">
      <c r="A30" s="56" t="s">
        <v>79</v>
      </c>
      <c r="B30" s="303" t="s">
        <v>80</v>
      </c>
      <c r="C30" s="88"/>
      <c r="D30" s="48"/>
      <c r="E30" s="39"/>
      <c r="F30" s="39"/>
    </row>
    <row r="31" spans="1:6" ht="12.75" customHeight="1" x14ac:dyDescent="0.15">
      <c r="A31" s="56" t="s">
        <v>81</v>
      </c>
      <c r="B31" s="303" t="s">
        <v>82</v>
      </c>
      <c r="C31" s="88"/>
      <c r="D31" s="48"/>
      <c r="E31" s="39"/>
      <c r="F31" s="39"/>
    </row>
    <row r="32" spans="1:6" ht="12.75" customHeight="1" x14ac:dyDescent="0.15">
      <c r="A32" s="56" t="s">
        <v>83</v>
      </c>
      <c r="B32" s="303" t="s">
        <v>84</v>
      </c>
      <c r="C32" s="88"/>
      <c r="D32" s="48"/>
      <c r="E32" s="39"/>
      <c r="F32" s="39"/>
    </row>
    <row r="33" spans="1:6" ht="12.75" customHeight="1" x14ac:dyDescent="0.15">
      <c r="A33" s="56" t="s">
        <v>85</v>
      </c>
      <c r="B33" s="303" t="s">
        <v>86</v>
      </c>
      <c r="C33" s="65">
        <v>26600</v>
      </c>
      <c r="D33" s="48"/>
      <c r="E33" s="39"/>
      <c r="F33" s="39"/>
    </row>
    <row r="34" spans="1:6" ht="12.75" customHeight="1" x14ac:dyDescent="0.15">
      <c r="A34" s="29">
        <v>44</v>
      </c>
      <c r="B34" s="305" t="s">
        <v>39</v>
      </c>
      <c r="C34" s="88">
        <v>341000</v>
      </c>
      <c r="D34" s="48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28"/>
      <c r="D35" s="48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88">
        <v>442515</v>
      </c>
      <c r="D36" s="48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88">
        <v>40000</v>
      </c>
      <c r="D37" s="48"/>
      <c r="E37" s="39"/>
      <c r="F37" s="39"/>
    </row>
    <row r="38" spans="1:6" ht="12.75" customHeight="1" x14ac:dyDescent="0.15">
      <c r="A38" s="3"/>
      <c r="B38" s="26" t="s">
        <v>43</v>
      </c>
      <c r="C38" s="218">
        <v>2278792</v>
      </c>
      <c r="D38" s="48">
        <f>C5+C15+C16+C34+C36+C37</f>
        <v>2278792</v>
      </c>
      <c r="E38" s="39"/>
      <c r="F38" s="39"/>
    </row>
    <row r="39" spans="1:6" ht="12.75" customHeight="1" x14ac:dyDescent="0.15">
      <c r="A39" s="3"/>
      <c r="B39" s="213" t="s">
        <v>88</v>
      </c>
      <c r="C39" s="220"/>
      <c r="D39" s="24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307">
        <f>SUM(C41:C45)</f>
        <v>1194000</v>
      </c>
      <c r="D40" s="72">
        <v>1194000</v>
      </c>
      <c r="E40" s="95"/>
      <c r="F40" s="26"/>
    </row>
    <row r="41" spans="1:6" ht="12.75" customHeight="1" x14ac:dyDescent="0.15">
      <c r="A41" s="56">
        <v>711</v>
      </c>
      <c r="B41" s="73" t="s">
        <v>45</v>
      </c>
      <c r="C41" s="114">
        <v>486000</v>
      </c>
      <c r="D41" s="140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114">
        <v>150000</v>
      </c>
      <c r="D42" s="140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66">
        <f>14000+135000</f>
        <v>149000</v>
      </c>
      <c r="D43" s="350">
        <v>149000</v>
      </c>
      <c r="E43" s="66"/>
      <c r="F43" s="59"/>
    </row>
    <row r="44" spans="1:6" ht="12.75" customHeight="1" x14ac:dyDescent="0.15">
      <c r="A44" s="224"/>
      <c r="B44" s="73" t="s">
        <v>89</v>
      </c>
      <c r="C44" s="66">
        <f>503500-C43</f>
        <v>354500</v>
      </c>
      <c r="D44" s="140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65">
        <v>54500</v>
      </c>
      <c r="D45" s="140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88">
        <v>50000</v>
      </c>
      <c r="D46" s="48"/>
      <c r="E46" s="39"/>
      <c r="F46" s="66"/>
    </row>
    <row r="47" spans="1:6" ht="18" customHeight="1" x14ac:dyDescent="0.15">
      <c r="A47" s="229">
        <v>73</v>
      </c>
      <c r="B47" s="74" t="s">
        <v>91</v>
      </c>
      <c r="C47" s="266">
        <v>124792</v>
      </c>
      <c r="D47" s="389"/>
      <c r="E47" s="168"/>
      <c r="F47" s="259"/>
    </row>
    <row r="48" spans="1:6" ht="12.75" customHeight="1" x14ac:dyDescent="0.15">
      <c r="A48" s="29">
        <v>74</v>
      </c>
      <c r="B48" s="79" t="s">
        <v>49</v>
      </c>
      <c r="C48" s="263">
        <v>910000</v>
      </c>
      <c r="D48" s="391"/>
      <c r="E48" s="196"/>
      <c r="F48" s="39"/>
    </row>
    <row r="49" spans="1:6" ht="12.75" customHeight="1" x14ac:dyDescent="0.15">
      <c r="A49" s="56">
        <v>741</v>
      </c>
      <c r="B49" s="73" t="s">
        <v>50</v>
      </c>
      <c r="C49" s="256">
        <v>30000</v>
      </c>
      <c r="D49" s="250"/>
      <c r="E49" s="157"/>
      <c r="F49" s="39"/>
    </row>
    <row r="50" spans="1:6" ht="12.75" customHeight="1" x14ac:dyDescent="0.15">
      <c r="A50" s="56">
        <v>742</v>
      </c>
      <c r="B50" s="73" t="s">
        <v>51</v>
      </c>
      <c r="C50" s="211">
        <v>780000</v>
      </c>
      <c r="D50" s="250"/>
      <c r="E50" s="157"/>
      <c r="F50" s="39"/>
    </row>
    <row r="51" spans="1:6" ht="12.75" customHeight="1" x14ac:dyDescent="0.15">
      <c r="A51" s="224"/>
      <c r="B51" s="73" t="s">
        <v>92</v>
      </c>
      <c r="C51" s="211">
        <f>C48-C49-C50</f>
        <v>100000</v>
      </c>
      <c r="D51" s="391"/>
      <c r="E51" s="196"/>
      <c r="F51" s="39"/>
    </row>
    <row r="52" spans="1:6" ht="12.75" customHeight="1" x14ac:dyDescent="0.15">
      <c r="A52" s="29">
        <v>751</v>
      </c>
      <c r="B52" s="210" t="s">
        <v>87</v>
      </c>
      <c r="C52" s="88"/>
      <c r="D52" s="48"/>
      <c r="E52" s="39"/>
      <c r="F52" s="39"/>
    </row>
    <row r="53" spans="1:6" ht="12.75" customHeight="1" x14ac:dyDescent="0.15">
      <c r="A53" s="3"/>
      <c r="B53" s="210" t="s">
        <v>93</v>
      </c>
      <c r="C53" s="218">
        <v>2278792</v>
      </c>
      <c r="D53" s="48">
        <f>C40+C46+C47+C48</f>
        <v>2278792</v>
      </c>
      <c r="E53" s="39"/>
      <c r="F53" s="39"/>
    </row>
    <row r="54" spans="1:6" ht="12.75" customHeight="1" x14ac:dyDescent="0.15">
      <c r="A54" s="3"/>
      <c r="B54" s="213" t="s">
        <v>94</v>
      </c>
      <c r="C54" s="220"/>
      <c r="D54" s="245"/>
      <c r="E54" s="215"/>
      <c r="F54" s="215"/>
    </row>
    <row r="55" spans="1:6" ht="12.75" customHeight="1" x14ac:dyDescent="0.15">
      <c r="A55" s="3"/>
      <c r="B55" s="67" t="s">
        <v>95</v>
      </c>
      <c r="C55" s="100"/>
      <c r="D55" s="140"/>
      <c r="E55" s="66"/>
      <c r="F55" s="66"/>
    </row>
    <row r="56" spans="1:6" ht="12.75" customHeight="1" x14ac:dyDescent="0.15">
      <c r="A56" s="3"/>
      <c r="B56" s="67" t="s">
        <v>96</v>
      </c>
      <c r="C56" s="100"/>
      <c r="D56" s="140"/>
      <c r="E56" s="66"/>
      <c r="F56" s="66"/>
    </row>
    <row r="57" spans="1:6" ht="12.75" customHeight="1" x14ac:dyDescent="0.15">
      <c r="A57" s="3"/>
      <c r="B57" s="67" t="s">
        <v>97</v>
      </c>
      <c r="C57" s="100"/>
      <c r="D57" s="140"/>
      <c r="E57" s="66"/>
      <c r="F57" s="66"/>
    </row>
    <row r="58" spans="1:6" ht="12.75" customHeight="1" x14ac:dyDescent="0.15">
      <c r="A58" s="3"/>
      <c r="B58" s="67" t="s">
        <v>98</v>
      </c>
      <c r="C58" s="100"/>
      <c r="D58" s="140"/>
      <c r="E58" s="66"/>
      <c r="F58" s="66"/>
    </row>
    <row r="59" spans="1:6" ht="12.75" customHeight="1" x14ac:dyDescent="0.15">
      <c r="A59" s="3"/>
      <c r="B59" s="270"/>
      <c r="C59" s="220"/>
      <c r="D59" s="245"/>
      <c r="E59" s="215"/>
      <c r="F59" s="215"/>
    </row>
    <row r="60" spans="1:6" ht="19.5" customHeight="1" x14ac:dyDescent="0.15">
      <c r="A60" s="1"/>
      <c r="B60" s="271"/>
      <c r="C60" s="271"/>
      <c r="D60" s="394"/>
      <c r="E60" s="271"/>
      <c r="F60" s="271"/>
    </row>
    <row r="61" spans="1:6" ht="19.5" customHeight="1" x14ac:dyDescent="0.15">
      <c r="A61" s="1"/>
      <c r="B61" s="286" t="s">
        <v>99</v>
      </c>
      <c r="C61" s="2"/>
      <c r="D61" s="395"/>
      <c r="E61" s="2"/>
      <c r="F61" s="1"/>
    </row>
    <row r="62" spans="1:6" ht="19.5" customHeight="1" x14ac:dyDescent="0.15">
      <c r="A62" s="3"/>
      <c r="B62" s="404" t="s">
        <v>103</v>
      </c>
      <c r="C62" s="449"/>
      <c r="D62" s="450"/>
      <c r="E62" s="449"/>
      <c r="F62" s="18"/>
    </row>
    <row r="63" spans="1:6" ht="19.5" customHeight="1" x14ac:dyDescent="0.15">
      <c r="A63" s="3"/>
      <c r="B63" s="404"/>
      <c r="C63" s="449"/>
      <c r="D63" s="450"/>
      <c r="E63" s="449"/>
      <c r="F63" s="18"/>
    </row>
    <row r="64" spans="1:6" ht="24" customHeight="1" x14ac:dyDescent="0.15">
      <c r="A64" s="353">
        <v>1</v>
      </c>
      <c r="B64" s="399" t="s">
        <v>264</v>
      </c>
      <c r="C64" s="171">
        <v>148365</v>
      </c>
      <c r="D64" s="452"/>
      <c r="E64" s="352"/>
      <c r="F64" s="18"/>
    </row>
    <row r="65" spans="1:6" ht="24" customHeight="1" x14ac:dyDescent="0.15">
      <c r="A65" s="353">
        <v>4</v>
      </c>
      <c r="B65" s="458" t="s">
        <v>140</v>
      </c>
      <c r="C65" s="171">
        <v>19920</v>
      </c>
      <c r="D65" s="452"/>
      <c r="E65" s="352"/>
      <c r="F65" s="18"/>
    </row>
    <row r="66" spans="1:6" ht="24" customHeight="1" x14ac:dyDescent="0.15">
      <c r="A66" s="353">
        <v>5</v>
      </c>
      <c r="B66" s="458" t="s">
        <v>132</v>
      </c>
      <c r="C66" s="171">
        <v>82195</v>
      </c>
      <c r="D66" s="452"/>
      <c r="E66" s="352"/>
      <c r="F66" s="18"/>
    </row>
    <row r="67" spans="1:6" ht="24" customHeight="1" x14ac:dyDescent="0.15">
      <c r="A67" s="353">
        <v>6</v>
      </c>
      <c r="B67" s="458" t="s">
        <v>266</v>
      </c>
      <c r="C67" s="171">
        <v>37320</v>
      </c>
      <c r="D67" s="452"/>
      <c r="E67" s="352"/>
      <c r="F67" s="18"/>
    </row>
    <row r="68" spans="1:6" ht="24" customHeight="1" x14ac:dyDescent="0.15">
      <c r="A68" s="353">
        <v>7</v>
      </c>
      <c r="B68" s="458" t="s">
        <v>267</v>
      </c>
      <c r="C68" s="171">
        <v>108795</v>
      </c>
      <c r="D68" s="452"/>
      <c r="E68" s="352"/>
      <c r="F68" s="18"/>
    </row>
    <row r="69" spans="1:6" ht="24" customHeight="1" x14ac:dyDescent="0.15">
      <c r="A69" s="353">
        <v>8</v>
      </c>
      <c r="B69" s="458" t="s">
        <v>268</v>
      </c>
      <c r="C69" s="171">
        <v>53173</v>
      </c>
      <c r="D69" s="452"/>
      <c r="E69" s="352"/>
      <c r="F69" s="18"/>
    </row>
    <row r="70" spans="1:6" ht="24" customHeight="1" x14ac:dyDescent="0.15">
      <c r="A70" s="353">
        <v>10</v>
      </c>
      <c r="B70" s="399" t="s">
        <v>117</v>
      </c>
      <c r="C70" s="171">
        <v>615360</v>
      </c>
      <c r="D70" s="452"/>
      <c r="E70" s="352"/>
      <c r="F70" s="18"/>
    </row>
    <row r="71" spans="1:6" ht="24" customHeight="1" x14ac:dyDescent="0.15">
      <c r="A71" s="353">
        <v>11</v>
      </c>
      <c r="B71" s="458" t="s">
        <v>269</v>
      </c>
      <c r="C71" s="171">
        <v>299105</v>
      </c>
      <c r="D71" s="452"/>
      <c r="E71" s="352"/>
      <c r="F71" s="18"/>
    </row>
    <row r="72" spans="1:6" ht="31.5" customHeight="1" x14ac:dyDescent="0.15">
      <c r="A72" s="353">
        <v>13</v>
      </c>
      <c r="B72" s="399" t="s">
        <v>270</v>
      </c>
      <c r="C72" s="370">
        <v>706175</v>
      </c>
      <c r="D72" s="460"/>
      <c r="E72" s="381"/>
      <c r="F72" s="18"/>
    </row>
    <row r="73" spans="1:6" ht="24" customHeight="1" x14ac:dyDescent="0.15">
      <c r="A73" s="353">
        <v>14</v>
      </c>
      <c r="B73" s="458" t="s">
        <v>271</v>
      </c>
      <c r="C73" s="171">
        <v>50134</v>
      </c>
      <c r="D73" s="452"/>
      <c r="E73" s="352"/>
      <c r="F73" s="18"/>
    </row>
    <row r="74" spans="1:6" ht="24" customHeight="1" x14ac:dyDescent="0.15">
      <c r="A74" s="3"/>
      <c r="B74" s="481" t="s">
        <v>138</v>
      </c>
      <c r="C74" s="171"/>
      <c r="D74" s="452"/>
      <c r="E74" s="352"/>
      <c r="F74" s="18"/>
    </row>
    <row r="75" spans="1:6" ht="24" customHeight="1" x14ac:dyDescent="0.15">
      <c r="A75" s="353">
        <v>15</v>
      </c>
      <c r="B75" s="458" t="s">
        <v>120</v>
      </c>
      <c r="C75" s="171">
        <v>158250</v>
      </c>
      <c r="D75" s="452"/>
      <c r="E75" s="352"/>
      <c r="F75" s="18"/>
    </row>
    <row r="76" spans="1:6" ht="24" customHeight="1" x14ac:dyDescent="0.15">
      <c r="A76" s="3"/>
      <c r="B76" s="481" t="s">
        <v>307</v>
      </c>
      <c r="C76" s="171"/>
      <c r="D76" s="452"/>
      <c r="E76" s="352"/>
      <c r="F76" s="18"/>
    </row>
    <row r="77" spans="1:6" ht="24" customHeight="1" x14ac:dyDescent="0.15">
      <c r="A77" s="3"/>
      <c r="B77" s="458" t="s">
        <v>308</v>
      </c>
      <c r="C77" s="171"/>
      <c r="D77" s="452"/>
      <c r="E77" s="352"/>
      <c r="F77" s="18"/>
    </row>
    <row r="78" spans="1:6" ht="24" customHeight="1" x14ac:dyDescent="0.15">
      <c r="A78" s="3"/>
      <c r="B78" s="481" t="s">
        <v>295</v>
      </c>
      <c r="C78" s="171"/>
      <c r="D78" s="452"/>
      <c r="E78" s="352"/>
      <c r="F78" s="18"/>
    </row>
    <row r="79" spans="1:6" ht="24" customHeight="1" x14ac:dyDescent="0.15">
      <c r="A79" s="3"/>
      <c r="B79" s="458" t="s">
        <v>309</v>
      </c>
      <c r="C79" s="171"/>
      <c r="D79" s="452"/>
      <c r="E79" s="352"/>
      <c r="F79" s="18"/>
    </row>
    <row r="80" spans="1:6" ht="19.5" customHeight="1" x14ac:dyDescent="0.15">
      <c r="A80" s="3"/>
      <c r="B80" s="484"/>
      <c r="C80" s="449"/>
      <c r="D80" s="450"/>
      <c r="E80" s="449"/>
      <c r="F80" s="18"/>
    </row>
    <row r="81" spans="1:6" ht="19.5" customHeight="1" x14ac:dyDescent="0.15">
      <c r="A81" s="3"/>
      <c r="B81" s="485" t="s">
        <v>125</v>
      </c>
      <c r="C81" s="486">
        <f>SUM(C64:C79)</f>
        <v>2278792</v>
      </c>
      <c r="D81" s="487"/>
      <c r="E81" s="488"/>
      <c r="F81" s="18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8" width="11" customWidth="1"/>
  </cols>
  <sheetData>
    <row r="1" spans="1:8" ht="27.75" customHeight="1" x14ac:dyDescent="0.15">
      <c r="A1" s="1"/>
      <c r="B1" s="2"/>
      <c r="C1" s="2"/>
      <c r="D1" s="2"/>
      <c r="E1" s="2"/>
      <c r="F1" s="2"/>
      <c r="G1" s="1"/>
      <c r="H1" s="1"/>
    </row>
    <row r="2" spans="1:8" ht="12.75" customHeight="1" x14ac:dyDescent="0.15">
      <c r="A2" s="3"/>
      <c r="B2" s="5" t="s">
        <v>9</v>
      </c>
      <c r="C2" s="10">
        <v>2015</v>
      </c>
      <c r="D2" s="17"/>
      <c r="E2" s="17"/>
      <c r="F2" s="21"/>
      <c r="G2" s="18"/>
      <c r="H2" s="1"/>
    </row>
    <row r="3" spans="1:8" ht="12.75" customHeight="1" x14ac:dyDescent="0.15">
      <c r="A3" s="3"/>
      <c r="B3" s="19" t="s">
        <v>17</v>
      </c>
      <c r="C3" s="32"/>
      <c r="D3" s="33"/>
      <c r="E3" s="36"/>
      <c r="F3" s="38"/>
      <c r="G3" s="18"/>
      <c r="H3" s="1"/>
    </row>
    <row r="4" spans="1:8" ht="12.75" customHeight="1" x14ac:dyDescent="0.15">
      <c r="A4" s="3"/>
      <c r="B4" s="26"/>
      <c r="C4" s="28"/>
      <c r="D4" s="39"/>
      <c r="E4" s="39"/>
      <c r="F4" s="39"/>
      <c r="G4" s="18"/>
      <c r="H4" s="1"/>
    </row>
    <row r="5" spans="1:8" ht="12.75" customHeight="1" x14ac:dyDescent="0.15">
      <c r="A5" s="29">
        <v>41</v>
      </c>
      <c r="B5" s="26" t="s">
        <v>15</v>
      </c>
      <c r="C5" s="41">
        <f>SUM(C6:C14)</f>
        <v>3669238.74</v>
      </c>
      <c r="D5" s="63">
        <v>3669238.74</v>
      </c>
      <c r="E5" s="54"/>
      <c r="F5" s="39"/>
      <c r="G5" s="18"/>
      <c r="H5" s="1"/>
    </row>
    <row r="6" spans="1:8" ht="12.75" customHeight="1" x14ac:dyDescent="0.15">
      <c r="A6" s="56">
        <v>411</v>
      </c>
      <c r="B6" s="57" t="s">
        <v>33</v>
      </c>
      <c r="C6" s="65">
        <v>2485000</v>
      </c>
      <c r="D6" s="66"/>
      <c r="E6" s="66"/>
      <c r="F6" s="59"/>
      <c r="G6" s="18"/>
      <c r="H6" s="1"/>
    </row>
    <row r="7" spans="1:8" ht="12.75" customHeight="1" x14ac:dyDescent="0.15">
      <c r="A7" s="56">
        <v>412</v>
      </c>
      <c r="B7" s="67" t="s">
        <v>34</v>
      </c>
      <c r="C7" s="65">
        <v>154810</v>
      </c>
      <c r="D7" s="66"/>
      <c r="E7" s="66"/>
      <c r="F7" s="59"/>
      <c r="G7" s="18"/>
      <c r="H7" s="1"/>
    </row>
    <row r="8" spans="1:8" ht="12.75" customHeight="1" x14ac:dyDescent="0.15">
      <c r="A8" s="56">
        <v>413</v>
      </c>
      <c r="B8" s="68" t="s">
        <v>35</v>
      </c>
      <c r="C8" s="65">
        <v>150000</v>
      </c>
      <c r="D8" s="66"/>
      <c r="E8" s="66"/>
      <c r="F8" s="59"/>
      <c r="G8" s="18"/>
      <c r="H8" s="1"/>
    </row>
    <row r="9" spans="1:8" ht="12.75" customHeight="1" x14ac:dyDescent="0.15">
      <c r="A9" s="56">
        <v>414</v>
      </c>
      <c r="B9" s="68" t="s">
        <v>36</v>
      </c>
      <c r="C9" s="65">
        <v>384960.74</v>
      </c>
      <c r="D9" s="66">
        <f>C8+C9</f>
        <v>534960.74</v>
      </c>
      <c r="E9" s="71">
        <v>534960.74</v>
      </c>
      <c r="F9" s="59"/>
      <c r="G9" s="18"/>
      <c r="H9" s="1"/>
    </row>
    <row r="10" spans="1:8" ht="12.75" customHeight="1" x14ac:dyDescent="0.15">
      <c r="A10" s="56">
        <v>415</v>
      </c>
      <c r="B10" s="57" t="s">
        <v>21</v>
      </c>
      <c r="C10" s="65">
        <v>45000</v>
      </c>
      <c r="D10" s="66"/>
      <c r="E10" s="66"/>
      <c r="F10" s="59"/>
      <c r="G10" s="18"/>
      <c r="H10" s="1"/>
    </row>
    <row r="11" spans="1:8" ht="12.75" customHeight="1" x14ac:dyDescent="0.15">
      <c r="A11" s="56">
        <v>416</v>
      </c>
      <c r="B11" s="73" t="s">
        <v>22</v>
      </c>
      <c r="C11" s="65">
        <v>5000</v>
      </c>
      <c r="D11" s="66"/>
      <c r="E11" s="66"/>
      <c r="F11" s="59"/>
      <c r="G11" s="18"/>
      <c r="H11" s="1"/>
    </row>
    <row r="12" spans="1:8" ht="12.75" customHeight="1" x14ac:dyDescent="0.15">
      <c r="A12" s="56">
        <v>417</v>
      </c>
      <c r="B12" s="57" t="s">
        <v>23</v>
      </c>
      <c r="D12" s="66"/>
      <c r="E12" s="66"/>
      <c r="F12" s="59"/>
      <c r="G12" s="18"/>
      <c r="H12" s="1"/>
    </row>
    <row r="13" spans="1:8" ht="12.75" customHeight="1" x14ac:dyDescent="0.15">
      <c r="A13" s="56">
        <v>418</v>
      </c>
      <c r="B13" s="57" t="s">
        <v>24</v>
      </c>
      <c r="C13" s="65">
        <v>25000</v>
      </c>
      <c r="D13" s="66"/>
      <c r="E13" s="66"/>
      <c r="F13" s="59"/>
      <c r="G13" s="18"/>
      <c r="H13" s="1"/>
    </row>
    <row r="14" spans="1:8" ht="12.75" customHeight="1" x14ac:dyDescent="0.15">
      <c r="A14" s="56">
        <v>419</v>
      </c>
      <c r="B14" s="57" t="s">
        <v>37</v>
      </c>
      <c r="C14" s="65">
        <v>419468</v>
      </c>
      <c r="D14" s="66"/>
      <c r="E14" s="66"/>
      <c r="F14" s="59"/>
      <c r="G14" s="18"/>
      <c r="H14" s="1"/>
    </row>
    <row r="15" spans="1:8" ht="12.75" customHeight="1" x14ac:dyDescent="0.15">
      <c r="A15" s="29">
        <v>42</v>
      </c>
      <c r="B15" s="74" t="s">
        <v>25</v>
      </c>
      <c r="C15" s="88">
        <v>31350</v>
      </c>
      <c r="D15" s="39"/>
      <c r="E15" s="39"/>
      <c r="F15" s="59"/>
      <c r="G15" s="18"/>
      <c r="H15" s="1"/>
    </row>
    <row r="16" spans="1:8" ht="16.5" customHeight="1" x14ac:dyDescent="0.15">
      <c r="A16" s="78">
        <v>43</v>
      </c>
      <c r="B16" s="79" t="s">
        <v>26</v>
      </c>
      <c r="C16" s="91">
        <v>4935037.26</v>
      </c>
      <c r="D16" s="158">
        <f>C17+C27</f>
        <v>4935037.26</v>
      </c>
      <c r="E16" s="121"/>
      <c r="F16" s="39"/>
      <c r="G16" s="18"/>
      <c r="H16" s="1"/>
    </row>
    <row r="17" spans="1:8" ht="12.75" customHeight="1" x14ac:dyDescent="0.15">
      <c r="A17" s="122">
        <v>431</v>
      </c>
      <c r="B17" s="123" t="s">
        <v>26</v>
      </c>
      <c r="C17" s="160">
        <f>SUM(C18:C26)</f>
        <v>4295317.26</v>
      </c>
      <c r="D17" s="193">
        <v>4295317.26</v>
      </c>
      <c r="E17" s="70"/>
      <c r="F17" s="39"/>
      <c r="G17" s="18"/>
      <c r="H17" s="1"/>
    </row>
    <row r="18" spans="1:8" ht="12.75" customHeight="1" x14ac:dyDescent="0.15">
      <c r="A18" s="144" t="s">
        <v>54</v>
      </c>
      <c r="B18" s="154" t="s">
        <v>55</v>
      </c>
      <c r="C18" s="155"/>
      <c r="D18" s="157"/>
      <c r="E18" s="70"/>
      <c r="F18" s="39"/>
      <c r="G18" s="18"/>
      <c r="H18" s="1"/>
    </row>
    <row r="19" spans="1:8" ht="12.75" customHeight="1" x14ac:dyDescent="0.15">
      <c r="A19" s="122" t="s">
        <v>59</v>
      </c>
      <c r="B19" s="178" t="s">
        <v>60</v>
      </c>
      <c r="C19" s="179"/>
      <c r="D19" s="70"/>
      <c r="E19" s="66"/>
      <c r="F19" s="195"/>
      <c r="G19" s="1"/>
      <c r="H19" s="1"/>
    </row>
    <row r="20" spans="1:8" ht="15" customHeight="1" x14ac:dyDescent="0.15">
      <c r="A20" s="122" t="s">
        <v>61</v>
      </c>
      <c r="B20" s="178" t="s">
        <v>62</v>
      </c>
      <c r="C20" s="197">
        <f>350000+350000+220000</f>
        <v>920000</v>
      </c>
      <c r="D20" s="70"/>
      <c r="E20" s="66"/>
      <c r="F20" s="200"/>
      <c r="G20" s="1"/>
      <c r="H20" s="1"/>
    </row>
    <row r="21" spans="1:8" ht="15" customHeight="1" x14ac:dyDescent="0.15">
      <c r="A21" s="122" t="s">
        <v>63</v>
      </c>
      <c r="B21" s="178" t="s">
        <v>64</v>
      </c>
      <c r="C21" s="181">
        <v>25000</v>
      </c>
      <c r="D21" s="70"/>
      <c r="E21" s="66"/>
      <c r="F21" s="200"/>
      <c r="G21" s="1"/>
      <c r="H21" s="1"/>
    </row>
    <row r="22" spans="1:8" ht="15" customHeight="1" x14ac:dyDescent="0.15">
      <c r="A22" s="122" t="s">
        <v>65</v>
      </c>
      <c r="B22" s="178" t="s">
        <v>66</v>
      </c>
      <c r="C22" s="181">
        <f>55200+96329.26+3600+7000</f>
        <v>162129.26</v>
      </c>
      <c r="D22" s="70"/>
      <c r="E22" s="66"/>
      <c r="F22" s="200"/>
      <c r="G22" s="1"/>
      <c r="H22" s="1"/>
    </row>
    <row r="23" spans="1:8" ht="15" customHeight="1" x14ac:dyDescent="0.15">
      <c r="A23" s="122" t="s">
        <v>67</v>
      </c>
      <c r="B23" s="178" t="s">
        <v>68</v>
      </c>
      <c r="C23" s="181">
        <v>33000</v>
      </c>
      <c r="D23" s="70"/>
      <c r="E23" s="66"/>
      <c r="F23" s="200"/>
      <c r="G23" s="1"/>
      <c r="H23" s="1"/>
    </row>
    <row r="24" spans="1:8" ht="15" customHeight="1" x14ac:dyDescent="0.15">
      <c r="A24" s="203" t="s">
        <v>69</v>
      </c>
      <c r="B24" s="178" t="s">
        <v>70</v>
      </c>
      <c r="C24" s="181"/>
      <c r="D24" s="70"/>
      <c r="E24" s="66"/>
      <c r="F24" s="200"/>
      <c r="G24" s="1"/>
      <c r="H24" s="1"/>
    </row>
    <row r="25" spans="1:8" ht="15" customHeight="1" x14ac:dyDescent="0.15">
      <c r="A25" s="122" t="s">
        <v>71</v>
      </c>
      <c r="B25" s="205" t="s">
        <v>72</v>
      </c>
      <c r="C25" s="181">
        <f>29500+10000+30000</f>
        <v>69500</v>
      </c>
      <c r="D25" s="70"/>
      <c r="E25" s="66"/>
      <c r="F25" s="200"/>
      <c r="G25" s="1"/>
      <c r="H25" s="1"/>
    </row>
    <row r="26" spans="1:8" ht="15" customHeight="1" x14ac:dyDescent="0.15">
      <c r="A26" s="122" t="s">
        <v>73</v>
      </c>
      <c r="B26" s="205" t="s">
        <v>74</v>
      </c>
      <c r="C26" s="181">
        <f>402000+60888+482400+922500+35000+197400+100000+137000+33000+28500+7000+40000+205000+435000</f>
        <v>3085688</v>
      </c>
      <c r="D26" s="70"/>
      <c r="E26" s="66"/>
      <c r="F26" s="200"/>
      <c r="G26" s="1"/>
      <c r="H26" s="1"/>
    </row>
    <row r="27" spans="1:8" ht="15" customHeight="1" x14ac:dyDescent="0.15">
      <c r="A27" s="122">
        <v>432</v>
      </c>
      <c r="B27" s="207" t="s">
        <v>38</v>
      </c>
      <c r="C27" s="159">
        <f>SUM(C28:C33)</f>
        <v>639720</v>
      </c>
      <c r="D27" s="147">
        <v>639720</v>
      </c>
      <c r="E27" s="66"/>
      <c r="F27" s="200"/>
      <c r="G27" s="1"/>
      <c r="H27" s="1"/>
    </row>
    <row r="28" spans="1:8" ht="15" customHeight="1" x14ac:dyDescent="0.15">
      <c r="A28" s="122" t="s">
        <v>75</v>
      </c>
      <c r="B28" s="205" t="s">
        <v>76</v>
      </c>
      <c r="C28" s="181"/>
      <c r="D28" s="70"/>
      <c r="E28" s="66"/>
      <c r="F28" s="200"/>
      <c r="G28" s="1"/>
      <c r="H28" s="1"/>
    </row>
    <row r="29" spans="1:8" ht="15" customHeight="1" x14ac:dyDescent="0.15">
      <c r="A29" s="122" t="s">
        <v>77</v>
      </c>
      <c r="B29" s="205" t="s">
        <v>78</v>
      </c>
      <c r="C29" s="181"/>
      <c r="D29" s="70"/>
      <c r="E29" s="66"/>
      <c r="F29" s="200"/>
      <c r="G29" s="1"/>
      <c r="H29" s="1"/>
    </row>
    <row r="30" spans="1:8" ht="15" customHeight="1" x14ac:dyDescent="0.15">
      <c r="A30" s="122" t="s">
        <v>79</v>
      </c>
      <c r="B30" s="205" t="s">
        <v>80</v>
      </c>
      <c r="C30" s="181"/>
      <c r="D30" s="70"/>
      <c r="E30" s="66"/>
      <c r="F30" s="200"/>
      <c r="G30" s="1"/>
      <c r="H30" s="1"/>
    </row>
    <row r="31" spans="1:8" ht="15" customHeight="1" x14ac:dyDescent="0.15">
      <c r="A31" s="144" t="s">
        <v>81</v>
      </c>
      <c r="B31" s="209" t="s">
        <v>82</v>
      </c>
      <c r="C31" s="181"/>
      <c r="D31" s="70"/>
      <c r="E31" s="66"/>
      <c r="F31" s="200"/>
      <c r="G31" s="1"/>
      <c r="H31" s="1"/>
    </row>
    <row r="32" spans="1:8" ht="15" customHeight="1" x14ac:dyDescent="0.15">
      <c r="A32" s="122" t="s">
        <v>83</v>
      </c>
      <c r="B32" s="205" t="s">
        <v>84</v>
      </c>
      <c r="C32" s="181">
        <v>109720</v>
      </c>
      <c r="D32" s="70"/>
      <c r="E32" s="66"/>
      <c r="F32" s="200"/>
      <c r="G32" s="1"/>
      <c r="H32" s="1"/>
    </row>
    <row r="33" spans="1:8" ht="15" customHeight="1" x14ac:dyDescent="0.15">
      <c r="A33" s="122" t="s">
        <v>85</v>
      </c>
      <c r="B33" s="205" t="s">
        <v>86</v>
      </c>
      <c r="C33" s="181">
        <f>120000+35000+250000+110000+15000</f>
        <v>530000</v>
      </c>
      <c r="D33" s="70"/>
      <c r="E33" s="66"/>
      <c r="F33" s="200"/>
      <c r="G33" s="1"/>
      <c r="H33" s="1"/>
    </row>
    <row r="34" spans="1:8" ht="12.75" customHeight="1" x14ac:dyDescent="0.15">
      <c r="A34" s="29">
        <v>44</v>
      </c>
      <c r="B34" s="210" t="s">
        <v>39</v>
      </c>
      <c r="C34" s="88">
        <v>7469800</v>
      </c>
      <c r="D34" s="39"/>
      <c r="E34" s="39"/>
      <c r="F34" s="39"/>
      <c r="G34" s="18"/>
      <c r="H34" s="1"/>
    </row>
    <row r="35" spans="1:8" ht="12.75" customHeight="1" x14ac:dyDescent="0.15">
      <c r="A35" s="29">
        <v>45</v>
      </c>
      <c r="B35" s="74" t="s">
        <v>87</v>
      </c>
      <c r="C35" s="88">
        <v>100000</v>
      </c>
      <c r="D35" s="39"/>
      <c r="E35" s="39"/>
      <c r="F35" s="39"/>
      <c r="G35" s="18"/>
      <c r="H35" s="1"/>
    </row>
    <row r="36" spans="1:8" ht="12.75" customHeight="1" x14ac:dyDescent="0.15">
      <c r="A36" s="29">
        <v>46</v>
      </c>
      <c r="B36" s="26" t="s">
        <v>41</v>
      </c>
      <c r="C36" s="88">
        <f>412300+400000</f>
        <v>812300</v>
      </c>
      <c r="D36" s="94">
        <v>812300</v>
      </c>
      <c r="E36" s="39"/>
      <c r="F36" s="39"/>
      <c r="G36" s="18"/>
      <c r="H36" s="1"/>
    </row>
    <row r="37" spans="1:8" ht="12.75" customHeight="1" x14ac:dyDescent="0.15">
      <c r="A37" s="29">
        <v>47</v>
      </c>
      <c r="B37" s="26" t="s">
        <v>42</v>
      </c>
      <c r="C37" s="88">
        <f>70000+15000</f>
        <v>85000</v>
      </c>
      <c r="D37" s="94">
        <v>85000</v>
      </c>
      <c r="E37" s="39"/>
      <c r="F37" s="39"/>
      <c r="G37" s="18"/>
      <c r="H37" s="1"/>
    </row>
    <row r="38" spans="1:8" ht="12.75" customHeight="1" x14ac:dyDescent="0.15">
      <c r="A38" s="3"/>
      <c r="B38" s="26" t="s">
        <v>43</v>
      </c>
      <c r="C38" s="218">
        <v>17102726</v>
      </c>
      <c r="D38" s="39">
        <f>C5+C15+C16+C34+C35+C36+C37</f>
        <v>17102726</v>
      </c>
      <c r="E38" s="39"/>
      <c r="F38" s="39"/>
      <c r="G38" s="18"/>
      <c r="H38" s="1"/>
    </row>
    <row r="39" spans="1:8" ht="12.75" customHeight="1" x14ac:dyDescent="0.15">
      <c r="A39" s="3"/>
      <c r="B39" s="213" t="s">
        <v>88</v>
      </c>
      <c r="C39" s="220"/>
      <c r="D39" s="215"/>
      <c r="E39" s="215"/>
      <c r="F39" s="215"/>
      <c r="G39" s="18"/>
      <c r="H39" s="1"/>
    </row>
    <row r="40" spans="1:8" ht="12.75" customHeight="1" x14ac:dyDescent="0.15">
      <c r="A40" s="29">
        <v>71</v>
      </c>
      <c r="B40" s="26" t="s">
        <v>44</v>
      </c>
      <c r="C40" s="111">
        <f>SUM(C41:C45)</f>
        <v>13946120</v>
      </c>
      <c r="D40" s="63">
        <v>13946120</v>
      </c>
      <c r="E40" s="54"/>
      <c r="F40" s="26"/>
      <c r="G40" s="18"/>
      <c r="H40" s="1"/>
    </row>
    <row r="41" spans="1:8" ht="12.75" customHeight="1" x14ac:dyDescent="0.15">
      <c r="A41" s="56">
        <v>711</v>
      </c>
      <c r="B41" s="73" t="s">
        <v>45</v>
      </c>
      <c r="C41" s="114">
        <v>6573926</v>
      </c>
      <c r="D41" s="66"/>
      <c r="E41" s="66"/>
      <c r="F41" s="59"/>
      <c r="G41" s="18"/>
      <c r="H41" s="1"/>
    </row>
    <row r="42" spans="1:8" ht="12.75" customHeight="1" x14ac:dyDescent="0.15">
      <c r="A42" s="56">
        <v>713</v>
      </c>
      <c r="B42" s="73" t="s">
        <v>46</v>
      </c>
      <c r="C42" s="114">
        <v>285500</v>
      </c>
      <c r="D42" s="66"/>
      <c r="E42" s="66"/>
      <c r="F42" s="59"/>
      <c r="G42" s="18"/>
      <c r="H42" s="1"/>
    </row>
    <row r="43" spans="1:8" ht="12.75" customHeight="1" x14ac:dyDescent="0.15">
      <c r="A43" s="56">
        <v>714</v>
      </c>
      <c r="B43" s="73" t="s">
        <v>47</v>
      </c>
      <c r="C43" s="114">
        <f>15000+7000+160000+160000</f>
        <v>342000</v>
      </c>
      <c r="D43" s="113">
        <v>342000</v>
      </c>
      <c r="E43" s="66"/>
      <c r="F43" s="59"/>
      <c r="G43" s="18"/>
      <c r="H43" s="1"/>
    </row>
    <row r="44" spans="1:8" ht="12.75" customHeight="1" x14ac:dyDescent="0.15">
      <c r="A44" s="224"/>
      <c r="B44" s="73" t="s">
        <v>89</v>
      </c>
      <c r="C44" s="66">
        <f>5016194-C43</f>
        <v>4674194</v>
      </c>
      <c r="D44" s="66"/>
      <c r="E44" s="66"/>
      <c r="F44" s="59"/>
      <c r="G44" s="18"/>
      <c r="H44" s="1"/>
    </row>
    <row r="45" spans="1:8" ht="12.75" customHeight="1" x14ac:dyDescent="0.15">
      <c r="A45" s="56">
        <v>715</v>
      </c>
      <c r="B45" s="73" t="s">
        <v>90</v>
      </c>
      <c r="C45" s="65">
        <v>2070500</v>
      </c>
      <c r="D45" s="66"/>
      <c r="E45" s="66"/>
      <c r="F45" s="59"/>
      <c r="G45" s="18"/>
      <c r="H45" s="143"/>
    </row>
    <row r="46" spans="1:8" ht="12.75" customHeight="1" x14ac:dyDescent="0.15">
      <c r="A46" s="29">
        <v>72</v>
      </c>
      <c r="B46" s="227" t="s">
        <v>48</v>
      </c>
      <c r="C46" s="88">
        <v>200000</v>
      </c>
      <c r="D46" s="39"/>
      <c r="E46" s="39"/>
      <c r="F46" s="66"/>
      <c r="G46" s="18"/>
      <c r="H46" s="1"/>
    </row>
    <row r="47" spans="1:8" ht="18" customHeight="1" x14ac:dyDescent="0.15">
      <c r="A47" s="229">
        <v>73</v>
      </c>
      <c r="B47" s="74" t="s">
        <v>91</v>
      </c>
      <c r="C47" s="168">
        <f>60000+2253606</f>
        <v>2313606</v>
      </c>
      <c r="D47" s="280"/>
      <c r="E47" s="168"/>
      <c r="F47" s="259"/>
      <c r="G47" s="18"/>
      <c r="H47" s="1"/>
    </row>
    <row r="48" spans="1:8" ht="12.75" customHeight="1" x14ac:dyDescent="0.15">
      <c r="A48" s="29">
        <v>74</v>
      </c>
      <c r="B48" s="79" t="s">
        <v>49</v>
      </c>
      <c r="C48" s="263">
        <v>643000</v>
      </c>
      <c r="D48" s="196"/>
      <c r="E48" s="196"/>
      <c r="F48" s="39"/>
      <c r="G48" s="18"/>
      <c r="H48" s="1"/>
    </row>
    <row r="49" spans="1:8" ht="12.75" customHeight="1" x14ac:dyDescent="0.15">
      <c r="A49" s="56">
        <v>741</v>
      </c>
      <c r="B49" s="73" t="s">
        <v>50</v>
      </c>
      <c r="C49" s="121"/>
      <c r="D49" s="196"/>
      <c r="E49" s="196"/>
      <c r="F49" s="39"/>
      <c r="G49" s="18"/>
      <c r="H49" s="1"/>
    </row>
    <row r="50" spans="1:8" ht="12.75" customHeight="1" x14ac:dyDescent="0.15">
      <c r="A50" s="56">
        <v>742</v>
      </c>
      <c r="B50" s="73" t="s">
        <v>51</v>
      </c>
      <c r="C50" s="121"/>
      <c r="D50" s="196"/>
      <c r="E50" s="196"/>
      <c r="F50" s="39"/>
      <c r="G50" s="18"/>
      <c r="H50" s="1"/>
    </row>
    <row r="51" spans="1:8" ht="12.75" customHeight="1" x14ac:dyDescent="0.15">
      <c r="A51" s="224"/>
      <c r="B51" s="73" t="s">
        <v>92</v>
      </c>
      <c r="C51" s="211">
        <v>643000</v>
      </c>
      <c r="D51" s="196"/>
      <c r="E51" s="196"/>
      <c r="F51" s="39"/>
      <c r="G51" s="18"/>
      <c r="H51" s="1"/>
    </row>
    <row r="52" spans="1:8" ht="12.75" customHeight="1" x14ac:dyDescent="0.15">
      <c r="A52" s="29">
        <v>751</v>
      </c>
      <c r="B52" s="210" t="s">
        <v>87</v>
      </c>
      <c r="C52" s="88"/>
      <c r="D52" s="39"/>
      <c r="E52" s="39"/>
      <c r="F52" s="39"/>
      <c r="G52" s="18"/>
      <c r="H52" s="1"/>
    </row>
    <row r="53" spans="1:8" ht="12.75" customHeight="1" x14ac:dyDescent="0.15">
      <c r="A53" s="3"/>
      <c r="B53" s="210" t="s">
        <v>93</v>
      </c>
      <c r="C53" s="60">
        <v>17102726</v>
      </c>
      <c r="D53" s="39">
        <f>C40+C46+C47+C48+C52</f>
        <v>17102726</v>
      </c>
      <c r="E53" s="39"/>
      <c r="F53" s="39"/>
      <c r="G53" s="18"/>
      <c r="H53" s="1"/>
    </row>
    <row r="54" spans="1:8" ht="12.75" customHeight="1" x14ac:dyDescent="0.15">
      <c r="A54" s="3"/>
      <c r="B54" s="213" t="s">
        <v>94</v>
      </c>
      <c r="C54" s="220"/>
      <c r="D54" s="215"/>
      <c r="E54" s="215"/>
      <c r="F54" s="215"/>
      <c r="G54" s="18"/>
      <c r="H54" s="1"/>
    </row>
    <row r="55" spans="1:8" ht="12.75" customHeight="1" x14ac:dyDescent="0.15">
      <c r="A55" s="3"/>
      <c r="B55" s="67" t="s">
        <v>95</v>
      </c>
      <c r="C55" s="100"/>
      <c r="D55" s="66"/>
      <c r="E55" s="66"/>
      <c r="F55" s="66"/>
      <c r="G55" s="18"/>
      <c r="H55" s="1"/>
    </row>
    <row r="56" spans="1:8" ht="12.75" customHeight="1" x14ac:dyDescent="0.15">
      <c r="A56" s="3"/>
      <c r="B56" s="67" t="s">
        <v>96</v>
      </c>
      <c r="C56" s="100"/>
      <c r="D56" s="66"/>
      <c r="E56" s="66"/>
      <c r="F56" s="66"/>
      <c r="G56" s="18"/>
      <c r="H56" s="1"/>
    </row>
    <row r="57" spans="1:8" ht="12.75" customHeight="1" x14ac:dyDescent="0.15">
      <c r="A57" s="3"/>
      <c r="B57" s="67" t="s">
        <v>97</v>
      </c>
      <c r="C57" s="100"/>
      <c r="D57" s="66"/>
      <c r="E57" s="66"/>
      <c r="F57" s="66"/>
      <c r="G57" s="18"/>
      <c r="H57" s="1"/>
    </row>
    <row r="58" spans="1:8" ht="12.75" customHeight="1" x14ac:dyDescent="0.15">
      <c r="A58" s="3"/>
      <c r="B58" s="67" t="s">
        <v>98</v>
      </c>
      <c r="C58" s="100"/>
      <c r="D58" s="66"/>
      <c r="E58" s="66"/>
      <c r="F58" s="66"/>
      <c r="G58" s="18"/>
      <c r="H58" s="1"/>
    </row>
    <row r="59" spans="1:8" ht="12.75" customHeight="1" x14ac:dyDescent="0.15">
      <c r="A59" s="3"/>
      <c r="B59" s="270"/>
      <c r="C59" s="220"/>
      <c r="D59" s="215"/>
      <c r="E59" s="215"/>
      <c r="F59" s="215"/>
      <c r="G59" s="18"/>
      <c r="H59" s="1"/>
    </row>
    <row r="60" spans="1:8" ht="19.5" customHeight="1" x14ac:dyDescent="0.15">
      <c r="A60" s="1"/>
      <c r="B60" s="271"/>
      <c r="C60" s="271"/>
      <c r="D60" s="273"/>
      <c r="E60" s="271"/>
      <c r="F60" s="271"/>
      <c r="G60" s="1"/>
      <c r="H60" s="1"/>
    </row>
    <row r="61" spans="1:8" ht="19.5" customHeight="1" x14ac:dyDescent="0.15">
      <c r="A61" s="1"/>
      <c r="B61" s="286" t="s">
        <v>99</v>
      </c>
      <c r="C61" s="2"/>
      <c r="D61" s="316"/>
      <c r="E61" s="2"/>
      <c r="F61" s="1"/>
      <c r="G61" s="1"/>
      <c r="H61" s="1"/>
    </row>
    <row r="62" spans="1:8" ht="19.5" customHeight="1" x14ac:dyDescent="0.15">
      <c r="A62" s="3"/>
      <c r="B62" s="299" t="s">
        <v>103</v>
      </c>
      <c r="C62" s="318"/>
      <c r="D62" s="352"/>
      <c r="E62" s="374"/>
      <c r="F62" s="18"/>
      <c r="G62" s="1"/>
      <c r="H62" s="1"/>
    </row>
    <row r="63" spans="1:8" ht="24" customHeight="1" x14ac:dyDescent="0.15">
      <c r="A63" s="3"/>
      <c r="B63" s="314" t="s">
        <v>177</v>
      </c>
      <c r="C63" s="171">
        <v>297186.82</v>
      </c>
      <c r="D63" s="352"/>
      <c r="E63" s="374"/>
      <c r="F63" s="18"/>
      <c r="G63" s="1"/>
      <c r="H63" s="1"/>
    </row>
    <row r="64" spans="1:8" ht="24" customHeight="1" x14ac:dyDescent="0.15">
      <c r="A64" s="3"/>
      <c r="B64" s="314" t="s">
        <v>178</v>
      </c>
      <c r="C64" s="171">
        <v>712812.88</v>
      </c>
      <c r="D64" s="352"/>
      <c r="E64" s="374"/>
      <c r="F64" s="18"/>
      <c r="G64" s="1"/>
      <c r="H64" s="1"/>
    </row>
    <row r="65" spans="1:8" ht="24" customHeight="1" x14ac:dyDescent="0.15">
      <c r="A65" s="3"/>
      <c r="B65" s="331" t="s">
        <v>179</v>
      </c>
      <c r="C65" s="171">
        <v>66941.919999999998</v>
      </c>
      <c r="D65" s="352"/>
      <c r="E65" s="374"/>
      <c r="F65" s="18"/>
      <c r="G65" s="1"/>
      <c r="H65" s="1"/>
    </row>
    <row r="66" spans="1:8" ht="24" customHeight="1" x14ac:dyDescent="0.15">
      <c r="A66" s="3"/>
      <c r="B66" s="331" t="s">
        <v>180</v>
      </c>
      <c r="C66" s="171">
        <v>379834.6</v>
      </c>
      <c r="D66" s="352"/>
      <c r="E66" s="374"/>
      <c r="F66" s="18"/>
      <c r="G66" s="1"/>
      <c r="H66" s="1"/>
    </row>
    <row r="67" spans="1:8" ht="31.5" customHeight="1" x14ac:dyDescent="0.15">
      <c r="A67" s="3"/>
      <c r="B67" s="314" t="s">
        <v>181</v>
      </c>
      <c r="C67" s="171">
        <v>203966.07999999999</v>
      </c>
      <c r="D67" s="352"/>
      <c r="E67" s="374"/>
      <c r="F67" s="18"/>
      <c r="G67" s="1"/>
      <c r="H67" s="1"/>
    </row>
    <row r="68" spans="1:8" ht="24" customHeight="1" x14ac:dyDescent="0.15">
      <c r="A68" s="3"/>
      <c r="B68" s="314" t="s">
        <v>182</v>
      </c>
      <c r="C68" s="171">
        <v>2996298.45</v>
      </c>
      <c r="D68" s="352"/>
      <c r="E68" s="374"/>
      <c r="F68" s="18"/>
      <c r="G68" s="1"/>
      <c r="H68" s="1"/>
    </row>
    <row r="69" spans="1:8" ht="24" customHeight="1" x14ac:dyDescent="0.15">
      <c r="A69" s="3"/>
      <c r="B69" s="331" t="s">
        <v>183</v>
      </c>
      <c r="C69" s="171">
        <v>96775.08</v>
      </c>
      <c r="D69" s="352"/>
      <c r="E69" s="374"/>
      <c r="F69" s="18"/>
      <c r="G69" s="1"/>
      <c r="H69" s="1"/>
    </row>
    <row r="70" spans="1:8" ht="24" customHeight="1" x14ac:dyDescent="0.15">
      <c r="A70" s="3"/>
      <c r="B70" s="331" t="s">
        <v>184</v>
      </c>
      <c r="C70" s="171">
        <v>753983.72</v>
      </c>
      <c r="D70" s="352"/>
      <c r="E70" s="374"/>
      <c r="F70" s="18"/>
      <c r="G70" s="1"/>
      <c r="H70" s="1"/>
    </row>
    <row r="71" spans="1:8" ht="24" customHeight="1" x14ac:dyDescent="0.15">
      <c r="A71" s="3"/>
      <c r="B71" s="331" t="s">
        <v>185</v>
      </c>
      <c r="C71" s="171">
        <v>2041120.2</v>
      </c>
      <c r="D71" s="352"/>
      <c r="E71" s="374"/>
      <c r="F71" s="18"/>
      <c r="G71" s="1"/>
      <c r="H71" s="1"/>
    </row>
    <row r="72" spans="1:8" ht="24" customHeight="1" x14ac:dyDescent="0.15">
      <c r="A72" s="3"/>
      <c r="B72" s="331" t="s">
        <v>136</v>
      </c>
      <c r="C72" s="171">
        <v>423751.08</v>
      </c>
      <c r="D72" s="352"/>
      <c r="E72" s="374"/>
      <c r="F72" s="18"/>
      <c r="G72" s="1"/>
      <c r="H72" s="1"/>
    </row>
    <row r="73" spans="1:8" ht="24" customHeight="1" x14ac:dyDescent="0.15">
      <c r="A73" s="3"/>
      <c r="B73" s="331" t="s">
        <v>186</v>
      </c>
      <c r="C73" s="171">
        <v>19788.849999999999</v>
      </c>
      <c r="D73" s="352"/>
      <c r="E73" s="374"/>
      <c r="F73" s="18"/>
      <c r="G73" s="1"/>
      <c r="H73" s="1"/>
    </row>
    <row r="74" spans="1:8" ht="24" customHeight="1" x14ac:dyDescent="0.15">
      <c r="A74" s="3"/>
      <c r="B74" s="331" t="s">
        <v>132</v>
      </c>
      <c r="C74" s="171">
        <v>326772.12</v>
      </c>
      <c r="D74" s="352"/>
      <c r="E74" s="374"/>
      <c r="F74" s="18"/>
      <c r="G74" s="1"/>
      <c r="H74" s="1"/>
    </row>
    <row r="75" spans="1:8" ht="24" customHeight="1" x14ac:dyDescent="0.15">
      <c r="A75" s="3"/>
      <c r="B75" s="331" t="s">
        <v>120</v>
      </c>
      <c r="C75" s="171">
        <v>501741.2</v>
      </c>
      <c r="D75" s="352"/>
      <c r="E75" s="374"/>
      <c r="F75" s="18"/>
      <c r="G75" s="1"/>
      <c r="H75" s="1"/>
    </row>
    <row r="76" spans="1:8" ht="24" customHeight="1" x14ac:dyDescent="0.15">
      <c r="A76" s="3"/>
      <c r="B76" s="331" t="s">
        <v>187</v>
      </c>
      <c r="C76" s="171">
        <v>151557.16</v>
      </c>
      <c r="D76" s="352"/>
      <c r="E76" s="374"/>
      <c r="F76" s="18"/>
      <c r="G76" s="1"/>
      <c r="H76" s="1"/>
    </row>
    <row r="77" spans="1:8" ht="24" customHeight="1" x14ac:dyDescent="0.15">
      <c r="A77" s="3"/>
      <c r="B77" s="331" t="s">
        <v>188</v>
      </c>
      <c r="C77" s="171">
        <v>181529.84</v>
      </c>
      <c r="D77" s="352"/>
      <c r="E77" s="374"/>
      <c r="F77" s="18"/>
      <c r="G77" s="1"/>
      <c r="H77" s="1"/>
    </row>
    <row r="78" spans="1:8" ht="24" customHeight="1" x14ac:dyDescent="0.15">
      <c r="A78" s="3"/>
      <c r="B78" s="331" t="s">
        <v>189</v>
      </c>
      <c r="C78" s="171">
        <v>7928488</v>
      </c>
      <c r="D78" s="352"/>
      <c r="E78" s="374"/>
      <c r="F78" s="18"/>
      <c r="G78" s="1"/>
      <c r="H78" s="1"/>
    </row>
    <row r="79" spans="1:8" ht="19.5" customHeight="1" x14ac:dyDescent="0.15">
      <c r="A79" s="3"/>
      <c r="B79" s="354" t="s">
        <v>190</v>
      </c>
      <c r="C79" s="171">
        <v>20178</v>
      </c>
      <c r="D79" s="352"/>
      <c r="E79" s="374"/>
      <c r="F79" s="18"/>
      <c r="G79" s="1"/>
      <c r="H79" s="1"/>
    </row>
    <row r="80" spans="1:8" ht="19.5" customHeight="1" x14ac:dyDescent="0.15">
      <c r="A80" s="3"/>
      <c r="B80" s="356"/>
      <c r="C80" s="352"/>
      <c r="D80" s="352"/>
      <c r="E80" s="374"/>
      <c r="F80" s="18"/>
      <c r="G80" s="1"/>
      <c r="H80" s="1"/>
    </row>
    <row r="81" spans="1:8" ht="19.5" customHeight="1" x14ac:dyDescent="0.15">
      <c r="A81" s="3"/>
      <c r="B81" s="299" t="s">
        <v>125</v>
      </c>
      <c r="C81" s="367">
        <f>SUM(C63:C79)</f>
        <v>17102726</v>
      </c>
      <c r="D81" s="359"/>
      <c r="E81" s="359"/>
      <c r="F81" s="18"/>
      <c r="G81" s="1"/>
      <c r="H81" s="1"/>
    </row>
    <row r="82" spans="1:8" ht="19.5" customHeight="1" x14ac:dyDescent="0.15">
      <c r="A82" s="1"/>
      <c r="B82" s="271"/>
      <c r="C82" s="271"/>
      <c r="D82" s="273"/>
      <c r="E82" s="273"/>
      <c r="F82" s="1"/>
      <c r="G82" s="1"/>
      <c r="H82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9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9.5" customWidth="1"/>
    <col min="3" max="3" width="16" customWidth="1"/>
    <col min="4" max="6" width="14.5" customWidth="1"/>
    <col min="7" max="7" width="11" customWidth="1"/>
    <col min="8" max="8" width="13.33203125" customWidth="1"/>
  </cols>
  <sheetData>
    <row r="1" spans="1:8" ht="27.75" customHeight="1" x14ac:dyDescent="0.15">
      <c r="A1" s="1"/>
      <c r="B1" s="2"/>
      <c r="C1" s="2"/>
      <c r="D1" s="2"/>
      <c r="E1" s="2"/>
      <c r="F1" s="2"/>
      <c r="G1" s="1"/>
      <c r="H1" s="1"/>
    </row>
    <row r="2" spans="1:8" ht="12.75" customHeight="1" x14ac:dyDescent="0.15">
      <c r="A2" s="3"/>
      <c r="B2" s="5" t="s">
        <v>11</v>
      </c>
      <c r="C2" s="10">
        <v>2015</v>
      </c>
      <c r="D2" s="17"/>
      <c r="E2" s="17"/>
      <c r="F2" s="21"/>
      <c r="G2" s="18"/>
      <c r="H2" s="1"/>
    </row>
    <row r="3" spans="1:8" ht="12.75" customHeight="1" x14ac:dyDescent="0.15">
      <c r="A3" s="3"/>
      <c r="B3" s="19" t="s">
        <v>17</v>
      </c>
      <c r="C3" s="32"/>
      <c r="D3" s="33"/>
      <c r="E3" s="36"/>
      <c r="F3" s="38"/>
      <c r="G3" s="18"/>
      <c r="H3" s="1"/>
    </row>
    <row r="4" spans="1:8" ht="12.75" customHeight="1" x14ac:dyDescent="0.15">
      <c r="A4" s="3"/>
      <c r="B4" s="26"/>
      <c r="C4" s="28"/>
      <c r="D4" s="39"/>
      <c r="E4" s="39"/>
      <c r="F4" s="39"/>
      <c r="G4" s="18"/>
      <c r="H4" s="1"/>
    </row>
    <row r="5" spans="1:8" ht="12.75" customHeight="1" x14ac:dyDescent="0.15">
      <c r="A5" s="29">
        <v>41</v>
      </c>
      <c r="B5" s="26" t="s">
        <v>15</v>
      </c>
      <c r="C5" s="51">
        <f>SUM(C6:C14)</f>
        <v>2327917</v>
      </c>
      <c r="D5" s="63">
        <v>2327917</v>
      </c>
      <c r="E5" s="54"/>
      <c r="F5" s="39"/>
      <c r="G5" s="18"/>
      <c r="H5" s="1"/>
    </row>
    <row r="6" spans="1:8" ht="12.75" customHeight="1" x14ac:dyDescent="0.15">
      <c r="A6" s="56">
        <v>411</v>
      </c>
      <c r="B6" s="57" t="s">
        <v>33</v>
      </c>
      <c r="C6" s="65">
        <v>1674672</v>
      </c>
      <c r="D6" s="39"/>
      <c r="E6" s="39"/>
      <c r="F6" s="59"/>
      <c r="G6" s="18"/>
      <c r="H6" s="1"/>
    </row>
    <row r="7" spans="1:8" ht="12.75" customHeight="1" x14ac:dyDescent="0.15">
      <c r="A7" s="56">
        <v>412</v>
      </c>
      <c r="B7" s="67" t="s">
        <v>34</v>
      </c>
      <c r="C7" s="65">
        <v>18400</v>
      </c>
      <c r="D7" s="39"/>
      <c r="E7" s="39"/>
      <c r="F7" s="59"/>
      <c r="G7" s="18"/>
      <c r="H7" s="1"/>
    </row>
    <row r="8" spans="1:8" ht="12.75" customHeight="1" x14ac:dyDescent="0.15">
      <c r="A8" s="56">
        <v>413</v>
      </c>
      <c r="B8" s="68" t="s">
        <v>35</v>
      </c>
      <c r="C8" s="65">
        <v>193835</v>
      </c>
      <c r="D8" s="39"/>
      <c r="E8" s="39"/>
      <c r="F8" s="59"/>
      <c r="G8" s="18"/>
      <c r="H8" s="1"/>
    </row>
    <row r="9" spans="1:8" ht="12.75" customHeight="1" x14ac:dyDescent="0.15">
      <c r="A9" s="56">
        <v>414</v>
      </c>
      <c r="B9" s="69" t="s">
        <v>36</v>
      </c>
      <c r="C9" s="65">
        <v>97550</v>
      </c>
      <c r="D9" s="39">
        <f>C8+C9</f>
        <v>291385</v>
      </c>
      <c r="E9" s="71">
        <v>291385</v>
      </c>
      <c r="F9" s="59"/>
      <c r="G9" s="18"/>
      <c r="H9" s="1"/>
    </row>
    <row r="10" spans="1:8" ht="12.75" customHeight="1" x14ac:dyDescent="0.15">
      <c r="A10" s="56">
        <v>415</v>
      </c>
      <c r="B10" s="57" t="s">
        <v>21</v>
      </c>
      <c r="C10" s="65">
        <v>22400</v>
      </c>
      <c r="D10" s="39"/>
      <c r="E10" s="39"/>
      <c r="F10" s="59"/>
      <c r="G10" s="18"/>
      <c r="H10" s="1"/>
    </row>
    <row r="11" spans="1:8" ht="12.75" customHeight="1" x14ac:dyDescent="0.15">
      <c r="A11" s="56">
        <v>416</v>
      </c>
      <c r="B11" s="73" t="s">
        <v>22</v>
      </c>
      <c r="C11" s="65">
        <v>200000</v>
      </c>
      <c r="D11" s="39"/>
      <c r="E11" s="39"/>
      <c r="F11" s="59"/>
      <c r="G11" s="18"/>
      <c r="H11" s="1"/>
    </row>
    <row r="12" spans="1:8" ht="12.75" customHeight="1" x14ac:dyDescent="0.15">
      <c r="A12" s="56">
        <v>417</v>
      </c>
      <c r="B12" s="57" t="s">
        <v>23</v>
      </c>
      <c r="C12" s="65">
        <v>15000</v>
      </c>
      <c r="D12" s="39"/>
      <c r="E12" s="39"/>
      <c r="F12" s="59"/>
      <c r="G12" s="18"/>
      <c r="H12" s="1"/>
    </row>
    <row r="13" spans="1:8" ht="12.75" customHeight="1" x14ac:dyDescent="0.15">
      <c r="A13" s="56">
        <v>418</v>
      </c>
      <c r="B13" s="57" t="s">
        <v>24</v>
      </c>
      <c r="C13" s="65">
        <v>65000</v>
      </c>
      <c r="D13" s="39"/>
      <c r="E13" s="39"/>
      <c r="F13" s="59"/>
      <c r="G13" s="18"/>
      <c r="H13" s="1"/>
    </row>
    <row r="14" spans="1:8" ht="12.75" customHeight="1" x14ac:dyDescent="0.15">
      <c r="A14" s="56">
        <v>419</v>
      </c>
      <c r="B14" s="57" t="s">
        <v>37</v>
      </c>
      <c r="C14" s="65">
        <v>41060</v>
      </c>
      <c r="D14" s="39"/>
      <c r="E14" s="39"/>
      <c r="F14" s="59"/>
      <c r="G14" s="18"/>
      <c r="H14" s="1"/>
    </row>
    <row r="15" spans="1:8" ht="12.75" customHeight="1" x14ac:dyDescent="0.15">
      <c r="A15" s="29">
        <v>42</v>
      </c>
      <c r="B15" s="74" t="s">
        <v>25</v>
      </c>
      <c r="C15" s="28"/>
      <c r="D15" s="39"/>
      <c r="E15" s="39"/>
      <c r="F15" s="59"/>
      <c r="G15" s="18"/>
      <c r="H15" s="1"/>
    </row>
    <row r="16" spans="1:8" ht="16.5" customHeight="1" x14ac:dyDescent="0.15">
      <c r="A16" s="78">
        <v>43</v>
      </c>
      <c r="B16" s="79" t="s">
        <v>26</v>
      </c>
      <c r="C16" s="91">
        <v>890800</v>
      </c>
      <c r="D16" s="102">
        <f>C17+C27</f>
        <v>890800</v>
      </c>
      <c r="E16" s="121"/>
      <c r="F16" s="39"/>
      <c r="G16" s="18"/>
      <c r="H16" s="1"/>
    </row>
    <row r="17" spans="1:8" ht="12.75" customHeight="1" x14ac:dyDescent="0.15">
      <c r="A17" s="122">
        <v>431</v>
      </c>
      <c r="B17" s="123" t="s">
        <v>26</v>
      </c>
      <c r="C17" s="153">
        <f>SUM(C18:C26)</f>
        <v>640800</v>
      </c>
      <c r="D17" s="139">
        <v>640800</v>
      </c>
      <c r="E17" s="70"/>
      <c r="F17" s="39"/>
      <c r="G17" s="18"/>
      <c r="H17" s="1"/>
    </row>
    <row r="18" spans="1:8" ht="12.75" customHeight="1" x14ac:dyDescent="0.15">
      <c r="A18" s="149" t="s">
        <v>54</v>
      </c>
      <c r="B18" s="151" t="s">
        <v>55</v>
      </c>
      <c r="C18" s="180"/>
      <c r="D18" s="182"/>
      <c r="E18" s="129"/>
      <c r="F18" s="183"/>
      <c r="G18" s="184"/>
      <c r="H18" s="185"/>
    </row>
    <row r="19" spans="1:8" ht="12.75" customHeight="1" x14ac:dyDescent="0.15">
      <c r="A19" s="122" t="s">
        <v>59</v>
      </c>
      <c r="B19" s="178" t="s">
        <v>60</v>
      </c>
      <c r="C19" s="181">
        <v>90000</v>
      </c>
      <c r="D19" s="70"/>
      <c r="E19" s="66"/>
      <c r="F19" s="187"/>
      <c r="G19" s="18"/>
      <c r="H19" s="1"/>
    </row>
    <row r="20" spans="1:8" ht="12.75" customHeight="1" x14ac:dyDescent="0.15">
      <c r="A20" s="122" t="s">
        <v>61</v>
      </c>
      <c r="B20" s="178" t="s">
        <v>62</v>
      </c>
      <c r="C20" s="181">
        <v>200000</v>
      </c>
      <c r="D20" s="70"/>
      <c r="E20" s="66"/>
      <c r="F20" s="189"/>
      <c r="G20" s="18"/>
      <c r="H20" s="1"/>
    </row>
    <row r="21" spans="1:8" ht="12.75" customHeight="1" x14ac:dyDescent="0.15">
      <c r="A21" s="122" t="s">
        <v>63</v>
      </c>
      <c r="B21" s="178" t="s">
        <v>64</v>
      </c>
      <c r="C21" s="181">
        <v>30000</v>
      </c>
      <c r="D21" s="70"/>
      <c r="E21" s="66"/>
      <c r="F21" s="189"/>
      <c r="G21" s="18"/>
      <c r="H21" s="1"/>
    </row>
    <row r="22" spans="1:8" ht="12.75" customHeight="1" x14ac:dyDescent="0.15">
      <c r="A22" s="122" t="s">
        <v>65</v>
      </c>
      <c r="B22" s="178" t="s">
        <v>66</v>
      </c>
      <c r="C22" s="181">
        <v>24000</v>
      </c>
      <c r="D22" s="70"/>
      <c r="E22" s="66"/>
      <c r="F22" s="189"/>
      <c r="G22" s="18"/>
      <c r="H22" s="1"/>
    </row>
    <row r="23" spans="1:8" ht="12.75" customHeight="1" x14ac:dyDescent="0.15">
      <c r="A23" s="122" t="s">
        <v>67</v>
      </c>
      <c r="B23" s="178" t="s">
        <v>68</v>
      </c>
      <c r="C23" s="181">
        <v>20000</v>
      </c>
      <c r="D23" s="70"/>
      <c r="E23" s="66"/>
      <c r="F23" s="189"/>
      <c r="G23" s="18"/>
      <c r="H23" s="1"/>
    </row>
    <row r="24" spans="1:8" ht="12.75" customHeight="1" x14ac:dyDescent="0.15">
      <c r="A24" s="203" t="s">
        <v>69</v>
      </c>
      <c r="B24" s="178" t="s">
        <v>70</v>
      </c>
      <c r="C24" s="181">
        <v>16800</v>
      </c>
      <c r="D24" s="70"/>
      <c r="E24" s="66"/>
      <c r="F24" s="189"/>
      <c r="G24" s="18"/>
      <c r="H24" s="1"/>
    </row>
    <row r="25" spans="1:8" ht="12.75" customHeight="1" x14ac:dyDescent="0.15">
      <c r="A25" s="122" t="s">
        <v>71</v>
      </c>
      <c r="B25" s="205" t="s">
        <v>72</v>
      </c>
      <c r="C25" s="181">
        <v>46000</v>
      </c>
      <c r="D25" s="70"/>
      <c r="E25" s="66"/>
      <c r="F25" s="189"/>
      <c r="G25" s="18"/>
      <c r="H25" s="1"/>
    </row>
    <row r="26" spans="1:8" ht="12.75" customHeight="1" x14ac:dyDescent="0.15">
      <c r="A26" s="122" t="s">
        <v>73</v>
      </c>
      <c r="B26" s="205" t="s">
        <v>74</v>
      </c>
      <c r="C26" s="181">
        <v>214000</v>
      </c>
      <c r="D26" s="70"/>
      <c r="E26" s="66"/>
      <c r="F26" s="189"/>
      <c r="G26" s="18"/>
      <c r="H26" s="1"/>
    </row>
    <row r="27" spans="1:8" ht="12.75" customHeight="1" x14ac:dyDescent="0.15">
      <c r="A27" s="122">
        <v>432</v>
      </c>
      <c r="B27" s="207" t="s">
        <v>38</v>
      </c>
      <c r="C27" s="212">
        <f>SUM(C28:C33)</f>
        <v>250000</v>
      </c>
      <c r="D27" s="217">
        <v>250000</v>
      </c>
      <c r="E27" s="66"/>
      <c r="F27" s="189"/>
      <c r="G27" s="18"/>
      <c r="H27" s="1"/>
    </row>
    <row r="28" spans="1:8" ht="12.75" customHeight="1" x14ac:dyDescent="0.15">
      <c r="A28" s="122" t="s">
        <v>75</v>
      </c>
      <c r="B28" s="205" t="s">
        <v>76</v>
      </c>
      <c r="C28" s="179"/>
      <c r="D28" s="70"/>
      <c r="E28" s="66"/>
      <c r="F28" s="189"/>
      <c r="G28" s="18"/>
      <c r="H28" s="1"/>
    </row>
    <row r="29" spans="1:8" ht="12.75" customHeight="1" x14ac:dyDescent="0.15">
      <c r="A29" s="122" t="s">
        <v>77</v>
      </c>
      <c r="B29" s="205" t="s">
        <v>78</v>
      </c>
      <c r="C29" s="179"/>
      <c r="D29" s="70"/>
      <c r="E29" s="66"/>
      <c r="F29" s="189"/>
      <c r="G29" s="18"/>
      <c r="H29" s="1"/>
    </row>
    <row r="30" spans="1:8" ht="12.75" customHeight="1" x14ac:dyDescent="0.15">
      <c r="A30" s="122" t="s">
        <v>79</v>
      </c>
      <c r="B30" s="205" t="s">
        <v>80</v>
      </c>
      <c r="C30" s="179"/>
      <c r="D30" s="70"/>
      <c r="E30" s="66"/>
      <c r="F30" s="189"/>
      <c r="G30" s="18"/>
      <c r="H30" s="1"/>
    </row>
    <row r="31" spans="1:8" ht="12.75" customHeight="1" x14ac:dyDescent="0.15">
      <c r="A31" s="144" t="s">
        <v>81</v>
      </c>
      <c r="B31" s="209" t="s">
        <v>82</v>
      </c>
      <c r="C31" s="179"/>
      <c r="D31" s="70"/>
      <c r="E31" s="66"/>
      <c r="F31" s="189"/>
      <c r="G31" s="18"/>
      <c r="H31" s="1"/>
    </row>
    <row r="32" spans="1:8" ht="12.75" customHeight="1" x14ac:dyDescent="0.15">
      <c r="A32" s="122" t="s">
        <v>83</v>
      </c>
      <c r="B32" s="205" t="s">
        <v>84</v>
      </c>
      <c r="C32" s="179"/>
      <c r="D32" s="70"/>
      <c r="E32" s="66"/>
      <c r="F32" s="189"/>
      <c r="G32" s="18"/>
      <c r="H32" s="1"/>
    </row>
    <row r="33" spans="1:8" ht="12.75" customHeight="1" x14ac:dyDescent="0.15">
      <c r="A33" s="122" t="s">
        <v>85</v>
      </c>
      <c r="B33" s="205" t="s">
        <v>86</v>
      </c>
      <c r="C33" s="181">
        <v>250000</v>
      </c>
      <c r="D33" s="70"/>
      <c r="E33" s="66"/>
      <c r="F33" s="189"/>
      <c r="G33" s="18"/>
      <c r="H33" s="1"/>
    </row>
    <row r="34" spans="1:8" ht="12.75" customHeight="1" x14ac:dyDescent="0.15">
      <c r="A34" s="29">
        <v>44</v>
      </c>
      <c r="B34" s="210" t="s">
        <v>39</v>
      </c>
      <c r="C34" s="88">
        <v>1174500</v>
      </c>
      <c r="D34" s="28"/>
      <c r="E34" s="28"/>
      <c r="F34" s="39"/>
      <c r="G34" s="18"/>
      <c r="H34" s="1"/>
    </row>
    <row r="35" spans="1:8" ht="12.75" customHeight="1" x14ac:dyDescent="0.15">
      <c r="A35" s="29">
        <v>45</v>
      </c>
      <c r="B35" s="74" t="s">
        <v>87</v>
      </c>
      <c r="C35" s="28"/>
      <c r="D35" s="39"/>
      <c r="E35" s="39"/>
      <c r="F35" s="39"/>
      <c r="G35" s="18"/>
      <c r="H35" s="1"/>
    </row>
    <row r="36" spans="1:8" ht="12.75" customHeight="1" x14ac:dyDescent="0.15">
      <c r="A36" s="29">
        <v>46</v>
      </c>
      <c r="B36" s="26" t="s">
        <v>41</v>
      </c>
      <c r="C36" s="88">
        <v>2512783</v>
      </c>
      <c r="D36" s="44"/>
      <c r="E36" s="39"/>
      <c r="F36" s="39"/>
      <c r="G36" s="18"/>
      <c r="H36" s="124"/>
    </row>
    <row r="37" spans="1:8" ht="12.75" customHeight="1" x14ac:dyDescent="0.15">
      <c r="A37" s="29">
        <v>47</v>
      </c>
      <c r="B37" s="26" t="s">
        <v>42</v>
      </c>
      <c r="C37" s="88">
        <v>160000</v>
      </c>
      <c r="D37" s="39"/>
      <c r="E37" s="39"/>
      <c r="F37" s="39"/>
      <c r="G37" s="18"/>
      <c r="H37" s="1"/>
    </row>
    <row r="38" spans="1:8" ht="12.75" customHeight="1" x14ac:dyDescent="0.15">
      <c r="A38" s="3"/>
      <c r="B38" s="26" t="s">
        <v>43</v>
      </c>
      <c r="C38" s="60">
        <v>7066000</v>
      </c>
      <c r="D38" s="82">
        <f>C5+C16+C36+C37+C34</f>
        <v>7066000</v>
      </c>
      <c r="E38" s="82"/>
      <c r="F38" s="39"/>
      <c r="G38" s="18"/>
      <c r="H38" s="1"/>
    </row>
    <row r="39" spans="1:8" ht="12.75" customHeight="1" x14ac:dyDescent="0.15">
      <c r="A39" s="3"/>
      <c r="B39" s="213" t="s">
        <v>88</v>
      </c>
      <c r="C39" s="220"/>
      <c r="D39" s="215"/>
      <c r="E39" s="215"/>
      <c r="F39" s="215"/>
      <c r="G39" s="18"/>
      <c r="H39" s="1"/>
    </row>
    <row r="40" spans="1:8" ht="12.75" customHeight="1" x14ac:dyDescent="0.15">
      <c r="A40" s="29">
        <v>71</v>
      </c>
      <c r="B40" s="26" t="s">
        <v>44</v>
      </c>
      <c r="C40" s="260">
        <f>SUM(C41:C45)</f>
        <v>3016000</v>
      </c>
      <c r="D40" s="63">
        <v>3016000</v>
      </c>
      <c r="E40" s="95"/>
      <c r="F40" s="26"/>
      <c r="G40" s="18"/>
      <c r="H40" s="1"/>
    </row>
    <row r="41" spans="1:8" ht="12.75" customHeight="1" x14ac:dyDescent="0.15">
      <c r="A41" s="56">
        <v>711</v>
      </c>
      <c r="B41" s="73" t="s">
        <v>45</v>
      </c>
      <c r="C41" s="114">
        <v>1523000</v>
      </c>
      <c r="D41" s="39"/>
      <c r="E41" s="39"/>
      <c r="F41" s="59"/>
      <c r="G41" s="18"/>
      <c r="H41" s="1"/>
    </row>
    <row r="42" spans="1:8" ht="12.75" customHeight="1" x14ac:dyDescent="0.15">
      <c r="A42" s="56">
        <v>713</v>
      </c>
      <c r="B42" s="73" t="s">
        <v>46</v>
      </c>
      <c r="C42" s="114">
        <v>100000</v>
      </c>
      <c r="D42" s="66"/>
      <c r="E42" s="66"/>
      <c r="F42" s="59"/>
      <c r="G42" s="18"/>
      <c r="H42" s="1"/>
    </row>
    <row r="43" spans="1:8" ht="12.75" customHeight="1" x14ac:dyDescent="0.15">
      <c r="A43" s="56">
        <v>714</v>
      </c>
      <c r="B43" s="73" t="s">
        <v>47</v>
      </c>
      <c r="C43" s="66">
        <f>33000+500000</f>
        <v>533000</v>
      </c>
      <c r="D43" s="113">
        <v>533000</v>
      </c>
      <c r="E43" s="66"/>
      <c r="F43" s="59"/>
      <c r="G43" s="18"/>
      <c r="H43" s="1"/>
    </row>
    <row r="44" spans="1:8" ht="12.75" customHeight="1" x14ac:dyDescent="0.15">
      <c r="A44" s="224"/>
      <c r="B44" s="73" t="s">
        <v>89</v>
      </c>
      <c r="C44" s="66">
        <f>1293000-C43</f>
        <v>760000</v>
      </c>
      <c r="D44" s="66"/>
      <c r="E44" s="66"/>
      <c r="F44" s="59"/>
      <c r="G44" s="18"/>
      <c r="H44" s="1"/>
    </row>
    <row r="45" spans="1:8" ht="12.75" customHeight="1" x14ac:dyDescent="0.15">
      <c r="A45" s="56">
        <v>715</v>
      </c>
      <c r="B45" s="73" t="s">
        <v>90</v>
      </c>
      <c r="C45" s="65">
        <v>100000</v>
      </c>
      <c r="D45" s="66"/>
      <c r="E45" s="66"/>
      <c r="F45" s="59"/>
      <c r="G45" s="18"/>
      <c r="H45" s="1"/>
    </row>
    <row r="46" spans="1:8" ht="12.75" customHeight="1" x14ac:dyDescent="0.15">
      <c r="A46" s="29">
        <v>72</v>
      </c>
      <c r="B46" s="262" t="s">
        <v>48</v>
      </c>
      <c r="C46" s="88">
        <v>200000</v>
      </c>
      <c r="D46" s="39"/>
      <c r="E46" s="39"/>
      <c r="F46" s="66"/>
      <c r="G46" s="18"/>
      <c r="H46" s="1"/>
    </row>
    <row r="47" spans="1:8" ht="12.75" customHeight="1" x14ac:dyDescent="0.15">
      <c r="A47" s="229">
        <v>73</v>
      </c>
      <c r="B47" s="74" t="s">
        <v>91</v>
      </c>
      <c r="C47" s="263"/>
      <c r="D47" s="196"/>
      <c r="E47" s="196"/>
      <c r="F47" s="259"/>
      <c r="G47" s="18"/>
      <c r="H47" s="1"/>
    </row>
    <row r="48" spans="1:8" ht="12.75" customHeight="1" x14ac:dyDescent="0.15">
      <c r="A48" s="29">
        <v>74</v>
      </c>
      <c r="B48" s="79" t="s">
        <v>49</v>
      </c>
      <c r="C48" s="263">
        <v>3850000</v>
      </c>
      <c r="D48" s="279"/>
      <c r="E48" s="196"/>
      <c r="F48" s="39"/>
      <c r="G48" s="18"/>
      <c r="H48" s="283"/>
    </row>
    <row r="49" spans="1:8" ht="12.75" customHeight="1" x14ac:dyDescent="0.15">
      <c r="A49" s="56">
        <v>741</v>
      </c>
      <c r="B49" s="73" t="s">
        <v>50</v>
      </c>
      <c r="C49" s="211">
        <v>250000</v>
      </c>
      <c r="D49" s="157"/>
      <c r="E49" s="157"/>
      <c r="F49" s="39"/>
      <c r="G49" s="18"/>
      <c r="H49" s="1"/>
    </row>
    <row r="50" spans="1:8" ht="12.75" customHeight="1" x14ac:dyDescent="0.15">
      <c r="A50" s="56">
        <v>742</v>
      </c>
      <c r="B50" s="73" t="s">
        <v>51</v>
      </c>
      <c r="C50" s="211">
        <v>2800000</v>
      </c>
      <c r="D50" s="157"/>
      <c r="E50" s="157"/>
      <c r="F50" s="39"/>
      <c r="G50" s="18"/>
      <c r="H50" s="1"/>
    </row>
    <row r="51" spans="1:8" ht="12.75" customHeight="1" x14ac:dyDescent="0.15">
      <c r="A51" s="224"/>
      <c r="B51" s="73" t="s">
        <v>92</v>
      </c>
      <c r="C51" s="211">
        <f>C48-C49-C50</f>
        <v>800000</v>
      </c>
      <c r="D51" s="157"/>
      <c r="E51" s="157"/>
      <c r="F51" s="39"/>
      <c r="G51" s="18"/>
      <c r="H51" s="1"/>
    </row>
    <row r="52" spans="1:8" ht="12.75" customHeight="1" x14ac:dyDescent="0.15">
      <c r="A52" s="29">
        <v>751</v>
      </c>
      <c r="B52" s="210" t="s">
        <v>87</v>
      </c>
      <c r="C52" s="88"/>
      <c r="D52" s="39"/>
      <c r="E52" s="39"/>
      <c r="F52" s="39"/>
      <c r="G52" s="18"/>
      <c r="H52" s="1"/>
    </row>
    <row r="53" spans="1:8" ht="12.75" customHeight="1" x14ac:dyDescent="0.15">
      <c r="A53" s="3"/>
      <c r="B53" s="210" t="s">
        <v>93</v>
      </c>
      <c r="C53" s="131">
        <v>7066000</v>
      </c>
      <c r="D53" s="39">
        <f>C40+C46+C47+C48</f>
        <v>7066000</v>
      </c>
      <c r="E53" s="39"/>
      <c r="F53" s="39"/>
      <c r="G53" s="18"/>
      <c r="H53" s="1"/>
    </row>
    <row r="54" spans="1:8" ht="12.75" customHeight="1" x14ac:dyDescent="0.15">
      <c r="A54" s="3"/>
      <c r="B54" s="213" t="s">
        <v>94</v>
      </c>
      <c r="C54" s="220"/>
      <c r="D54" s="215"/>
      <c r="E54" s="215"/>
      <c r="F54" s="215"/>
      <c r="G54" s="18"/>
      <c r="H54" s="1"/>
    </row>
    <row r="55" spans="1:8" ht="12.75" customHeight="1" x14ac:dyDescent="0.15">
      <c r="A55" s="3"/>
      <c r="B55" s="67" t="s">
        <v>95</v>
      </c>
      <c r="C55" s="100"/>
      <c r="D55" s="66"/>
      <c r="E55" s="66"/>
      <c r="F55" s="66"/>
      <c r="G55" s="18"/>
      <c r="H55" s="1"/>
    </row>
    <row r="56" spans="1:8" ht="12.75" customHeight="1" x14ac:dyDescent="0.15">
      <c r="A56" s="3"/>
      <c r="B56" s="67" t="s">
        <v>96</v>
      </c>
      <c r="C56" s="100"/>
      <c r="D56" s="66"/>
      <c r="E56" s="66"/>
      <c r="F56" s="66"/>
      <c r="G56" s="18"/>
      <c r="H56" s="1"/>
    </row>
    <row r="57" spans="1:8" ht="12.75" customHeight="1" x14ac:dyDescent="0.15">
      <c r="A57" s="3"/>
      <c r="B57" s="67" t="s">
        <v>97</v>
      </c>
      <c r="C57" s="100"/>
      <c r="D57" s="66"/>
      <c r="E57" s="66"/>
      <c r="F57" s="66"/>
      <c r="G57" s="18"/>
      <c r="H57" s="1"/>
    </row>
    <row r="58" spans="1:8" ht="12.75" customHeight="1" x14ac:dyDescent="0.15">
      <c r="A58" s="3"/>
      <c r="B58" s="67" t="s">
        <v>98</v>
      </c>
      <c r="C58" s="100"/>
      <c r="D58" s="66"/>
      <c r="E58" s="66"/>
      <c r="F58" s="66"/>
      <c r="G58" s="18"/>
      <c r="H58" s="1"/>
    </row>
    <row r="59" spans="1:8" ht="12.75" customHeight="1" x14ac:dyDescent="0.15">
      <c r="A59" s="3"/>
      <c r="B59" s="270"/>
      <c r="C59" s="220"/>
      <c r="D59" s="215"/>
      <c r="E59" s="215"/>
      <c r="F59" s="215"/>
      <c r="G59" s="18"/>
      <c r="H59" s="1"/>
    </row>
    <row r="60" spans="1:8" ht="19.5" customHeight="1" x14ac:dyDescent="0.15">
      <c r="A60" s="1"/>
      <c r="B60" s="271"/>
      <c r="C60" s="271"/>
      <c r="D60" s="273"/>
      <c r="E60" s="271"/>
      <c r="F60" s="271"/>
      <c r="G60" s="1"/>
      <c r="H60" s="1"/>
    </row>
    <row r="61" spans="1:8" ht="19.5" customHeight="1" x14ac:dyDescent="0.15">
      <c r="A61" s="1"/>
      <c r="B61" s="286" t="s">
        <v>99</v>
      </c>
      <c r="C61" s="2"/>
      <c r="D61" s="316"/>
      <c r="E61" s="2"/>
      <c r="F61" s="1"/>
      <c r="G61" s="1"/>
      <c r="H61" s="1"/>
    </row>
    <row r="62" spans="1:8" ht="19.5" customHeight="1" x14ac:dyDescent="0.15">
      <c r="A62" s="3"/>
      <c r="B62" s="317" t="s">
        <v>103</v>
      </c>
      <c r="C62" s="377">
        <f>SUM(C64:C85)</f>
        <v>5891500</v>
      </c>
      <c r="D62" s="378"/>
      <c r="E62" s="379"/>
      <c r="F62" s="18"/>
      <c r="G62" s="1"/>
      <c r="H62" s="1"/>
    </row>
    <row r="63" spans="1:8" ht="19.5" customHeight="1" x14ac:dyDescent="0.15">
      <c r="A63" s="3"/>
      <c r="B63" s="317"/>
      <c r="C63" s="318"/>
      <c r="D63" s="378"/>
      <c r="E63" s="379"/>
      <c r="F63" s="18"/>
      <c r="G63" s="1"/>
      <c r="H63" s="1"/>
    </row>
    <row r="64" spans="1:8" ht="19.5" customHeight="1" x14ac:dyDescent="0.15">
      <c r="A64" s="3"/>
      <c r="B64" s="327" t="s">
        <v>191</v>
      </c>
      <c r="C64" s="171">
        <v>310014</v>
      </c>
      <c r="D64" s="352"/>
      <c r="E64" s="352"/>
      <c r="F64" s="18"/>
      <c r="G64" s="1"/>
      <c r="H64" s="1"/>
    </row>
    <row r="65" spans="1:8" ht="19.5" customHeight="1" x14ac:dyDescent="0.15">
      <c r="A65" s="3"/>
      <c r="B65" s="327" t="s">
        <v>192</v>
      </c>
      <c r="C65" s="171">
        <v>162126</v>
      </c>
      <c r="D65" s="352"/>
      <c r="E65" s="352"/>
      <c r="F65" s="18"/>
      <c r="G65" s="1"/>
      <c r="H65" s="1"/>
    </row>
    <row r="66" spans="1:8" ht="19.5" customHeight="1" x14ac:dyDescent="0.15">
      <c r="A66" s="3"/>
      <c r="B66" s="333" t="s">
        <v>171</v>
      </c>
      <c r="C66" s="171">
        <v>65848</v>
      </c>
      <c r="D66" s="352"/>
      <c r="E66" s="352"/>
      <c r="F66" s="18"/>
      <c r="G66" s="1"/>
      <c r="H66" s="1"/>
    </row>
    <row r="67" spans="1:8" ht="19.5" customHeight="1" x14ac:dyDescent="0.15">
      <c r="A67" s="3"/>
      <c r="B67" s="333" t="s">
        <v>109</v>
      </c>
      <c r="C67" s="171">
        <v>97366</v>
      </c>
      <c r="D67" s="352"/>
      <c r="E67" s="352"/>
      <c r="F67" s="18"/>
      <c r="G67" s="1"/>
      <c r="H67" s="1"/>
    </row>
    <row r="68" spans="1:8" ht="19.5" customHeight="1" x14ac:dyDescent="0.15">
      <c r="A68" s="3"/>
      <c r="B68" s="331" t="s">
        <v>117</v>
      </c>
      <c r="C68" s="171">
        <v>755794</v>
      </c>
      <c r="D68" s="352"/>
      <c r="E68" s="352"/>
      <c r="F68" s="18"/>
      <c r="G68" s="1"/>
      <c r="H68" s="1"/>
    </row>
    <row r="69" spans="1:8" ht="19.5" customHeight="1" x14ac:dyDescent="0.15">
      <c r="A69" s="3"/>
      <c r="B69" s="331" t="s">
        <v>149</v>
      </c>
      <c r="C69" s="171">
        <v>275250</v>
      </c>
      <c r="D69" s="352"/>
      <c r="E69" s="352"/>
      <c r="F69" s="18"/>
      <c r="G69" s="1"/>
      <c r="H69" s="1"/>
    </row>
    <row r="70" spans="1:8" ht="19.5" customHeight="1" x14ac:dyDescent="0.15">
      <c r="A70" s="3"/>
      <c r="B70" s="314" t="s">
        <v>193</v>
      </c>
      <c r="C70" s="171">
        <v>172136</v>
      </c>
      <c r="D70" s="352"/>
      <c r="E70" s="352"/>
      <c r="F70" s="18"/>
      <c r="G70" s="1"/>
      <c r="H70" s="1"/>
    </row>
    <row r="71" spans="1:8" ht="19.5" customHeight="1" x14ac:dyDescent="0.15">
      <c r="A71" s="3"/>
      <c r="B71" s="331" t="s">
        <v>194</v>
      </c>
      <c r="C71" s="171">
        <v>204599</v>
      </c>
      <c r="D71" s="352"/>
      <c r="E71" s="352"/>
      <c r="F71" s="18"/>
      <c r="G71" s="1"/>
      <c r="H71" s="1"/>
    </row>
    <row r="72" spans="1:8" ht="19.5" customHeight="1" x14ac:dyDescent="0.15">
      <c r="A72" s="3"/>
      <c r="B72" s="331" t="s">
        <v>143</v>
      </c>
      <c r="C72" s="171">
        <v>1554902</v>
      </c>
      <c r="D72" s="352"/>
      <c r="E72" s="352"/>
      <c r="F72" s="18"/>
      <c r="G72" s="1"/>
      <c r="H72" s="1"/>
    </row>
    <row r="73" spans="1:8" ht="19.5" customHeight="1" x14ac:dyDescent="0.15">
      <c r="A73" s="3"/>
      <c r="B73" s="327" t="s">
        <v>195</v>
      </c>
      <c r="C73" s="370">
        <v>89473</v>
      </c>
      <c r="D73" s="381"/>
      <c r="E73" s="381"/>
      <c r="F73" s="18"/>
      <c r="G73" s="1"/>
      <c r="H73" s="1"/>
    </row>
    <row r="74" spans="1:8" ht="19.5" customHeight="1" x14ac:dyDescent="0.15">
      <c r="A74" s="3"/>
      <c r="B74" s="331" t="s">
        <v>196</v>
      </c>
      <c r="C74" s="171">
        <v>71475</v>
      </c>
      <c r="D74" s="352"/>
      <c r="E74" s="352"/>
      <c r="F74" s="18"/>
      <c r="G74" s="1"/>
      <c r="H74" s="1"/>
    </row>
    <row r="75" spans="1:8" ht="19.5" customHeight="1" x14ac:dyDescent="0.15">
      <c r="A75" s="3"/>
      <c r="B75" s="331" t="s">
        <v>132</v>
      </c>
      <c r="C75" s="171">
        <v>163925</v>
      </c>
      <c r="D75" s="352"/>
      <c r="E75" s="352"/>
      <c r="F75" s="18"/>
      <c r="G75" s="1"/>
      <c r="H75" s="1"/>
    </row>
    <row r="76" spans="1:8" ht="19.5" customHeight="1" x14ac:dyDescent="0.15">
      <c r="A76" s="3"/>
      <c r="B76" s="331" t="s">
        <v>144</v>
      </c>
      <c r="C76" s="171">
        <v>93569</v>
      </c>
      <c r="D76" s="352"/>
      <c r="E76" s="352"/>
      <c r="F76" s="18"/>
      <c r="G76" s="1"/>
      <c r="H76" s="1"/>
    </row>
    <row r="77" spans="1:8" ht="19.5" customHeight="1" x14ac:dyDescent="0.15">
      <c r="A77" s="3"/>
      <c r="B77" s="333" t="s">
        <v>120</v>
      </c>
      <c r="C77" s="171">
        <v>269478</v>
      </c>
      <c r="D77" s="352"/>
      <c r="E77" s="352"/>
      <c r="F77" s="18"/>
      <c r="G77" s="1"/>
      <c r="H77" s="1"/>
    </row>
    <row r="78" spans="1:8" ht="19.5" customHeight="1" x14ac:dyDescent="0.15">
      <c r="A78" s="3"/>
      <c r="B78" s="331" t="s">
        <v>114</v>
      </c>
      <c r="C78" s="171">
        <v>179462</v>
      </c>
      <c r="D78" s="352"/>
      <c r="E78" s="352"/>
      <c r="F78" s="18"/>
      <c r="G78" s="1"/>
      <c r="H78" s="1"/>
    </row>
    <row r="79" spans="1:8" ht="19.5" customHeight="1" x14ac:dyDescent="0.15">
      <c r="A79" s="3"/>
      <c r="B79" s="331" t="s">
        <v>187</v>
      </c>
      <c r="C79" s="171">
        <v>73520</v>
      </c>
      <c r="D79" s="352"/>
      <c r="E79" s="352"/>
      <c r="F79" s="18"/>
      <c r="G79" s="1"/>
      <c r="H79" s="1"/>
    </row>
    <row r="80" spans="1:8" ht="19.5" customHeight="1" x14ac:dyDescent="0.15">
      <c r="A80" s="3"/>
      <c r="B80" s="331" t="s">
        <v>136</v>
      </c>
      <c r="C80" s="171">
        <v>306623</v>
      </c>
      <c r="D80" s="352"/>
      <c r="E80" s="352"/>
      <c r="F80" s="18"/>
      <c r="G80" s="1"/>
      <c r="H80" s="1"/>
    </row>
    <row r="81" spans="1:8" ht="19.5" customHeight="1" x14ac:dyDescent="0.15">
      <c r="A81" s="3"/>
      <c r="B81" s="333" t="s">
        <v>115</v>
      </c>
      <c r="C81" s="171">
        <v>38160</v>
      </c>
      <c r="D81" s="352"/>
      <c r="E81" s="352"/>
      <c r="F81" s="18"/>
      <c r="G81" s="1"/>
      <c r="H81" s="1"/>
    </row>
    <row r="82" spans="1:8" ht="19.5" customHeight="1" x14ac:dyDescent="0.15">
      <c r="A82" s="3"/>
      <c r="B82" s="333" t="s">
        <v>197</v>
      </c>
      <c r="C82" s="171">
        <v>231824</v>
      </c>
      <c r="D82" s="352"/>
      <c r="E82" s="352"/>
      <c r="F82" s="18"/>
      <c r="G82" s="1"/>
      <c r="H82" s="1"/>
    </row>
    <row r="83" spans="1:8" ht="19.5" customHeight="1" x14ac:dyDescent="0.15">
      <c r="A83" s="3"/>
      <c r="B83" s="333" t="s">
        <v>198</v>
      </c>
      <c r="C83" s="171">
        <v>155592</v>
      </c>
      <c r="D83" s="352"/>
      <c r="E83" s="352"/>
      <c r="F83" s="18"/>
      <c r="G83" s="1"/>
      <c r="H83" s="1"/>
    </row>
    <row r="84" spans="1:8" ht="19.5" customHeight="1" x14ac:dyDescent="0.15">
      <c r="A84" s="3"/>
      <c r="B84" s="333" t="s">
        <v>199</v>
      </c>
      <c r="C84" s="171">
        <v>224158</v>
      </c>
      <c r="D84" s="352"/>
      <c r="E84" s="352"/>
      <c r="F84" s="18"/>
      <c r="G84" s="1"/>
      <c r="H84" s="1"/>
    </row>
    <row r="85" spans="1:8" ht="19.5" customHeight="1" x14ac:dyDescent="0.15">
      <c r="A85" s="3"/>
      <c r="B85" s="333" t="s">
        <v>200</v>
      </c>
      <c r="C85" s="171">
        <v>396206</v>
      </c>
      <c r="D85" s="352"/>
      <c r="E85" s="352"/>
      <c r="F85" s="18"/>
      <c r="G85" s="1"/>
      <c r="H85" s="1"/>
    </row>
    <row r="86" spans="1:8" ht="19.5" customHeight="1" x14ac:dyDescent="0.15">
      <c r="A86" s="3"/>
      <c r="B86" s="331"/>
      <c r="C86" s="352"/>
      <c r="D86" s="352"/>
      <c r="E86" s="352"/>
      <c r="F86" s="18"/>
      <c r="G86" s="1"/>
      <c r="H86" s="1"/>
    </row>
    <row r="87" spans="1:8" ht="19.5" customHeight="1" x14ac:dyDescent="0.15">
      <c r="A87" s="3"/>
      <c r="B87" s="383" t="s">
        <v>201</v>
      </c>
      <c r="C87" s="385">
        <v>1174500</v>
      </c>
      <c r="D87" s="378"/>
      <c r="E87" s="378"/>
      <c r="F87" s="18"/>
      <c r="G87" s="1"/>
      <c r="H87" s="1"/>
    </row>
    <row r="88" spans="1:8" ht="19.5" customHeight="1" x14ac:dyDescent="0.15">
      <c r="A88" s="3"/>
      <c r="B88" s="339"/>
      <c r="C88" s="330"/>
      <c r="D88" s="378"/>
      <c r="E88" s="379"/>
      <c r="F88" s="18"/>
      <c r="G88" s="1"/>
      <c r="H88" s="1"/>
    </row>
    <row r="89" spans="1:8" ht="19.5" customHeight="1" x14ac:dyDescent="0.15">
      <c r="A89" s="3"/>
      <c r="B89" s="340" t="s">
        <v>125</v>
      </c>
      <c r="C89" s="412">
        <f>C87+C62</f>
        <v>7066000</v>
      </c>
      <c r="D89" s="413"/>
      <c r="E89" s="413"/>
      <c r="F89" s="18"/>
      <c r="G89" s="1"/>
      <c r="H89" s="1"/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35"/>
      <c r="D1" s="2"/>
      <c r="E1" s="2"/>
      <c r="F1" s="2"/>
    </row>
    <row r="2" spans="1:6" ht="12.75" customHeight="1" x14ac:dyDescent="0.15">
      <c r="A2" s="3"/>
      <c r="B2" s="5" t="s">
        <v>28</v>
      </c>
      <c r="C2" s="10">
        <v>2015</v>
      </c>
      <c r="D2" s="17"/>
      <c r="E2" s="17"/>
      <c r="F2" s="21"/>
    </row>
    <row r="3" spans="1:6" ht="12.75" customHeight="1" x14ac:dyDescent="0.15">
      <c r="A3" s="3"/>
      <c r="B3" s="19" t="s">
        <v>17</v>
      </c>
      <c r="C3" s="32"/>
      <c r="D3" s="33"/>
      <c r="E3" s="36"/>
      <c r="F3" s="38"/>
    </row>
    <row r="4" spans="1:6" ht="12.75" customHeight="1" x14ac:dyDescent="0.15">
      <c r="A4" s="3"/>
      <c r="B4" s="26"/>
      <c r="C4" s="28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111">
        <f>SUM(C6:C14)</f>
        <v>844650</v>
      </c>
      <c r="D5" s="162">
        <v>844650</v>
      </c>
      <c r="E5" s="54"/>
      <c r="F5" s="39"/>
    </row>
    <row r="6" spans="1:6" ht="12.75" customHeight="1" x14ac:dyDescent="0.15">
      <c r="A6" s="56">
        <v>411</v>
      </c>
      <c r="B6" s="57" t="s">
        <v>33</v>
      </c>
      <c r="C6" s="98">
        <v>564600</v>
      </c>
      <c r="D6" s="39"/>
      <c r="E6" s="39"/>
      <c r="F6" s="59"/>
    </row>
    <row r="7" spans="1:6" ht="12.75" customHeight="1" x14ac:dyDescent="0.15">
      <c r="A7" s="56">
        <v>412</v>
      </c>
      <c r="B7" s="67" t="s">
        <v>34</v>
      </c>
      <c r="C7" s="98">
        <v>57000</v>
      </c>
      <c r="D7" s="39"/>
      <c r="E7" s="39"/>
      <c r="F7" s="59"/>
    </row>
    <row r="8" spans="1:6" ht="12.75" customHeight="1" x14ac:dyDescent="0.15">
      <c r="A8" s="56">
        <v>413</v>
      </c>
      <c r="B8" s="68" t="s">
        <v>35</v>
      </c>
      <c r="C8" s="98">
        <v>101800</v>
      </c>
      <c r="D8" s="39"/>
      <c r="E8" s="39"/>
      <c r="F8" s="59"/>
    </row>
    <row r="9" spans="1:6" ht="12.75" customHeight="1" x14ac:dyDescent="0.15">
      <c r="A9" s="56">
        <v>414</v>
      </c>
      <c r="B9" s="68" t="s">
        <v>36</v>
      </c>
      <c r="C9" s="98">
        <v>34450</v>
      </c>
      <c r="D9" s="39">
        <f>C9+C8</f>
        <v>136250</v>
      </c>
      <c r="E9" s="165">
        <v>136250</v>
      </c>
      <c r="F9" s="59"/>
    </row>
    <row r="10" spans="1:6" ht="12.75" customHeight="1" x14ac:dyDescent="0.15">
      <c r="A10" s="56">
        <v>415</v>
      </c>
      <c r="B10" s="57" t="s">
        <v>21</v>
      </c>
      <c r="C10" s="98">
        <v>5500</v>
      </c>
      <c r="D10" s="39"/>
      <c r="E10" s="39"/>
      <c r="F10" s="59"/>
    </row>
    <row r="11" spans="1:6" ht="12.75" customHeight="1" x14ac:dyDescent="0.15">
      <c r="A11" s="56">
        <v>416</v>
      </c>
      <c r="B11" s="73" t="s">
        <v>22</v>
      </c>
      <c r="D11" s="39"/>
      <c r="E11" s="39"/>
      <c r="F11" s="59"/>
    </row>
    <row r="12" spans="1:6" ht="12.75" customHeight="1" x14ac:dyDescent="0.15">
      <c r="A12" s="56">
        <v>417</v>
      </c>
      <c r="B12" s="57" t="s">
        <v>23</v>
      </c>
      <c r="C12" s="98">
        <v>5000</v>
      </c>
      <c r="D12" s="39"/>
      <c r="E12" s="39"/>
      <c r="F12" s="59"/>
    </row>
    <row r="13" spans="1:6" ht="12.75" customHeight="1" x14ac:dyDescent="0.15">
      <c r="A13" s="56">
        <v>418</v>
      </c>
      <c r="B13" s="57" t="s">
        <v>24</v>
      </c>
      <c r="C13" s="89"/>
      <c r="D13" s="66"/>
      <c r="E13" s="39"/>
      <c r="F13" s="59"/>
    </row>
    <row r="14" spans="1:6" ht="12.75" customHeight="1" x14ac:dyDescent="0.15">
      <c r="A14" s="56">
        <v>419</v>
      </c>
      <c r="B14" s="57" t="s">
        <v>37</v>
      </c>
      <c r="C14" s="98">
        <v>76300</v>
      </c>
      <c r="D14" s="39"/>
      <c r="E14" s="39"/>
      <c r="F14" s="59"/>
    </row>
    <row r="15" spans="1:6" ht="12.75" customHeight="1" x14ac:dyDescent="0.15">
      <c r="A15" s="29">
        <v>42</v>
      </c>
      <c r="B15" s="115" t="s">
        <v>25</v>
      </c>
      <c r="D15" s="90"/>
      <c r="E15" s="90"/>
      <c r="F15" s="118"/>
    </row>
    <row r="16" spans="1:6" ht="16.5" customHeight="1" x14ac:dyDescent="0.15">
      <c r="A16" s="78">
        <v>43</v>
      </c>
      <c r="B16" s="79" t="s">
        <v>26</v>
      </c>
      <c r="C16" s="186">
        <v>215050</v>
      </c>
      <c r="D16" s="188">
        <f>C17+C27</f>
        <v>215050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25">
        <f>SUM(C18:C26)</f>
        <v>182050</v>
      </c>
      <c r="D17" s="139">
        <v>182050</v>
      </c>
      <c r="E17" s="70"/>
      <c r="F17" s="39"/>
    </row>
    <row r="18" spans="1:6" ht="12.75" customHeight="1" x14ac:dyDescent="0.15">
      <c r="A18" s="149" t="s">
        <v>54</v>
      </c>
      <c r="B18" s="151" t="s">
        <v>55</v>
      </c>
      <c r="C18" s="155"/>
      <c r="D18" s="254"/>
      <c r="E18" s="129"/>
      <c r="F18" s="183"/>
    </row>
    <row r="19" spans="1:6" ht="12.75" customHeight="1" x14ac:dyDescent="0.15">
      <c r="A19" s="122" t="s">
        <v>59</v>
      </c>
      <c r="B19" s="178" t="s">
        <v>60</v>
      </c>
      <c r="C19" s="256">
        <v>4000</v>
      </c>
      <c r="D19" s="70"/>
      <c r="E19" s="66"/>
      <c r="F19" s="195"/>
    </row>
    <row r="20" spans="1:6" ht="12.75" customHeight="1" x14ac:dyDescent="0.15">
      <c r="A20" s="122" t="s">
        <v>61</v>
      </c>
      <c r="B20" s="178" t="s">
        <v>62</v>
      </c>
      <c r="C20" s="258">
        <f>50000+7550+4000+50000</f>
        <v>111550</v>
      </c>
      <c r="D20" s="70"/>
      <c r="E20" s="66"/>
      <c r="F20" s="200"/>
    </row>
    <row r="21" spans="1:6" ht="12.75" customHeight="1" x14ac:dyDescent="0.15">
      <c r="A21" s="122" t="s">
        <v>63</v>
      </c>
      <c r="B21" s="178" t="s">
        <v>64</v>
      </c>
      <c r="C21" s="256">
        <v>5000</v>
      </c>
      <c r="D21" s="70"/>
      <c r="E21" s="66"/>
      <c r="F21" s="200"/>
    </row>
    <row r="22" spans="1:6" ht="12.75" customHeight="1" x14ac:dyDescent="0.15">
      <c r="A22" s="122" t="s">
        <v>65</v>
      </c>
      <c r="B22" s="178" t="s">
        <v>66</v>
      </c>
      <c r="C22" s="258">
        <f>22000+1000+2000+1500</f>
        <v>26500</v>
      </c>
      <c r="D22" s="70"/>
      <c r="E22" s="66"/>
      <c r="F22" s="200"/>
    </row>
    <row r="23" spans="1:6" ht="12.75" customHeight="1" x14ac:dyDescent="0.15">
      <c r="A23" s="122" t="s">
        <v>67</v>
      </c>
      <c r="B23" s="178" t="s">
        <v>68</v>
      </c>
      <c r="C23" s="256">
        <v>5000</v>
      </c>
      <c r="D23" s="70"/>
      <c r="E23" s="66"/>
      <c r="F23" s="200"/>
    </row>
    <row r="24" spans="1:6" ht="12.75" customHeight="1" x14ac:dyDescent="0.15">
      <c r="A24" s="203" t="s">
        <v>69</v>
      </c>
      <c r="B24" s="178" t="s">
        <v>70</v>
      </c>
      <c r="C24" s="258"/>
      <c r="D24" s="70"/>
      <c r="E24" s="66"/>
      <c r="F24" s="200"/>
    </row>
    <row r="25" spans="1:6" ht="12.75" customHeight="1" x14ac:dyDescent="0.15">
      <c r="A25" s="122" t="s">
        <v>71</v>
      </c>
      <c r="B25" s="205" t="s">
        <v>72</v>
      </c>
      <c r="C25" s="256">
        <v>17000</v>
      </c>
      <c r="D25" s="70"/>
      <c r="E25" s="66"/>
      <c r="F25" s="200"/>
    </row>
    <row r="26" spans="1:6" ht="12.75" customHeight="1" x14ac:dyDescent="0.15">
      <c r="A26" s="122" t="s">
        <v>73</v>
      </c>
      <c r="B26" s="205" t="s">
        <v>74</v>
      </c>
      <c r="C26" s="258">
        <f>5000+3500+3000+1500</f>
        <v>13000</v>
      </c>
      <c r="D26" s="70"/>
      <c r="E26" s="66"/>
      <c r="F26" s="200"/>
    </row>
    <row r="27" spans="1:6" ht="12.75" customHeight="1" x14ac:dyDescent="0.15">
      <c r="A27" s="122">
        <v>432</v>
      </c>
      <c r="B27" s="207" t="s">
        <v>38</v>
      </c>
      <c r="C27" s="125">
        <f>SUM(C28:C33)</f>
        <v>33000</v>
      </c>
      <c r="D27" s="217">
        <v>33000</v>
      </c>
      <c r="E27" s="66"/>
      <c r="F27" s="200"/>
    </row>
    <row r="28" spans="1:6" ht="12.75" customHeight="1" x14ac:dyDescent="0.15">
      <c r="A28" s="122" t="s">
        <v>75</v>
      </c>
      <c r="B28" s="205" t="s">
        <v>76</v>
      </c>
      <c r="C28" s="258"/>
      <c r="D28" s="70"/>
      <c r="E28" s="66"/>
      <c r="F28" s="200"/>
    </row>
    <row r="29" spans="1:6" ht="12.75" customHeight="1" x14ac:dyDescent="0.15">
      <c r="A29" s="122" t="s">
        <v>77</v>
      </c>
      <c r="B29" s="205" t="s">
        <v>78</v>
      </c>
      <c r="C29" s="258"/>
      <c r="D29" s="70"/>
      <c r="E29" s="66"/>
      <c r="F29" s="200"/>
    </row>
    <row r="30" spans="1:6" ht="12.75" customHeight="1" x14ac:dyDescent="0.15">
      <c r="A30" s="122" t="s">
        <v>79</v>
      </c>
      <c r="B30" s="205" t="s">
        <v>80</v>
      </c>
      <c r="C30" s="258"/>
      <c r="D30" s="70"/>
      <c r="E30" s="66"/>
      <c r="F30" s="200"/>
    </row>
    <row r="31" spans="1:6" ht="12.75" customHeight="1" x14ac:dyDescent="0.15">
      <c r="A31" s="144" t="s">
        <v>81</v>
      </c>
      <c r="B31" s="209" t="s">
        <v>82</v>
      </c>
      <c r="C31" s="258"/>
      <c r="D31" s="70"/>
      <c r="E31" s="66"/>
      <c r="F31" s="200"/>
    </row>
    <row r="32" spans="1:6" ht="12.75" customHeight="1" x14ac:dyDescent="0.15">
      <c r="A32" s="122" t="s">
        <v>83</v>
      </c>
      <c r="B32" s="205" t="s">
        <v>84</v>
      </c>
      <c r="C32" s="258"/>
      <c r="D32" s="70"/>
      <c r="E32" s="66"/>
      <c r="F32" s="200"/>
    </row>
    <row r="33" spans="1:6" ht="12.75" customHeight="1" x14ac:dyDescent="0.15">
      <c r="A33" s="122" t="s">
        <v>85</v>
      </c>
      <c r="B33" s="205" t="s">
        <v>86</v>
      </c>
      <c r="C33" s="256">
        <v>33000</v>
      </c>
      <c r="D33" s="70"/>
      <c r="E33" s="66"/>
      <c r="F33" s="200"/>
    </row>
    <row r="34" spans="1:6" ht="12.75" customHeight="1" x14ac:dyDescent="0.15">
      <c r="A34" s="29">
        <v>44</v>
      </c>
      <c r="B34" s="210" t="s">
        <v>39</v>
      </c>
      <c r="C34" s="116">
        <v>346000</v>
      </c>
      <c r="D34" s="39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89"/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116">
        <v>114300</v>
      </c>
      <c r="D36" s="39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88">
        <v>10000</v>
      </c>
      <c r="D37" s="39"/>
      <c r="E37" s="39"/>
      <c r="F37" s="39"/>
    </row>
    <row r="38" spans="1:6" ht="12.75" customHeight="1" x14ac:dyDescent="0.15">
      <c r="A38" s="3"/>
      <c r="B38" s="26" t="s">
        <v>43</v>
      </c>
      <c r="C38" s="218">
        <v>1530000</v>
      </c>
      <c r="D38" s="39">
        <f>C5+C16+C34+C36+C37</f>
        <v>1530000</v>
      </c>
      <c r="E38" s="39"/>
      <c r="F38" s="39"/>
    </row>
    <row r="39" spans="1:6" ht="12.75" customHeight="1" x14ac:dyDescent="0.15">
      <c r="A39" s="3"/>
      <c r="B39" s="213" t="s">
        <v>88</v>
      </c>
      <c r="C39" s="220"/>
      <c r="D39" s="21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264">
        <f>SUM(C41:C45)</f>
        <v>969000</v>
      </c>
      <c r="D40" s="162">
        <v>969000</v>
      </c>
      <c r="E40" s="95"/>
      <c r="F40" s="26"/>
    </row>
    <row r="41" spans="1:6" ht="12.75" customHeight="1" x14ac:dyDescent="0.15">
      <c r="A41" s="56">
        <v>711</v>
      </c>
      <c r="B41" s="73" t="s">
        <v>45</v>
      </c>
      <c r="C41" s="98">
        <v>461000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98">
        <v>44900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77">
        <v>189600</v>
      </c>
      <c r="D43" s="201"/>
      <c r="E43" s="66"/>
      <c r="F43" s="59"/>
    </row>
    <row r="44" spans="1:6" ht="12.75" customHeight="1" x14ac:dyDescent="0.15">
      <c r="A44" s="224"/>
      <c r="B44" s="73" t="s">
        <v>89</v>
      </c>
      <c r="C44" s="97">
        <f>380600-C43</f>
        <v>191000</v>
      </c>
      <c r="D44" s="201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98">
        <v>82500</v>
      </c>
      <c r="D45" s="66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116">
        <v>100000</v>
      </c>
      <c r="D46" s="196"/>
      <c r="E46" s="39"/>
      <c r="F46" s="66"/>
    </row>
    <row r="47" spans="1:6" ht="18" customHeight="1" x14ac:dyDescent="0.15">
      <c r="A47" s="229">
        <v>73</v>
      </c>
      <c r="B47" s="74" t="s">
        <v>91</v>
      </c>
      <c r="C47" s="276">
        <v>1000</v>
      </c>
      <c r="D47" s="168"/>
      <c r="E47" s="168"/>
      <c r="F47" s="259"/>
    </row>
    <row r="48" spans="1:6" ht="12.75" customHeight="1" x14ac:dyDescent="0.15">
      <c r="A48" s="29">
        <v>74</v>
      </c>
      <c r="B48" s="79" t="s">
        <v>49</v>
      </c>
      <c r="C48" s="278">
        <v>460000</v>
      </c>
      <c r="D48" s="196"/>
      <c r="E48" s="196"/>
      <c r="F48" s="39"/>
    </row>
    <row r="49" spans="1:6" ht="12.75" customHeight="1" x14ac:dyDescent="0.15">
      <c r="A49" s="224" t="s">
        <v>100</v>
      </c>
      <c r="B49" s="73" t="s">
        <v>101</v>
      </c>
      <c r="C49" s="258"/>
      <c r="D49" s="157"/>
      <c r="E49" s="157"/>
      <c r="F49" s="39"/>
    </row>
    <row r="50" spans="1:6" ht="12.75" customHeight="1" x14ac:dyDescent="0.15">
      <c r="A50" s="224" t="s">
        <v>102</v>
      </c>
      <c r="B50" s="73" t="s">
        <v>51</v>
      </c>
      <c r="C50" s="256">
        <v>420000</v>
      </c>
      <c r="D50" s="157"/>
      <c r="E50" s="157"/>
      <c r="F50" s="39"/>
    </row>
    <row r="51" spans="1:6" ht="12.75" customHeight="1" x14ac:dyDescent="0.15">
      <c r="A51" s="224"/>
      <c r="B51" s="73" t="s">
        <v>92</v>
      </c>
      <c r="C51" s="258">
        <f>C48-C50</f>
        <v>40000</v>
      </c>
      <c r="D51" s="201"/>
      <c r="E51" s="70"/>
      <c r="F51" s="39"/>
    </row>
    <row r="52" spans="1:6" ht="12.75" customHeight="1" x14ac:dyDescent="0.15">
      <c r="A52" s="29">
        <v>751</v>
      </c>
      <c r="B52" s="210" t="s">
        <v>87</v>
      </c>
      <c r="C52" s="89"/>
      <c r="D52" s="39"/>
      <c r="E52" s="39"/>
      <c r="F52" s="39"/>
    </row>
    <row r="53" spans="1:6" ht="12.75" customHeight="1" x14ac:dyDescent="0.15">
      <c r="A53" s="3"/>
      <c r="B53" s="210" t="s">
        <v>93</v>
      </c>
      <c r="C53" s="282">
        <v>1530000</v>
      </c>
      <c r="D53" s="39">
        <f>C40+C48+C46</f>
        <v>1529000</v>
      </c>
      <c r="E53" s="94"/>
      <c r="F53" s="39"/>
    </row>
    <row r="54" spans="1:6" ht="12.75" customHeight="1" x14ac:dyDescent="0.15">
      <c r="A54" s="3"/>
      <c r="B54" s="213" t="s">
        <v>94</v>
      </c>
      <c r="C54" s="220"/>
      <c r="D54" s="215"/>
      <c r="E54" s="215"/>
      <c r="F54" s="215"/>
    </row>
    <row r="55" spans="1:6" ht="12.75" customHeight="1" x14ac:dyDescent="0.15">
      <c r="A55" s="3"/>
      <c r="B55" s="67" t="s">
        <v>95</v>
      </c>
      <c r="C55" s="100"/>
      <c r="D55" s="66"/>
      <c r="E55" s="66"/>
      <c r="F55" s="66"/>
    </row>
    <row r="56" spans="1:6" ht="12.75" customHeight="1" x14ac:dyDescent="0.15">
      <c r="A56" s="3"/>
      <c r="B56" s="67" t="s">
        <v>96</v>
      </c>
      <c r="C56" s="100"/>
      <c r="D56" s="66"/>
      <c r="E56" s="66"/>
      <c r="F56" s="66"/>
    </row>
    <row r="57" spans="1:6" ht="12.75" customHeight="1" x14ac:dyDescent="0.15">
      <c r="A57" s="3"/>
      <c r="B57" s="67" t="s">
        <v>97</v>
      </c>
      <c r="C57" s="100"/>
      <c r="D57" s="66"/>
      <c r="E57" s="66"/>
      <c r="F57" s="66"/>
    </row>
    <row r="58" spans="1:6" ht="12.75" customHeight="1" x14ac:dyDescent="0.15">
      <c r="A58" s="3"/>
      <c r="B58" s="67" t="s">
        <v>98</v>
      </c>
      <c r="C58" s="100"/>
      <c r="D58" s="66"/>
      <c r="E58" s="66"/>
      <c r="F58" s="66"/>
    </row>
    <row r="59" spans="1:6" ht="12.75" customHeight="1" x14ac:dyDescent="0.15">
      <c r="A59" s="3"/>
      <c r="B59" s="270"/>
      <c r="C59" s="220"/>
      <c r="D59" s="215"/>
      <c r="E59" s="215"/>
      <c r="F59" s="215"/>
    </row>
    <row r="60" spans="1:6" ht="19.5" customHeight="1" x14ac:dyDescent="0.15">
      <c r="A60" s="1"/>
      <c r="B60" s="271"/>
      <c r="C60" s="365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35"/>
      <c r="D61" s="316"/>
      <c r="E61" s="2"/>
      <c r="F61" s="1"/>
    </row>
    <row r="62" spans="1:6" ht="19.5" customHeight="1" x14ac:dyDescent="0.15">
      <c r="A62" s="3"/>
      <c r="B62" s="317" t="s">
        <v>103</v>
      </c>
      <c r="C62" s="318">
        <f>SUM(C64:C71)</f>
        <v>1069700</v>
      </c>
      <c r="D62" s="352"/>
      <c r="E62" s="352"/>
      <c r="F62" s="18"/>
    </row>
    <row r="63" spans="1:6" ht="19.5" customHeight="1" x14ac:dyDescent="0.15">
      <c r="A63" s="3"/>
      <c r="B63" s="317"/>
      <c r="C63" s="318"/>
      <c r="D63" s="352"/>
      <c r="E63" s="352"/>
      <c r="F63" s="18"/>
    </row>
    <row r="64" spans="1:6" ht="24" customHeight="1" x14ac:dyDescent="0.15">
      <c r="A64" s="3"/>
      <c r="B64" s="314" t="s">
        <v>107</v>
      </c>
      <c r="C64" s="171">
        <v>117400</v>
      </c>
      <c r="D64" s="352"/>
      <c r="E64" s="352"/>
      <c r="F64" s="18"/>
    </row>
    <row r="65" spans="1:6" ht="24" customHeight="1" x14ac:dyDescent="0.15">
      <c r="A65" s="3"/>
      <c r="B65" s="314" t="s">
        <v>169</v>
      </c>
      <c r="C65" s="171">
        <v>169000</v>
      </c>
      <c r="D65" s="352"/>
      <c r="E65" s="352"/>
      <c r="F65" s="18"/>
    </row>
    <row r="66" spans="1:6" ht="24" customHeight="1" x14ac:dyDescent="0.15">
      <c r="A66" s="3"/>
      <c r="B66" s="331" t="s">
        <v>143</v>
      </c>
      <c r="C66" s="171">
        <v>205700</v>
      </c>
      <c r="D66" s="352"/>
      <c r="E66" s="352"/>
      <c r="F66" s="18"/>
    </row>
    <row r="67" spans="1:6" ht="31.5" customHeight="1" x14ac:dyDescent="0.15">
      <c r="A67" s="3"/>
      <c r="B67" s="314" t="s">
        <v>170</v>
      </c>
      <c r="C67" s="171">
        <v>157100</v>
      </c>
      <c r="D67" s="352"/>
      <c r="E67" s="352"/>
      <c r="F67" s="18"/>
    </row>
    <row r="68" spans="1:6" ht="31.5" customHeight="1" x14ac:dyDescent="0.15">
      <c r="A68" s="3"/>
      <c r="B68" s="314" t="s">
        <v>145</v>
      </c>
      <c r="C68" s="171">
        <v>265250</v>
      </c>
      <c r="D68" s="352"/>
      <c r="E68" s="352"/>
      <c r="F68" s="18"/>
    </row>
    <row r="69" spans="1:6" ht="24" customHeight="1" x14ac:dyDescent="0.15">
      <c r="A69" s="3"/>
      <c r="B69" s="331" t="s">
        <v>171</v>
      </c>
      <c r="C69" s="171">
        <v>40150</v>
      </c>
      <c r="D69" s="352"/>
      <c r="E69" s="352"/>
      <c r="F69" s="18"/>
    </row>
    <row r="70" spans="1:6" ht="24" customHeight="1" x14ac:dyDescent="0.15">
      <c r="A70" s="3"/>
      <c r="B70" s="314" t="s">
        <v>120</v>
      </c>
      <c r="C70" s="171">
        <v>91500</v>
      </c>
      <c r="D70" s="352"/>
      <c r="E70" s="352"/>
      <c r="F70" s="18"/>
    </row>
    <row r="71" spans="1:6" ht="24" customHeight="1" x14ac:dyDescent="0.15">
      <c r="A71" s="3"/>
      <c r="B71" s="314" t="s">
        <v>172</v>
      </c>
      <c r="C71" s="171">
        <v>23600</v>
      </c>
      <c r="D71" s="352"/>
      <c r="E71" s="352"/>
      <c r="F71" s="18"/>
    </row>
    <row r="72" spans="1:6" ht="24" customHeight="1" x14ac:dyDescent="0.15">
      <c r="A72" s="3"/>
      <c r="B72" s="331"/>
      <c r="C72" s="352"/>
      <c r="D72" s="352"/>
      <c r="E72" s="352"/>
      <c r="F72" s="18"/>
    </row>
    <row r="73" spans="1:6" ht="24" customHeight="1" x14ac:dyDescent="0.15">
      <c r="A73" s="3"/>
      <c r="B73" s="262" t="s">
        <v>173</v>
      </c>
      <c r="C73" s="170">
        <v>460300</v>
      </c>
      <c r="D73" s="352"/>
      <c r="E73" s="352"/>
      <c r="F73" s="18"/>
    </row>
    <row r="74" spans="1:6" ht="19.5" customHeight="1" x14ac:dyDescent="0.15">
      <c r="A74" s="3"/>
      <c r="B74" s="356"/>
      <c r="C74" s="352"/>
      <c r="D74" s="352"/>
      <c r="E74" s="352"/>
      <c r="F74" s="18"/>
    </row>
    <row r="75" spans="1:6" ht="19.5" customHeight="1" x14ac:dyDescent="0.15">
      <c r="A75" s="3"/>
      <c r="B75" s="299" t="s">
        <v>125</v>
      </c>
      <c r="C75" s="358">
        <f>C73+C62</f>
        <v>1530000</v>
      </c>
      <c r="D75" s="201"/>
      <c r="E75" s="352"/>
      <c r="F75" s="1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6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4"/>
      <c r="D1" s="2"/>
      <c r="E1" s="2"/>
      <c r="F1" s="2"/>
    </row>
    <row r="2" spans="1:6" ht="12.75" customHeight="1" x14ac:dyDescent="0.15">
      <c r="A2" s="3"/>
      <c r="B2" s="5" t="s">
        <v>4</v>
      </c>
      <c r="C2" s="45">
        <v>2015</v>
      </c>
      <c r="D2" s="17"/>
      <c r="E2" s="17"/>
      <c r="F2" s="21"/>
    </row>
    <row r="3" spans="1:6" ht="12.75" customHeight="1" x14ac:dyDescent="0.15">
      <c r="A3" s="3"/>
      <c r="B3" s="19" t="s">
        <v>17</v>
      </c>
      <c r="C3" s="46"/>
      <c r="D3" s="61"/>
      <c r="E3" s="36"/>
      <c r="F3" s="38"/>
    </row>
    <row r="4" spans="1:6" ht="12.75" customHeight="1" x14ac:dyDescent="0.15">
      <c r="A4" s="3"/>
      <c r="B4" s="26"/>
      <c r="C4" s="28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51">
        <f>SUM(C6:C14)</f>
        <v>823300</v>
      </c>
      <c r="D5" s="63">
        <v>823300</v>
      </c>
      <c r="E5" s="54"/>
      <c r="F5" s="39"/>
    </row>
    <row r="6" spans="1:6" ht="12.75" customHeight="1" x14ac:dyDescent="0.15">
      <c r="A6" s="56">
        <v>411</v>
      </c>
      <c r="B6" s="57" t="s">
        <v>33</v>
      </c>
      <c r="C6" s="65">
        <v>465950</v>
      </c>
      <c r="D6" s="39"/>
      <c r="E6" s="39"/>
      <c r="F6" s="59"/>
    </row>
    <row r="7" spans="1:6" ht="12.75" customHeight="1" x14ac:dyDescent="0.15">
      <c r="A7" s="56">
        <v>412</v>
      </c>
      <c r="B7" s="67" t="s">
        <v>34</v>
      </c>
      <c r="C7" s="65">
        <v>40000</v>
      </c>
      <c r="D7" s="39"/>
      <c r="E7" s="39"/>
      <c r="F7" s="59"/>
    </row>
    <row r="8" spans="1:6" ht="12.75" customHeight="1" x14ac:dyDescent="0.15">
      <c r="A8" s="56">
        <v>413</v>
      </c>
      <c r="B8" s="68" t="s">
        <v>35</v>
      </c>
      <c r="C8" s="65">
        <v>68650</v>
      </c>
      <c r="D8" s="39"/>
      <c r="E8" s="39"/>
      <c r="F8" s="59"/>
    </row>
    <row r="9" spans="1:6" ht="12.75" customHeight="1" x14ac:dyDescent="0.15">
      <c r="A9" s="56">
        <v>414</v>
      </c>
      <c r="B9" s="69" t="s">
        <v>36</v>
      </c>
      <c r="C9" s="65">
        <v>50150</v>
      </c>
      <c r="D9" s="39">
        <f>C8+C9</f>
        <v>118800</v>
      </c>
      <c r="E9" s="86">
        <v>118800</v>
      </c>
      <c r="F9" s="59"/>
    </row>
    <row r="10" spans="1:6" ht="12.75" customHeight="1" x14ac:dyDescent="0.15">
      <c r="A10" s="56">
        <v>415</v>
      </c>
      <c r="B10" s="57" t="s">
        <v>21</v>
      </c>
      <c r="C10" s="65">
        <v>6000</v>
      </c>
      <c r="D10" s="39"/>
      <c r="E10" s="39"/>
      <c r="F10" s="59"/>
    </row>
    <row r="11" spans="1:6" ht="12.75" customHeight="1" x14ac:dyDescent="0.15">
      <c r="A11" s="56">
        <v>416</v>
      </c>
      <c r="B11" s="73" t="s">
        <v>22</v>
      </c>
      <c r="C11" s="65">
        <v>75000</v>
      </c>
      <c r="D11" s="39"/>
      <c r="E11" s="39"/>
      <c r="F11" s="59"/>
    </row>
    <row r="12" spans="1:6" ht="12.75" customHeight="1" x14ac:dyDescent="0.15">
      <c r="A12" s="56">
        <v>417</v>
      </c>
      <c r="B12" s="57" t="s">
        <v>23</v>
      </c>
      <c r="C12" s="65">
        <v>4000</v>
      </c>
      <c r="D12" s="39"/>
      <c r="E12" s="39"/>
      <c r="F12" s="59"/>
    </row>
    <row r="13" spans="1:6" ht="12.75" customHeight="1" x14ac:dyDescent="0.15">
      <c r="A13" s="56">
        <v>418</v>
      </c>
      <c r="B13" s="57" t="s">
        <v>24</v>
      </c>
      <c r="C13" s="65">
        <v>10000</v>
      </c>
      <c r="D13" s="39"/>
      <c r="E13" s="39"/>
      <c r="F13" s="59"/>
    </row>
    <row r="14" spans="1:6" ht="12.75" customHeight="1" x14ac:dyDescent="0.15">
      <c r="A14" s="56">
        <v>419</v>
      </c>
      <c r="B14" s="57" t="s">
        <v>37</v>
      </c>
      <c r="C14" s="65">
        <v>103550</v>
      </c>
      <c r="D14" s="39"/>
      <c r="E14" s="39"/>
      <c r="F14" s="59"/>
    </row>
    <row r="15" spans="1:6" ht="12.75" customHeight="1" x14ac:dyDescent="0.15">
      <c r="A15" s="29">
        <v>42</v>
      </c>
      <c r="B15" s="115" t="s">
        <v>25</v>
      </c>
      <c r="C15" s="88"/>
      <c r="D15" s="90"/>
      <c r="E15" s="90"/>
      <c r="F15" s="118"/>
    </row>
    <row r="16" spans="1:6" ht="16.5" customHeight="1" x14ac:dyDescent="0.15">
      <c r="A16" s="78">
        <v>43</v>
      </c>
      <c r="B16" s="79" t="s">
        <v>26</v>
      </c>
      <c r="C16" s="119">
        <v>230000</v>
      </c>
      <c r="D16" s="120">
        <f>C17+C27</f>
        <v>230000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25">
        <f>SUM(C18:C26)</f>
        <v>220000</v>
      </c>
      <c r="D17" s="147">
        <v>220000</v>
      </c>
      <c r="E17" s="70"/>
      <c r="F17" s="39"/>
    </row>
    <row r="18" spans="1:6" ht="12.75" customHeight="1" x14ac:dyDescent="0.15">
      <c r="A18" s="149" t="s">
        <v>54</v>
      </c>
      <c r="B18" s="151" t="s">
        <v>55</v>
      </c>
      <c r="C18" s="129"/>
      <c r="D18" s="182"/>
      <c r="E18" s="129"/>
      <c r="F18" s="183"/>
    </row>
    <row r="19" spans="1:6" ht="12.75" customHeight="1" x14ac:dyDescent="0.15">
      <c r="A19" s="122" t="s">
        <v>59</v>
      </c>
      <c r="B19" s="178" t="s">
        <v>60</v>
      </c>
      <c r="C19" s="211">
        <v>8000</v>
      </c>
      <c r="D19" s="70"/>
      <c r="E19" s="66"/>
      <c r="F19" s="195"/>
    </row>
    <row r="20" spans="1:6" ht="12.75" customHeight="1" x14ac:dyDescent="0.15">
      <c r="A20" s="122" t="s">
        <v>61</v>
      </c>
      <c r="B20" s="178" t="s">
        <v>62</v>
      </c>
      <c r="C20" s="211">
        <v>132000</v>
      </c>
      <c r="D20" s="70"/>
      <c r="E20" s="66"/>
      <c r="F20" s="200"/>
    </row>
    <row r="21" spans="1:6" ht="12.75" customHeight="1" x14ac:dyDescent="0.15">
      <c r="A21" s="122" t="s">
        <v>63</v>
      </c>
      <c r="B21" s="178" t="s">
        <v>64</v>
      </c>
      <c r="C21" s="211">
        <v>5000</v>
      </c>
      <c r="D21" s="70"/>
      <c r="E21" s="66"/>
      <c r="F21" s="200"/>
    </row>
    <row r="22" spans="1:6" ht="12.75" customHeight="1" x14ac:dyDescent="0.15">
      <c r="A22" s="122" t="s">
        <v>65</v>
      </c>
      <c r="B22" s="178" t="s">
        <v>66</v>
      </c>
      <c r="C22" s="96">
        <v>16000</v>
      </c>
      <c r="D22" s="70"/>
      <c r="E22" s="66"/>
      <c r="F22" s="200"/>
    </row>
    <row r="23" spans="1:6" ht="12.75" customHeight="1" x14ac:dyDescent="0.15">
      <c r="A23" s="122" t="s">
        <v>67</v>
      </c>
      <c r="B23" s="178" t="s">
        <v>68</v>
      </c>
      <c r="C23" s="211">
        <v>7000</v>
      </c>
      <c r="D23" s="70"/>
      <c r="E23" s="66"/>
      <c r="F23" s="200"/>
    </row>
    <row r="24" spans="1:6" ht="12.75" customHeight="1" x14ac:dyDescent="0.15">
      <c r="A24" s="203" t="s">
        <v>69</v>
      </c>
      <c r="B24" s="178" t="s">
        <v>70</v>
      </c>
      <c r="C24" s="211"/>
      <c r="D24" s="70"/>
      <c r="E24" s="66"/>
      <c r="F24" s="200"/>
    </row>
    <row r="25" spans="1:6" ht="12.75" customHeight="1" x14ac:dyDescent="0.15">
      <c r="A25" s="122" t="s">
        <v>71</v>
      </c>
      <c r="B25" s="205" t="s">
        <v>72</v>
      </c>
      <c r="C25" s="211">
        <v>1000</v>
      </c>
      <c r="D25" s="70"/>
      <c r="E25" s="66"/>
      <c r="F25" s="200"/>
    </row>
    <row r="26" spans="1:6" ht="12.75" customHeight="1" x14ac:dyDescent="0.15">
      <c r="A26" s="122" t="s">
        <v>73</v>
      </c>
      <c r="B26" s="205" t="s">
        <v>74</v>
      </c>
      <c r="C26" s="211">
        <v>51000</v>
      </c>
      <c r="D26" s="70"/>
      <c r="E26" s="66"/>
      <c r="F26" s="200"/>
    </row>
    <row r="27" spans="1:6" ht="12.75" customHeight="1" x14ac:dyDescent="0.15">
      <c r="A27" s="122">
        <v>432</v>
      </c>
      <c r="B27" s="207" t="s">
        <v>38</v>
      </c>
      <c r="C27" s="125">
        <f>SUM(C28:C33)</f>
        <v>10000</v>
      </c>
      <c r="D27" s="244">
        <v>10000</v>
      </c>
      <c r="E27" s="66"/>
      <c r="F27" s="200"/>
    </row>
    <row r="28" spans="1:6" ht="12.75" customHeight="1" x14ac:dyDescent="0.15">
      <c r="A28" s="122" t="s">
        <v>75</v>
      </c>
      <c r="B28" s="205" t="s">
        <v>76</v>
      </c>
      <c r="C28" s="70"/>
      <c r="D28" s="70"/>
      <c r="E28" s="66"/>
      <c r="F28" s="200"/>
    </row>
    <row r="29" spans="1:6" ht="12.75" customHeight="1" x14ac:dyDescent="0.15">
      <c r="A29" s="122" t="s">
        <v>77</v>
      </c>
      <c r="B29" s="205" t="s">
        <v>78</v>
      </c>
      <c r="C29" s="70"/>
      <c r="D29" s="70"/>
      <c r="E29" s="66"/>
      <c r="F29" s="200"/>
    </row>
    <row r="30" spans="1:6" ht="12.75" customHeight="1" x14ac:dyDescent="0.15">
      <c r="A30" s="122" t="s">
        <v>79</v>
      </c>
      <c r="B30" s="205" t="s">
        <v>80</v>
      </c>
      <c r="C30" s="70"/>
      <c r="D30" s="70"/>
      <c r="E30" s="66"/>
      <c r="F30" s="200"/>
    </row>
    <row r="31" spans="1:6" ht="12.75" customHeight="1" x14ac:dyDescent="0.15">
      <c r="A31" s="144" t="s">
        <v>81</v>
      </c>
      <c r="B31" s="209" t="s">
        <v>82</v>
      </c>
      <c r="C31" s="70"/>
      <c r="D31" s="70"/>
      <c r="E31" s="66"/>
      <c r="F31" s="200"/>
    </row>
    <row r="32" spans="1:6" ht="12.75" customHeight="1" x14ac:dyDescent="0.15">
      <c r="A32" s="122" t="s">
        <v>83</v>
      </c>
      <c r="B32" s="205" t="s">
        <v>84</v>
      </c>
      <c r="C32" s="70"/>
      <c r="D32" s="70"/>
      <c r="E32" s="66"/>
      <c r="F32" s="200"/>
    </row>
    <row r="33" spans="1:6" ht="12.75" customHeight="1" x14ac:dyDescent="0.15">
      <c r="A33" s="122" t="s">
        <v>85</v>
      </c>
      <c r="B33" s="205" t="s">
        <v>86</v>
      </c>
      <c r="C33" s="211">
        <v>10000</v>
      </c>
      <c r="D33" s="70"/>
      <c r="E33" s="66"/>
      <c r="F33" s="200"/>
    </row>
    <row r="34" spans="1:6" ht="12.75" customHeight="1" x14ac:dyDescent="0.15">
      <c r="A34" s="29">
        <v>44</v>
      </c>
      <c r="B34" s="210" t="s">
        <v>39</v>
      </c>
      <c r="C34" s="88">
        <v>450600</v>
      </c>
      <c r="D34" s="39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28"/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88">
        <v>540000</v>
      </c>
      <c r="D36" s="39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88">
        <v>55000</v>
      </c>
      <c r="D37" s="39"/>
      <c r="E37" s="39"/>
      <c r="F37" s="39"/>
    </row>
    <row r="38" spans="1:6" ht="12.75" customHeight="1" x14ac:dyDescent="0.15">
      <c r="A38" s="3"/>
      <c r="B38" s="26" t="s">
        <v>43</v>
      </c>
      <c r="C38" s="60">
        <v>2098900</v>
      </c>
      <c r="D38" s="39">
        <f>C5+C16+C34+C36+C37</f>
        <v>2098900</v>
      </c>
      <c r="E38" s="39"/>
      <c r="F38" s="39"/>
    </row>
    <row r="39" spans="1:6" ht="12.75" customHeight="1" x14ac:dyDescent="0.15">
      <c r="A39" s="3"/>
      <c r="B39" s="213" t="s">
        <v>88</v>
      </c>
      <c r="C39" s="40"/>
      <c r="D39" s="21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51">
        <f>SUM(C41:C45)</f>
        <v>932398.5</v>
      </c>
      <c r="D40" s="44">
        <v>932398.5</v>
      </c>
      <c r="E40" s="95"/>
      <c r="F40" s="26"/>
    </row>
    <row r="41" spans="1:6" ht="12.75" customHeight="1" x14ac:dyDescent="0.15">
      <c r="A41" s="56">
        <v>711</v>
      </c>
      <c r="B41" s="73" t="s">
        <v>45</v>
      </c>
      <c r="C41" s="65">
        <v>305600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65">
        <v>155098.5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100">
        <f>1700+130000</f>
        <v>131700</v>
      </c>
      <c r="D43" s="113">
        <v>131700</v>
      </c>
      <c r="E43" s="66"/>
      <c r="F43" s="59"/>
    </row>
    <row r="44" spans="1:6" ht="12.75" customHeight="1" x14ac:dyDescent="0.15">
      <c r="A44" s="224"/>
      <c r="B44" s="73" t="s">
        <v>89</v>
      </c>
      <c r="C44" s="100">
        <f>250700-C43</f>
        <v>119000</v>
      </c>
      <c r="D44" s="66">
        <f>C43+C44</f>
        <v>250700</v>
      </c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65">
        <v>221000</v>
      </c>
      <c r="D45" s="66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88">
        <v>200000</v>
      </c>
      <c r="D46" s="66"/>
      <c r="E46" s="39"/>
      <c r="F46" s="66"/>
    </row>
    <row r="47" spans="1:6" ht="18" customHeight="1" x14ac:dyDescent="0.15">
      <c r="A47" s="229">
        <v>73</v>
      </c>
      <c r="B47" s="74" t="s">
        <v>91</v>
      </c>
      <c r="C47" s="248">
        <v>8983.5</v>
      </c>
      <c r="D47" s="259"/>
      <c r="E47" s="259"/>
      <c r="F47" s="259"/>
    </row>
    <row r="48" spans="1:6" ht="12.75" customHeight="1" x14ac:dyDescent="0.15">
      <c r="A48" s="29">
        <v>74</v>
      </c>
      <c r="B48" s="79" t="s">
        <v>49</v>
      </c>
      <c r="C48" s="91">
        <f>SUM(C49:C51)</f>
        <v>857518</v>
      </c>
      <c r="D48" s="279">
        <v>857518</v>
      </c>
      <c r="E48" s="196">
        <f>150000+707518</f>
        <v>857518</v>
      </c>
      <c r="F48" s="39"/>
    </row>
    <row r="49" spans="1:6" ht="12.75" customHeight="1" x14ac:dyDescent="0.15">
      <c r="A49" s="56">
        <v>741</v>
      </c>
      <c r="B49" s="73" t="s">
        <v>50</v>
      </c>
      <c r="C49" s="304">
        <v>50000</v>
      </c>
      <c r="D49" s="351"/>
      <c r="E49" s="351"/>
      <c r="F49" s="39"/>
    </row>
    <row r="50" spans="1:6" ht="12.75" customHeight="1" x14ac:dyDescent="0.15">
      <c r="A50" s="56">
        <v>742</v>
      </c>
      <c r="B50" s="73" t="s">
        <v>51</v>
      </c>
      <c r="C50" s="211">
        <v>657518</v>
      </c>
      <c r="D50" s="70"/>
      <c r="E50" s="70"/>
      <c r="F50" s="39"/>
    </row>
    <row r="51" spans="1:6" ht="12.75" customHeight="1" x14ac:dyDescent="0.15">
      <c r="A51" s="224"/>
      <c r="B51" s="73" t="s">
        <v>92</v>
      </c>
      <c r="C51" s="256">
        <v>150000</v>
      </c>
      <c r="D51" s="70"/>
      <c r="E51" s="70"/>
      <c r="F51" s="39"/>
    </row>
    <row r="52" spans="1:6" ht="12.75" customHeight="1" x14ac:dyDescent="0.15">
      <c r="A52" s="29">
        <v>751</v>
      </c>
      <c r="B52" s="210" t="s">
        <v>87</v>
      </c>
      <c r="C52" s="88">
        <v>100000</v>
      </c>
      <c r="D52" s="39"/>
      <c r="E52" s="39"/>
      <c r="F52" s="39"/>
    </row>
    <row r="53" spans="1:6" ht="12.75" customHeight="1" x14ac:dyDescent="0.15">
      <c r="A53" s="3"/>
      <c r="B53" s="210" t="s">
        <v>93</v>
      </c>
      <c r="C53" s="60">
        <v>2098900</v>
      </c>
      <c r="D53" s="39">
        <f>C40+C46+C47+C48+C52</f>
        <v>2098900</v>
      </c>
      <c r="E53" s="39"/>
      <c r="F53" s="39"/>
    </row>
    <row r="54" spans="1:6" ht="12.75" customHeight="1" x14ac:dyDescent="0.15">
      <c r="A54" s="3"/>
      <c r="B54" s="213" t="s">
        <v>94</v>
      </c>
      <c r="C54" s="40"/>
      <c r="D54" s="215"/>
      <c r="E54" s="215"/>
      <c r="F54" s="215"/>
    </row>
    <row r="55" spans="1:6" ht="12.75" customHeight="1" x14ac:dyDescent="0.15">
      <c r="A55" s="3"/>
      <c r="B55" s="67" t="s">
        <v>95</v>
      </c>
      <c r="C55" s="100"/>
      <c r="D55" s="66"/>
      <c r="E55" s="66"/>
      <c r="F55" s="66"/>
    </row>
    <row r="56" spans="1:6" ht="12.75" customHeight="1" x14ac:dyDescent="0.15">
      <c r="A56" s="3"/>
      <c r="B56" s="67" t="s">
        <v>96</v>
      </c>
      <c r="C56" s="100"/>
      <c r="D56" s="66"/>
      <c r="E56" s="66"/>
      <c r="F56" s="66"/>
    </row>
    <row r="57" spans="1:6" ht="12.75" customHeight="1" x14ac:dyDescent="0.15">
      <c r="A57" s="3"/>
      <c r="B57" s="67" t="s">
        <v>97</v>
      </c>
      <c r="C57" s="100"/>
      <c r="D57" s="66"/>
      <c r="E57" s="66"/>
      <c r="F57" s="66"/>
    </row>
    <row r="58" spans="1:6" ht="12.75" customHeight="1" x14ac:dyDescent="0.15">
      <c r="A58" s="3"/>
      <c r="B58" s="67" t="s">
        <v>98</v>
      </c>
      <c r="C58" s="100"/>
      <c r="D58" s="66"/>
      <c r="E58" s="66"/>
      <c r="F58" s="66"/>
    </row>
    <row r="59" spans="1:6" ht="12.75" customHeight="1" x14ac:dyDescent="0.15">
      <c r="A59" s="3"/>
      <c r="B59" s="270"/>
      <c r="C59" s="40"/>
      <c r="D59" s="215"/>
      <c r="E59" s="215"/>
      <c r="F59" s="215"/>
    </row>
    <row r="60" spans="1:6" ht="19.5" customHeight="1" x14ac:dyDescent="0.15">
      <c r="A60" s="1"/>
      <c r="B60" s="271"/>
      <c r="C60" s="388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4"/>
      <c r="D61" s="316"/>
      <c r="E61" s="2"/>
      <c r="F61" s="1"/>
    </row>
    <row r="62" spans="1:6" ht="19.5" customHeight="1" x14ac:dyDescent="0.15">
      <c r="A62" s="3"/>
      <c r="B62" s="317" t="s">
        <v>103</v>
      </c>
      <c r="C62" s="390">
        <f>SUM(C64:C72)</f>
        <v>2098900</v>
      </c>
      <c r="D62" s="352"/>
      <c r="E62" s="374"/>
      <c r="F62" s="18"/>
    </row>
    <row r="63" spans="1:6" ht="19.5" customHeight="1" x14ac:dyDescent="0.15">
      <c r="A63" s="3"/>
      <c r="B63" s="317"/>
      <c r="C63" s="330"/>
      <c r="D63" s="352"/>
      <c r="E63" s="374"/>
      <c r="F63" s="18"/>
    </row>
    <row r="64" spans="1:6" ht="24" customHeight="1" x14ac:dyDescent="0.15">
      <c r="A64" s="3"/>
      <c r="B64" s="327" t="s">
        <v>204</v>
      </c>
      <c r="C64" s="329">
        <v>123870</v>
      </c>
      <c r="D64" s="352"/>
      <c r="E64" s="352"/>
      <c r="F64" s="18"/>
    </row>
    <row r="65" spans="1:6" ht="24" customHeight="1" x14ac:dyDescent="0.15">
      <c r="A65" s="3"/>
      <c r="B65" s="327" t="s">
        <v>117</v>
      </c>
      <c r="C65" s="329">
        <v>341770</v>
      </c>
      <c r="D65" s="352"/>
      <c r="E65" s="352"/>
      <c r="F65" s="18"/>
    </row>
    <row r="66" spans="1:6" ht="24" customHeight="1" x14ac:dyDescent="0.15">
      <c r="A66" s="3"/>
      <c r="B66" s="331" t="s">
        <v>205</v>
      </c>
      <c r="C66" s="172">
        <v>645610</v>
      </c>
      <c r="D66" s="352"/>
      <c r="E66" s="352"/>
      <c r="F66" s="18"/>
    </row>
    <row r="67" spans="1:6" ht="24" customHeight="1" x14ac:dyDescent="0.15">
      <c r="A67" s="3"/>
      <c r="B67" s="333" t="s">
        <v>203</v>
      </c>
      <c r="C67" s="329">
        <v>62820</v>
      </c>
      <c r="D67" s="352"/>
      <c r="E67" s="352"/>
      <c r="F67" s="18"/>
    </row>
    <row r="68" spans="1:6" ht="24" customHeight="1" x14ac:dyDescent="0.15">
      <c r="A68" s="3"/>
      <c r="B68" s="331" t="s">
        <v>196</v>
      </c>
      <c r="C68" s="329">
        <v>84760</v>
      </c>
      <c r="D68" s="352"/>
      <c r="E68" s="352"/>
      <c r="F68" s="18"/>
    </row>
    <row r="69" spans="1:6" ht="24" customHeight="1" x14ac:dyDescent="0.15">
      <c r="A69" s="3"/>
      <c r="B69" s="331" t="s">
        <v>206</v>
      </c>
      <c r="C69" s="329">
        <v>617920</v>
      </c>
      <c r="D69" s="352"/>
      <c r="E69" s="352"/>
      <c r="F69" s="18"/>
    </row>
    <row r="70" spans="1:6" ht="24" customHeight="1" x14ac:dyDescent="0.15">
      <c r="A70" s="3"/>
      <c r="B70" s="314" t="s">
        <v>106</v>
      </c>
      <c r="C70" s="329">
        <v>90320</v>
      </c>
      <c r="D70" s="352"/>
      <c r="E70" s="352"/>
      <c r="F70" s="18"/>
    </row>
    <row r="71" spans="1:6" ht="24" customHeight="1" x14ac:dyDescent="0.15">
      <c r="A71" s="3"/>
      <c r="B71" s="333" t="s">
        <v>207</v>
      </c>
      <c r="C71" s="329">
        <v>108710</v>
      </c>
      <c r="D71" s="352"/>
      <c r="E71" s="352"/>
      <c r="F71" s="18"/>
    </row>
    <row r="72" spans="1:6" ht="24" customHeight="1" x14ac:dyDescent="0.15">
      <c r="A72" s="3"/>
      <c r="B72" s="333" t="s">
        <v>171</v>
      </c>
      <c r="C72" s="329">
        <v>23120</v>
      </c>
      <c r="D72" s="352"/>
      <c r="E72" s="352"/>
      <c r="F72" s="18"/>
    </row>
    <row r="73" spans="1:6" ht="24" customHeight="1" x14ac:dyDescent="0.15">
      <c r="A73" s="3"/>
      <c r="B73" s="333"/>
      <c r="C73" s="329"/>
      <c r="D73" s="352"/>
      <c r="E73" s="352"/>
      <c r="F73" s="18"/>
    </row>
    <row r="74" spans="1:6" ht="24" customHeight="1" x14ac:dyDescent="0.15">
      <c r="A74" s="3"/>
      <c r="B74" s="408" t="s">
        <v>208</v>
      </c>
      <c r="C74" s="409">
        <v>515600</v>
      </c>
      <c r="D74" s="352"/>
      <c r="E74" s="352"/>
      <c r="F74" s="18"/>
    </row>
    <row r="75" spans="1:6" ht="19.5" customHeight="1" x14ac:dyDescent="0.15">
      <c r="A75" s="3"/>
      <c r="B75" s="356"/>
      <c r="C75" s="330"/>
      <c r="D75" s="352"/>
      <c r="E75" s="352"/>
      <c r="F75" s="18"/>
    </row>
    <row r="76" spans="1:6" ht="19.5" customHeight="1" x14ac:dyDescent="0.15">
      <c r="A76" s="3"/>
      <c r="B76" s="317" t="s">
        <v>125</v>
      </c>
      <c r="C76" s="378">
        <f>SUM(C64:C72)</f>
        <v>2098900</v>
      </c>
      <c r="D76" s="436">
        <f>C74+C62</f>
        <v>2614500</v>
      </c>
      <c r="E76" s="359"/>
      <c r="F76" s="18"/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3"/>
      <c r="B2" s="5" t="s">
        <v>12</v>
      </c>
      <c r="C2" s="10">
        <v>2015</v>
      </c>
      <c r="D2" s="17"/>
      <c r="E2" s="17"/>
      <c r="F2" s="21"/>
    </row>
    <row r="3" spans="1:6" ht="12.75" customHeight="1" x14ac:dyDescent="0.15">
      <c r="A3" s="3"/>
      <c r="B3" s="19" t="s">
        <v>17</v>
      </c>
      <c r="C3" s="32"/>
      <c r="D3" s="33"/>
      <c r="E3" s="36"/>
      <c r="F3" s="38"/>
    </row>
    <row r="4" spans="1:6" ht="12.75" customHeight="1" x14ac:dyDescent="0.15">
      <c r="A4" s="3"/>
      <c r="B4" s="26"/>
      <c r="C4" s="28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51">
        <f>SUM(C6:C14)</f>
        <v>525000</v>
      </c>
      <c r="D5" s="63">
        <v>525000</v>
      </c>
      <c r="E5" s="54"/>
      <c r="F5" s="39"/>
    </row>
    <row r="6" spans="1:6" ht="12.75" customHeight="1" x14ac:dyDescent="0.15">
      <c r="A6" s="56">
        <v>411</v>
      </c>
      <c r="B6" s="57" t="s">
        <v>33</v>
      </c>
      <c r="C6" s="77">
        <v>378000</v>
      </c>
      <c r="D6" s="39"/>
      <c r="E6" s="39"/>
      <c r="F6" s="59"/>
    </row>
    <row r="7" spans="1:6" ht="12.75" customHeight="1" x14ac:dyDescent="0.15">
      <c r="A7" s="56">
        <v>412</v>
      </c>
      <c r="B7" s="67" t="s">
        <v>34</v>
      </c>
      <c r="C7" s="65">
        <v>65000</v>
      </c>
      <c r="D7" s="39"/>
      <c r="E7" s="39"/>
      <c r="F7" s="59"/>
    </row>
    <row r="8" spans="1:6" ht="12.75" customHeight="1" x14ac:dyDescent="0.15">
      <c r="A8" s="56">
        <v>413</v>
      </c>
      <c r="B8" s="101" t="s">
        <v>35</v>
      </c>
      <c r="C8" s="65">
        <v>31000</v>
      </c>
      <c r="D8" s="39"/>
      <c r="E8" s="39"/>
      <c r="F8" s="59"/>
    </row>
    <row r="9" spans="1:6" ht="12.75" customHeight="1" x14ac:dyDescent="0.15">
      <c r="A9" s="56">
        <v>414</v>
      </c>
      <c r="B9" s="161" t="s">
        <v>36</v>
      </c>
      <c r="C9" s="65">
        <v>15500</v>
      </c>
      <c r="D9" s="39">
        <f>C9+C8</f>
        <v>46500</v>
      </c>
      <c r="E9" s="86">
        <v>46500</v>
      </c>
      <c r="F9" s="59"/>
    </row>
    <row r="10" spans="1:6" ht="12.75" customHeight="1" x14ac:dyDescent="0.15">
      <c r="A10" s="56">
        <v>415</v>
      </c>
      <c r="B10" s="57" t="s">
        <v>21</v>
      </c>
      <c r="C10" s="65">
        <v>25000</v>
      </c>
      <c r="D10" s="39"/>
      <c r="E10" s="39"/>
      <c r="F10" s="59"/>
    </row>
    <row r="11" spans="1:6" ht="12.75" customHeight="1" x14ac:dyDescent="0.15">
      <c r="A11" s="56">
        <v>416</v>
      </c>
      <c r="B11" s="73" t="s">
        <v>22</v>
      </c>
      <c r="C11" s="65">
        <v>9000</v>
      </c>
      <c r="D11" s="39"/>
      <c r="E11" s="39"/>
      <c r="F11" s="59"/>
    </row>
    <row r="12" spans="1:6" ht="12.75" customHeight="1" x14ac:dyDescent="0.15">
      <c r="A12" s="56">
        <v>417</v>
      </c>
      <c r="B12" s="57" t="s">
        <v>23</v>
      </c>
      <c r="C12" s="100"/>
      <c r="D12" s="39"/>
      <c r="E12" s="59"/>
      <c r="F12" s="59"/>
    </row>
    <row r="13" spans="1:6" ht="12.75" customHeight="1" x14ac:dyDescent="0.15">
      <c r="A13" s="56">
        <v>418</v>
      </c>
      <c r="B13" s="57" t="s">
        <v>24</v>
      </c>
      <c r="C13" s="100"/>
      <c r="D13" s="66"/>
      <c r="E13" s="59"/>
      <c r="F13" s="59"/>
    </row>
    <row r="14" spans="1:6" ht="12.75" customHeight="1" x14ac:dyDescent="0.15">
      <c r="A14" s="56">
        <v>419</v>
      </c>
      <c r="B14" s="57" t="s">
        <v>37</v>
      </c>
      <c r="C14" s="65">
        <v>1500</v>
      </c>
      <c r="D14" s="66"/>
      <c r="E14" s="59"/>
      <c r="F14" s="59"/>
    </row>
    <row r="15" spans="1:6" ht="12.75" customHeight="1" x14ac:dyDescent="0.15">
      <c r="A15" s="29">
        <v>42</v>
      </c>
      <c r="B15" s="115" t="s">
        <v>25</v>
      </c>
      <c r="C15" s="89"/>
      <c r="D15" s="97"/>
      <c r="E15" s="118"/>
      <c r="F15" s="118"/>
    </row>
    <row r="16" spans="1:6" ht="16.5" customHeight="1" x14ac:dyDescent="0.15">
      <c r="A16" s="78">
        <v>43</v>
      </c>
      <c r="B16" s="79" t="s">
        <v>26</v>
      </c>
      <c r="C16" s="91">
        <v>128500</v>
      </c>
      <c r="D16" s="93">
        <f>C17+C27</f>
        <v>128500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76">
        <f>SUM(C18:C26)</f>
        <v>28500</v>
      </c>
      <c r="D17" s="139">
        <v>28500</v>
      </c>
      <c r="E17" s="70"/>
      <c r="F17" s="39"/>
    </row>
    <row r="18" spans="1:6" ht="12.75" customHeight="1" x14ac:dyDescent="0.15">
      <c r="A18" s="144" t="s">
        <v>54</v>
      </c>
      <c r="B18" s="154" t="s">
        <v>55</v>
      </c>
      <c r="C18" s="155"/>
      <c r="D18" s="157"/>
      <c r="E18" s="70"/>
      <c r="F18" s="39"/>
    </row>
    <row r="19" spans="1:6" ht="12.75" customHeight="1" x14ac:dyDescent="0.15">
      <c r="A19" s="122" t="s">
        <v>59</v>
      </c>
      <c r="B19" s="178" t="s">
        <v>60</v>
      </c>
      <c r="C19" s="179"/>
      <c r="D19" s="70"/>
      <c r="E19" s="66"/>
      <c r="F19" s="195"/>
    </row>
    <row r="20" spans="1:6" ht="12.75" customHeight="1" x14ac:dyDescent="0.15">
      <c r="A20" s="122" t="s">
        <v>61</v>
      </c>
      <c r="B20" s="178" t="s">
        <v>62</v>
      </c>
      <c r="C20" s="179"/>
      <c r="D20" s="70"/>
      <c r="E20" s="66"/>
      <c r="F20" s="200"/>
    </row>
    <row r="21" spans="1:6" ht="12.75" customHeight="1" x14ac:dyDescent="0.15">
      <c r="A21" s="122" t="s">
        <v>63</v>
      </c>
      <c r="B21" s="178" t="s">
        <v>64</v>
      </c>
      <c r="C21" s="181">
        <v>1000</v>
      </c>
      <c r="D21" s="70"/>
      <c r="E21" s="66"/>
      <c r="F21" s="200"/>
    </row>
    <row r="22" spans="1:6" ht="12.75" customHeight="1" x14ac:dyDescent="0.15">
      <c r="A22" s="122" t="s">
        <v>65</v>
      </c>
      <c r="B22" s="178" t="s">
        <v>66</v>
      </c>
      <c r="C22" s="181">
        <v>8500</v>
      </c>
      <c r="D22" s="70"/>
      <c r="E22" s="66"/>
      <c r="F22" s="200"/>
    </row>
    <row r="23" spans="1:6" ht="12.75" customHeight="1" x14ac:dyDescent="0.15">
      <c r="A23" s="122" t="s">
        <v>67</v>
      </c>
      <c r="B23" s="178" t="s">
        <v>68</v>
      </c>
      <c r="C23" s="181">
        <v>5000</v>
      </c>
      <c r="D23" s="70"/>
      <c r="E23" s="66"/>
      <c r="F23" s="200"/>
    </row>
    <row r="24" spans="1:6" ht="12.75" customHeight="1" x14ac:dyDescent="0.15">
      <c r="A24" s="203" t="s">
        <v>69</v>
      </c>
      <c r="B24" s="178" t="s">
        <v>70</v>
      </c>
      <c r="C24" s="179"/>
      <c r="D24" s="70"/>
      <c r="E24" s="66"/>
      <c r="F24" s="200"/>
    </row>
    <row r="25" spans="1:6" ht="12.75" customHeight="1" x14ac:dyDescent="0.15">
      <c r="A25" s="122" t="s">
        <v>71</v>
      </c>
      <c r="B25" s="205" t="s">
        <v>72</v>
      </c>
      <c r="C25" s="181">
        <v>14000</v>
      </c>
      <c r="D25" s="70"/>
      <c r="E25" s="66"/>
      <c r="F25" s="200"/>
    </row>
    <row r="26" spans="1:6" ht="12.75" customHeight="1" x14ac:dyDescent="0.15">
      <c r="A26" s="122" t="s">
        <v>73</v>
      </c>
      <c r="B26" s="205" t="s">
        <v>74</v>
      </c>
      <c r="C26" s="179"/>
      <c r="D26" s="70"/>
      <c r="E26" s="66"/>
      <c r="F26" s="200"/>
    </row>
    <row r="27" spans="1:6" ht="12.75" customHeight="1" x14ac:dyDescent="0.15">
      <c r="A27" s="122">
        <v>432</v>
      </c>
      <c r="B27" s="207" t="s">
        <v>38</v>
      </c>
      <c r="C27" s="212">
        <f>SUM(C28:C33)</f>
        <v>100000</v>
      </c>
      <c r="D27" s="217">
        <v>100000</v>
      </c>
      <c r="E27" s="66"/>
      <c r="F27" s="200"/>
    </row>
    <row r="28" spans="1:6" ht="12.75" customHeight="1" x14ac:dyDescent="0.15">
      <c r="A28" s="122" t="s">
        <v>75</v>
      </c>
      <c r="B28" s="205" t="s">
        <v>76</v>
      </c>
      <c r="C28" s="179"/>
      <c r="D28" s="70"/>
      <c r="E28" s="66"/>
      <c r="F28" s="200"/>
    </row>
    <row r="29" spans="1:6" ht="12.75" customHeight="1" x14ac:dyDescent="0.15">
      <c r="A29" s="122" t="s">
        <v>77</v>
      </c>
      <c r="B29" s="205" t="s">
        <v>78</v>
      </c>
      <c r="C29" s="179"/>
      <c r="D29" s="70"/>
      <c r="E29" s="66"/>
      <c r="F29" s="200"/>
    </row>
    <row r="30" spans="1:6" ht="12.75" customHeight="1" x14ac:dyDescent="0.15">
      <c r="A30" s="122" t="s">
        <v>79</v>
      </c>
      <c r="B30" s="205" t="s">
        <v>80</v>
      </c>
      <c r="C30" s="179"/>
      <c r="D30" s="70"/>
      <c r="E30" s="66"/>
      <c r="F30" s="200"/>
    </row>
    <row r="31" spans="1:6" ht="12.75" customHeight="1" x14ac:dyDescent="0.15">
      <c r="A31" s="144" t="s">
        <v>81</v>
      </c>
      <c r="B31" s="209" t="s">
        <v>82</v>
      </c>
      <c r="C31" s="179"/>
      <c r="D31" s="70"/>
      <c r="E31" s="66"/>
      <c r="F31" s="200"/>
    </row>
    <row r="32" spans="1:6" ht="12.75" customHeight="1" x14ac:dyDescent="0.15">
      <c r="A32" s="122" t="s">
        <v>83</v>
      </c>
      <c r="B32" s="205" t="s">
        <v>84</v>
      </c>
      <c r="C32" s="179"/>
      <c r="D32" s="70"/>
      <c r="E32" s="66"/>
      <c r="F32" s="200"/>
    </row>
    <row r="33" spans="1:6" ht="12.75" customHeight="1" x14ac:dyDescent="0.15">
      <c r="A33" s="122" t="s">
        <v>85</v>
      </c>
      <c r="B33" s="205" t="s">
        <v>86</v>
      </c>
      <c r="C33" s="181">
        <v>100000</v>
      </c>
      <c r="D33" s="70"/>
      <c r="E33" s="66"/>
      <c r="F33" s="200"/>
    </row>
    <row r="34" spans="1:6" ht="12.75" customHeight="1" x14ac:dyDescent="0.15">
      <c r="A34" s="29">
        <v>44</v>
      </c>
      <c r="B34" s="210" t="s">
        <v>39</v>
      </c>
      <c r="C34" s="263">
        <v>190000</v>
      </c>
      <c r="D34" s="39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28"/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88">
        <v>113500</v>
      </c>
      <c r="D36" s="39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88">
        <v>85000</v>
      </c>
      <c r="D37" s="39"/>
      <c r="E37" s="39"/>
      <c r="F37" s="39"/>
    </row>
    <row r="38" spans="1:6" ht="12.75" customHeight="1" x14ac:dyDescent="0.15">
      <c r="A38" s="3"/>
      <c r="B38" s="26" t="s">
        <v>43</v>
      </c>
      <c r="C38" s="60">
        <v>1042000</v>
      </c>
      <c r="D38" s="39">
        <f>C5+C16+C34+C36+C37</f>
        <v>1042000</v>
      </c>
      <c r="E38" s="39"/>
      <c r="F38" s="39"/>
    </row>
    <row r="39" spans="1:6" ht="12.75" customHeight="1" x14ac:dyDescent="0.15">
      <c r="A39" s="3"/>
      <c r="B39" s="213" t="s">
        <v>88</v>
      </c>
      <c r="C39" s="220"/>
      <c r="D39" s="21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265">
        <f>SUM(C41:C45)</f>
        <v>146800</v>
      </c>
      <c r="D40" s="63">
        <v>146800</v>
      </c>
      <c r="E40" s="95"/>
      <c r="F40" s="26"/>
    </row>
    <row r="41" spans="1:6" ht="12.75" customHeight="1" x14ac:dyDescent="0.15">
      <c r="A41" s="56">
        <v>711</v>
      </c>
      <c r="B41" s="73" t="s">
        <v>45</v>
      </c>
      <c r="C41" s="65">
        <v>96000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114">
        <v>3000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114">
        <v>11000</v>
      </c>
      <c r="D43" s="114"/>
      <c r="E43" s="66"/>
      <c r="F43" s="59"/>
    </row>
    <row r="44" spans="1:6" ht="12.75" customHeight="1" x14ac:dyDescent="0.15">
      <c r="A44" s="224"/>
      <c r="B44" s="73" t="s">
        <v>89</v>
      </c>
      <c r="C44" s="66">
        <f>17700-C43</f>
        <v>6700</v>
      </c>
      <c r="D44" s="66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65">
        <v>30100</v>
      </c>
      <c r="D45" s="66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88">
        <v>200</v>
      </c>
      <c r="D46" s="39"/>
      <c r="E46" s="39"/>
      <c r="F46" s="66"/>
    </row>
    <row r="47" spans="1:6" ht="18" customHeight="1" x14ac:dyDescent="0.15">
      <c r="A47" s="229">
        <v>73</v>
      </c>
      <c r="B47" s="74" t="s">
        <v>91</v>
      </c>
      <c r="C47" s="266">
        <v>80000</v>
      </c>
      <c r="D47" s="168"/>
      <c r="E47" s="168"/>
      <c r="F47" s="259"/>
    </row>
    <row r="48" spans="1:6" ht="12.75" customHeight="1" x14ac:dyDescent="0.15">
      <c r="A48" s="29">
        <v>74</v>
      </c>
      <c r="B48" s="79" t="s">
        <v>49</v>
      </c>
      <c r="C48" s="263">
        <v>815000</v>
      </c>
      <c r="D48" s="196"/>
      <c r="E48" s="196"/>
      <c r="F48" s="39"/>
    </row>
    <row r="49" spans="1:6" ht="12.75" customHeight="1" x14ac:dyDescent="0.15">
      <c r="A49" s="56">
        <v>741</v>
      </c>
      <c r="B49" s="73" t="s">
        <v>50</v>
      </c>
      <c r="C49" s="121"/>
      <c r="D49" s="196"/>
      <c r="E49" s="196"/>
      <c r="F49" s="39"/>
    </row>
    <row r="50" spans="1:6" ht="12.75" customHeight="1" x14ac:dyDescent="0.15">
      <c r="A50" s="56">
        <v>742</v>
      </c>
      <c r="B50" s="73" t="s">
        <v>51</v>
      </c>
      <c r="C50" s="211">
        <v>625000</v>
      </c>
      <c r="D50" s="157"/>
      <c r="E50" s="157"/>
      <c r="F50" s="39"/>
    </row>
    <row r="51" spans="1:6" ht="12.75" customHeight="1" x14ac:dyDescent="0.15">
      <c r="A51" s="224"/>
      <c r="B51" s="73" t="s">
        <v>92</v>
      </c>
      <c r="C51" s="70">
        <f>C48-C50</f>
        <v>190000</v>
      </c>
      <c r="D51" s="70"/>
      <c r="E51" s="70"/>
      <c r="F51" s="39"/>
    </row>
    <row r="52" spans="1:6" ht="12.75" customHeight="1" x14ac:dyDescent="0.15">
      <c r="A52" s="29">
        <v>751</v>
      </c>
      <c r="B52" s="210" t="s">
        <v>87</v>
      </c>
      <c r="C52" s="28"/>
      <c r="D52" s="39"/>
      <c r="E52" s="39"/>
      <c r="F52" s="39"/>
    </row>
    <row r="53" spans="1:6" ht="12.75" customHeight="1" x14ac:dyDescent="0.15">
      <c r="A53" s="3"/>
      <c r="B53" s="210" t="s">
        <v>93</v>
      </c>
      <c r="C53" s="268">
        <v>1042000</v>
      </c>
      <c r="D53" s="39">
        <f>C40+C46+C47+C48</f>
        <v>1042000</v>
      </c>
      <c r="E53" s="39"/>
      <c r="F53" s="39"/>
    </row>
    <row r="54" spans="1:6" ht="12.75" customHeight="1" x14ac:dyDescent="0.15">
      <c r="A54" s="3"/>
      <c r="B54" s="213" t="s">
        <v>94</v>
      </c>
      <c r="C54" s="220"/>
      <c r="D54" s="215"/>
      <c r="E54" s="215"/>
      <c r="F54" s="215"/>
    </row>
    <row r="55" spans="1:6" ht="12.75" customHeight="1" x14ac:dyDescent="0.15">
      <c r="A55" s="3"/>
      <c r="B55" s="67" t="s">
        <v>95</v>
      </c>
      <c r="C55" s="100"/>
      <c r="D55" s="66"/>
      <c r="E55" s="66"/>
      <c r="F55" s="66"/>
    </row>
    <row r="56" spans="1:6" ht="12.75" customHeight="1" x14ac:dyDescent="0.15">
      <c r="A56" s="3"/>
      <c r="B56" s="67" t="s">
        <v>96</v>
      </c>
      <c r="C56" s="100"/>
      <c r="D56" s="66"/>
      <c r="E56" s="66"/>
      <c r="F56" s="66"/>
    </row>
    <row r="57" spans="1:6" ht="12.75" customHeight="1" x14ac:dyDescent="0.15">
      <c r="A57" s="3"/>
      <c r="B57" s="67" t="s">
        <v>97</v>
      </c>
      <c r="C57" s="100"/>
      <c r="D57" s="66"/>
      <c r="E57" s="66"/>
      <c r="F57" s="66"/>
    </row>
    <row r="58" spans="1:6" ht="12.75" customHeight="1" x14ac:dyDescent="0.15">
      <c r="A58" s="3"/>
      <c r="B58" s="67" t="s">
        <v>98</v>
      </c>
      <c r="C58" s="100"/>
      <c r="D58" s="66"/>
      <c r="E58" s="66"/>
      <c r="F58" s="66"/>
    </row>
    <row r="59" spans="1:6" ht="12.75" customHeight="1" x14ac:dyDescent="0.15">
      <c r="A59" s="3"/>
      <c r="B59" s="270"/>
      <c r="C59" s="220"/>
      <c r="D59" s="215"/>
      <c r="E59" s="215"/>
      <c r="F59" s="215"/>
    </row>
    <row r="60" spans="1:6" ht="19.5" customHeight="1" x14ac:dyDescent="0.15">
      <c r="A60" s="1"/>
      <c r="B60" s="271"/>
      <c r="C60" s="271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2"/>
      <c r="D61" s="316"/>
      <c r="E61" s="2"/>
      <c r="F61" s="1"/>
    </row>
    <row r="62" spans="1:6" ht="19.5" customHeight="1" x14ac:dyDescent="0.15">
      <c r="A62" s="3"/>
      <c r="B62" s="317" t="s">
        <v>103</v>
      </c>
      <c r="C62" s="258"/>
      <c r="D62" s="179"/>
      <c r="E62" s="258"/>
      <c r="F62" s="18"/>
    </row>
    <row r="63" spans="1:6" ht="19.5" customHeight="1" x14ac:dyDescent="0.15">
      <c r="A63" s="3"/>
      <c r="B63" s="317"/>
      <c r="C63" s="258"/>
      <c r="D63" s="179"/>
      <c r="E63" s="258"/>
      <c r="F63" s="18"/>
    </row>
    <row r="64" spans="1:6" ht="24" customHeight="1" x14ac:dyDescent="0.15">
      <c r="A64" s="3"/>
      <c r="B64" s="327" t="s">
        <v>107</v>
      </c>
      <c r="C64" s="171">
        <v>759150</v>
      </c>
      <c r="D64" s="352"/>
      <c r="E64" s="352"/>
      <c r="F64" s="18"/>
    </row>
    <row r="65" spans="1:6" ht="24" customHeight="1" x14ac:dyDescent="0.15">
      <c r="A65" s="3"/>
      <c r="B65" s="327" t="s">
        <v>175</v>
      </c>
      <c r="C65" s="171">
        <v>155900</v>
      </c>
      <c r="D65" s="352"/>
      <c r="E65" s="352"/>
      <c r="F65" s="18"/>
    </row>
    <row r="66" spans="1:6" ht="24" customHeight="1" x14ac:dyDescent="0.15">
      <c r="A66" s="3"/>
      <c r="B66" s="331" t="s">
        <v>106</v>
      </c>
      <c r="C66" s="171">
        <v>60500</v>
      </c>
      <c r="D66" s="352"/>
      <c r="E66" s="352"/>
      <c r="F66" s="18"/>
    </row>
    <row r="67" spans="1:6" ht="24" customHeight="1" x14ac:dyDescent="0.15">
      <c r="A67" s="3"/>
      <c r="B67" s="369" t="s">
        <v>119</v>
      </c>
      <c r="C67" s="171">
        <v>18650</v>
      </c>
      <c r="D67" s="352"/>
      <c r="E67" s="352"/>
      <c r="F67" s="18"/>
    </row>
    <row r="68" spans="1:6" ht="24" customHeight="1" x14ac:dyDescent="0.15">
      <c r="A68" s="3"/>
      <c r="B68" s="424" t="s">
        <v>176</v>
      </c>
      <c r="C68" s="171">
        <v>47800</v>
      </c>
      <c r="D68" s="352"/>
      <c r="E68" s="352"/>
      <c r="F68" s="18"/>
    </row>
    <row r="69" spans="1:6" ht="24" customHeight="1" x14ac:dyDescent="0.15">
      <c r="A69" s="3"/>
      <c r="B69" s="356"/>
      <c r="C69" s="352"/>
      <c r="D69" s="352"/>
      <c r="E69" s="352"/>
      <c r="F69" s="18"/>
    </row>
    <row r="70" spans="1:6" ht="19.5" customHeight="1" x14ac:dyDescent="0.15">
      <c r="A70" s="3"/>
      <c r="B70" s="317" t="s">
        <v>125</v>
      </c>
      <c r="C70" s="367">
        <f>SUM(C64:C68)</f>
        <v>1042000</v>
      </c>
      <c r="D70" s="358"/>
      <c r="E70" s="358"/>
      <c r="F70" s="18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11"/>
      <c r="D1" s="8"/>
      <c r="E1" s="30"/>
      <c r="F1" s="2"/>
    </row>
    <row r="2" spans="1:6" ht="12.75" customHeight="1" x14ac:dyDescent="0.15">
      <c r="A2" s="3"/>
      <c r="B2" s="5" t="s">
        <v>27</v>
      </c>
      <c r="C2" s="10">
        <v>2015</v>
      </c>
      <c r="D2" s="31"/>
      <c r="E2" s="17"/>
      <c r="F2" s="21"/>
    </row>
    <row r="3" spans="1:6" ht="12.75" customHeight="1" x14ac:dyDescent="0.15">
      <c r="A3" s="3"/>
      <c r="B3" s="19" t="s">
        <v>17</v>
      </c>
      <c r="C3" s="52"/>
      <c r="D3" s="37"/>
      <c r="E3" s="76"/>
      <c r="F3" s="38"/>
    </row>
    <row r="4" spans="1:6" ht="12.75" customHeight="1" x14ac:dyDescent="0.15">
      <c r="A4" s="3"/>
      <c r="B4" s="26"/>
      <c r="C4" s="53"/>
      <c r="D4" s="48"/>
      <c r="E4" s="105"/>
      <c r="F4" s="39"/>
    </row>
    <row r="5" spans="1:6" ht="12.75" customHeight="1" x14ac:dyDescent="0.15">
      <c r="A5" s="29">
        <v>41</v>
      </c>
      <c r="B5" s="26" t="s">
        <v>15</v>
      </c>
      <c r="C5" s="55">
        <f>SUM(C6:C14)</f>
        <v>1866451</v>
      </c>
      <c r="D5" s="107">
        <v>1756451</v>
      </c>
      <c r="E5" s="108"/>
      <c r="F5" s="39"/>
    </row>
    <row r="6" spans="1:6" ht="12.75" customHeight="1" x14ac:dyDescent="0.15">
      <c r="A6" s="56">
        <v>411</v>
      </c>
      <c r="B6" s="57" t="s">
        <v>33</v>
      </c>
      <c r="C6" s="58">
        <v>1271865</v>
      </c>
      <c r="D6" s="48"/>
      <c r="E6" s="105"/>
      <c r="F6" s="59"/>
    </row>
    <row r="7" spans="1:6" ht="12.75" customHeight="1" x14ac:dyDescent="0.15">
      <c r="A7" s="56">
        <v>412</v>
      </c>
      <c r="B7" s="67" t="s">
        <v>34</v>
      </c>
      <c r="C7" s="58">
        <v>63056</v>
      </c>
      <c r="D7" s="48"/>
      <c r="E7" s="105"/>
      <c r="F7" s="59"/>
    </row>
    <row r="8" spans="1:6" ht="12.75" customHeight="1" x14ac:dyDescent="0.15">
      <c r="A8" s="56">
        <v>413</v>
      </c>
      <c r="B8" s="68" t="s">
        <v>35</v>
      </c>
      <c r="C8" s="58">
        <v>166100</v>
      </c>
      <c r="D8" s="48"/>
      <c r="E8" s="105"/>
      <c r="F8" s="59"/>
    </row>
    <row r="9" spans="1:6" ht="12.75" customHeight="1" x14ac:dyDescent="0.15">
      <c r="A9" s="56">
        <v>414</v>
      </c>
      <c r="B9" s="68" t="s">
        <v>36</v>
      </c>
      <c r="C9" s="58">
        <v>82200</v>
      </c>
      <c r="D9" s="48">
        <f>C9+C8</f>
        <v>248300</v>
      </c>
      <c r="E9" s="110">
        <v>248300</v>
      </c>
      <c r="F9" s="59"/>
    </row>
    <row r="10" spans="1:6" ht="12.75" customHeight="1" x14ac:dyDescent="0.15">
      <c r="A10" s="56">
        <v>415</v>
      </c>
      <c r="B10" s="57" t="s">
        <v>21</v>
      </c>
      <c r="C10" s="58">
        <v>56700</v>
      </c>
      <c r="D10" s="48"/>
      <c r="E10" s="105"/>
      <c r="F10" s="59"/>
    </row>
    <row r="11" spans="1:6" ht="12.75" customHeight="1" x14ac:dyDescent="0.15">
      <c r="A11" s="56">
        <v>416</v>
      </c>
      <c r="B11" s="73" t="s">
        <v>22</v>
      </c>
      <c r="C11" s="58">
        <v>76530</v>
      </c>
      <c r="D11" s="48"/>
      <c r="E11" s="105"/>
      <c r="F11" s="59"/>
    </row>
    <row r="12" spans="1:6" ht="12.75" customHeight="1" x14ac:dyDescent="0.15">
      <c r="A12" s="56">
        <v>417</v>
      </c>
      <c r="B12" s="57" t="s">
        <v>23</v>
      </c>
      <c r="C12" s="164"/>
      <c r="D12" s="48"/>
      <c r="E12" s="190"/>
      <c r="F12" s="59"/>
    </row>
    <row r="13" spans="1:6" ht="12.75" customHeight="1" x14ac:dyDescent="0.15">
      <c r="A13" s="56">
        <v>418</v>
      </c>
      <c r="B13" s="57" t="s">
        <v>24</v>
      </c>
      <c r="C13" s="109">
        <v>110000</v>
      </c>
      <c r="D13" s="140"/>
      <c r="E13" s="190"/>
      <c r="F13" s="59"/>
    </row>
    <row r="14" spans="1:6" ht="12.75" customHeight="1" x14ac:dyDescent="0.15">
      <c r="A14" s="56">
        <v>419</v>
      </c>
      <c r="B14" s="57" t="s">
        <v>37</v>
      </c>
      <c r="C14" s="96">
        <v>40000</v>
      </c>
      <c r="D14" s="48"/>
      <c r="E14" s="105"/>
      <c r="F14" s="59"/>
    </row>
    <row r="15" spans="1:6" ht="12.75" customHeight="1" x14ac:dyDescent="0.15">
      <c r="A15" s="29">
        <v>42</v>
      </c>
      <c r="B15" s="115" t="s">
        <v>25</v>
      </c>
      <c r="C15" s="251">
        <f>5000+30000</f>
        <v>35000</v>
      </c>
      <c r="D15" s="252">
        <v>35000</v>
      </c>
      <c r="E15" s="253"/>
      <c r="F15" s="118"/>
    </row>
    <row r="16" spans="1:6" ht="16.5" customHeight="1" x14ac:dyDescent="0.15">
      <c r="A16" s="78">
        <v>43</v>
      </c>
      <c r="B16" s="79" t="s">
        <v>26</v>
      </c>
      <c r="C16" s="119">
        <v>1270697.01</v>
      </c>
      <c r="D16" s="255">
        <f>C17+C27</f>
        <v>1270697.01</v>
      </c>
      <c r="E16" s="285"/>
      <c r="F16" s="39"/>
    </row>
    <row r="17" spans="1:6" ht="12.75" customHeight="1" x14ac:dyDescent="0.15">
      <c r="A17" s="122">
        <v>431</v>
      </c>
      <c r="B17" s="123" t="s">
        <v>26</v>
      </c>
      <c r="C17" s="234">
        <f>SUM(C18:C26)</f>
        <v>1095697.01</v>
      </c>
      <c r="D17" s="361">
        <v>1095697.01</v>
      </c>
      <c r="E17" s="362"/>
      <c r="F17" s="39"/>
    </row>
    <row r="18" spans="1:6" ht="12.75" customHeight="1" x14ac:dyDescent="0.15">
      <c r="A18" s="144" t="s">
        <v>54</v>
      </c>
      <c r="B18" s="154" t="s">
        <v>55</v>
      </c>
      <c r="C18" s="180"/>
      <c r="D18" s="250"/>
      <c r="E18" s="362"/>
      <c r="F18" s="39"/>
    </row>
    <row r="19" spans="1:6" ht="12.75" customHeight="1" x14ac:dyDescent="0.15">
      <c r="A19" s="122" t="s">
        <v>59</v>
      </c>
      <c r="B19" s="178" t="s">
        <v>60</v>
      </c>
      <c r="C19" s="338"/>
      <c r="D19" s="206"/>
      <c r="E19" s="363"/>
      <c r="F19" s="195"/>
    </row>
    <row r="20" spans="1:6" ht="12.75" customHeight="1" x14ac:dyDescent="0.15">
      <c r="A20" s="122" t="s">
        <v>61</v>
      </c>
      <c r="B20" s="178" t="s">
        <v>62</v>
      </c>
      <c r="C20" s="338">
        <v>837000</v>
      </c>
      <c r="D20" s="206"/>
      <c r="E20" s="363"/>
      <c r="F20" s="200"/>
    </row>
    <row r="21" spans="1:6" ht="12.75" customHeight="1" x14ac:dyDescent="0.15">
      <c r="A21" s="122" t="s">
        <v>63</v>
      </c>
      <c r="B21" s="178" t="s">
        <v>64</v>
      </c>
      <c r="C21" s="338">
        <v>10000</v>
      </c>
      <c r="D21" s="206"/>
      <c r="E21" s="363"/>
      <c r="F21" s="200"/>
    </row>
    <row r="22" spans="1:6" ht="12.75" customHeight="1" x14ac:dyDescent="0.15">
      <c r="A22" s="122" t="s">
        <v>65</v>
      </c>
      <c r="B22" s="178" t="s">
        <v>66</v>
      </c>
      <c r="C22" s="338">
        <v>58077.01</v>
      </c>
      <c r="D22" s="206"/>
      <c r="E22" s="363"/>
      <c r="F22" s="200"/>
    </row>
    <row r="23" spans="1:6" ht="12.75" customHeight="1" x14ac:dyDescent="0.15">
      <c r="A23" s="122" t="s">
        <v>67</v>
      </c>
      <c r="B23" s="178" t="s">
        <v>68</v>
      </c>
      <c r="C23" s="338">
        <v>40000</v>
      </c>
      <c r="D23" s="206"/>
      <c r="E23" s="363"/>
      <c r="F23" s="200"/>
    </row>
    <row r="24" spans="1:6" ht="12.75" customHeight="1" x14ac:dyDescent="0.15">
      <c r="A24" s="203" t="s">
        <v>69</v>
      </c>
      <c r="B24" s="178" t="s">
        <v>70</v>
      </c>
      <c r="C24" s="338">
        <v>21120</v>
      </c>
      <c r="D24" s="206"/>
      <c r="E24" s="363"/>
      <c r="F24" s="200"/>
    </row>
    <row r="25" spans="1:6" ht="12.75" customHeight="1" x14ac:dyDescent="0.15">
      <c r="A25" s="122" t="s">
        <v>71</v>
      </c>
      <c r="B25" s="205" t="s">
        <v>72</v>
      </c>
      <c r="C25" s="338">
        <v>30000</v>
      </c>
      <c r="D25" s="206"/>
      <c r="E25" s="363"/>
      <c r="F25" s="200"/>
    </row>
    <row r="26" spans="1:6" ht="12.75" customHeight="1" x14ac:dyDescent="0.15">
      <c r="A26" s="122" t="s">
        <v>73</v>
      </c>
      <c r="B26" s="205" t="s">
        <v>74</v>
      </c>
      <c r="C26" s="338">
        <v>99500</v>
      </c>
      <c r="D26" s="206"/>
      <c r="E26" s="363"/>
      <c r="F26" s="200"/>
    </row>
    <row r="27" spans="1:6" ht="12.75" customHeight="1" x14ac:dyDescent="0.15">
      <c r="A27" s="122">
        <v>432</v>
      </c>
      <c r="B27" s="207" t="s">
        <v>38</v>
      </c>
      <c r="C27" s="372">
        <f>SUM(C28:C33)</f>
        <v>175000</v>
      </c>
      <c r="D27" s="361">
        <v>175000</v>
      </c>
      <c r="E27" s="363"/>
      <c r="F27" s="200"/>
    </row>
    <row r="28" spans="1:6" ht="12.75" customHeight="1" x14ac:dyDescent="0.15">
      <c r="A28" s="122" t="s">
        <v>75</v>
      </c>
      <c r="B28" s="205" t="s">
        <v>76</v>
      </c>
      <c r="C28" s="338"/>
      <c r="D28" s="206"/>
      <c r="E28" s="363"/>
      <c r="F28" s="200"/>
    </row>
    <row r="29" spans="1:6" ht="12.75" customHeight="1" x14ac:dyDescent="0.15">
      <c r="A29" s="122" t="s">
        <v>77</v>
      </c>
      <c r="B29" s="205" t="s">
        <v>78</v>
      </c>
      <c r="C29" s="338"/>
      <c r="D29" s="206"/>
      <c r="E29" s="363"/>
      <c r="F29" s="200"/>
    </row>
    <row r="30" spans="1:6" ht="12.75" customHeight="1" x14ac:dyDescent="0.15">
      <c r="A30" s="122" t="s">
        <v>79</v>
      </c>
      <c r="B30" s="205" t="s">
        <v>80</v>
      </c>
      <c r="C30" s="338"/>
      <c r="D30" s="206"/>
      <c r="E30" s="363"/>
      <c r="F30" s="200"/>
    </row>
    <row r="31" spans="1:6" ht="12.75" customHeight="1" x14ac:dyDescent="0.15">
      <c r="A31" s="144" t="s">
        <v>81</v>
      </c>
      <c r="B31" s="209" t="s">
        <v>82</v>
      </c>
      <c r="C31" s="338"/>
      <c r="D31" s="206"/>
      <c r="E31" s="363"/>
      <c r="F31" s="200"/>
    </row>
    <row r="32" spans="1:6" ht="12.75" customHeight="1" x14ac:dyDescent="0.15">
      <c r="A32" s="122" t="s">
        <v>83</v>
      </c>
      <c r="B32" s="205" t="s">
        <v>84</v>
      </c>
      <c r="C32" s="338"/>
      <c r="D32" s="206"/>
      <c r="E32" s="363"/>
      <c r="F32" s="200"/>
    </row>
    <row r="33" spans="1:6" ht="12.75" customHeight="1" x14ac:dyDescent="0.15">
      <c r="A33" s="122" t="s">
        <v>85</v>
      </c>
      <c r="B33" s="205" t="s">
        <v>86</v>
      </c>
      <c r="C33" s="338">
        <v>175000</v>
      </c>
      <c r="D33" s="206"/>
      <c r="E33" s="363"/>
      <c r="F33" s="200"/>
    </row>
    <row r="34" spans="1:6" ht="12.75" customHeight="1" x14ac:dyDescent="0.15">
      <c r="A34" s="29">
        <v>44</v>
      </c>
      <c r="B34" s="210" t="s">
        <v>39</v>
      </c>
      <c r="C34" s="130">
        <v>949221.99</v>
      </c>
      <c r="D34" s="48"/>
      <c r="E34" s="105"/>
      <c r="F34" s="39"/>
    </row>
    <row r="35" spans="1:6" ht="12.75" customHeight="1" x14ac:dyDescent="0.15">
      <c r="A35" s="29">
        <v>45</v>
      </c>
      <c r="B35" s="74" t="s">
        <v>87</v>
      </c>
      <c r="C35" s="53"/>
      <c r="D35" s="48"/>
      <c r="E35" s="105"/>
      <c r="F35" s="39"/>
    </row>
    <row r="36" spans="1:6" ht="12.75" customHeight="1" x14ac:dyDescent="0.15">
      <c r="A36" s="29">
        <v>46</v>
      </c>
      <c r="B36" s="26" t="s">
        <v>41</v>
      </c>
      <c r="C36" s="130">
        <f>328630+290000</f>
        <v>618630</v>
      </c>
      <c r="D36" s="242">
        <v>618630</v>
      </c>
      <c r="E36" s="105"/>
      <c r="F36" s="39"/>
    </row>
    <row r="37" spans="1:6" ht="12.75" customHeight="1" x14ac:dyDescent="0.15">
      <c r="A37" s="29">
        <v>47</v>
      </c>
      <c r="B37" s="26" t="s">
        <v>42</v>
      </c>
      <c r="C37" s="53">
        <f>35000+20000</f>
        <v>55000</v>
      </c>
      <c r="D37" s="242">
        <v>55000</v>
      </c>
      <c r="E37" s="105"/>
      <c r="F37" s="39"/>
    </row>
    <row r="38" spans="1:6" ht="12.75" customHeight="1" x14ac:dyDescent="0.15">
      <c r="A38" s="3"/>
      <c r="B38" s="26" t="s">
        <v>43</v>
      </c>
      <c r="C38" s="415">
        <v>4795000</v>
      </c>
      <c r="D38" s="48">
        <f>C5+C15+C16+C34+C36+C37</f>
        <v>4795000</v>
      </c>
      <c r="E38" s="105"/>
      <c r="F38" s="39"/>
    </row>
    <row r="39" spans="1:6" ht="12.75" customHeight="1" x14ac:dyDescent="0.15">
      <c r="A39" s="3"/>
      <c r="B39" s="213" t="s">
        <v>88</v>
      </c>
      <c r="C39" s="238"/>
      <c r="D39" s="245"/>
      <c r="E39" s="429"/>
      <c r="F39" s="215"/>
    </row>
    <row r="40" spans="1:6" ht="12.75" customHeight="1" x14ac:dyDescent="0.15">
      <c r="A40" s="29">
        <v>71</v>
      </c>
      <c r="B40" s="26" t="s">
        <v>44</v>
      </c>
      <c r="C40" s="240">
        <f>SUM(C41:C45)</f>
        <v>2100000</v>
      </c>
      <c r="D40" s="72">
        <v>2100000</v>
      </c>
      <c r="E40" s="431"/>
      <c r="F40" s="26"/>
    </row>
    <row r="41" spans="1:6" ht="12.75" customHeight="1" x14ac:dyDescent="0.15">
      <c r="A41" s="56">
        <v>711</v>
      </c>
      <c r="B41" s="73" t="s">
        <v>45</v>
      </c>
      <c r="C41" s="241">
        <v>600000</v>
      </c>
      <c r="D41" s="140"/>
      <c r="E41" s="363"/>
      <c r="F41" s="59"/>
    </row>
    <row r="42" spans="1:6" ht="12.75" customHeight="1" x14ac:dyDescent="0.15">
      <c r="A42" s="56">
        <v>713</v>
      </c>
      <c r="B42" s="73" t="s">
        <v>46</v>
      </c>
      <c r="C42" s="241">
        <v>65000</v>
      </c>
      <c r="D42" s="140"/>
      <c r="E42" s="363"/>
      <c r="F42" s="59"/>
    </row>
    <row r="43" spans="1:6" ht="12.75" customHeight="1" x14ac:dyDescent="0.15">
      <c r="A43" s="56">
        <v>714</v>
      </c>
      <c r="B43" s="73" t="s">
        <v>47</v>
      </c>
      <c r="C43" s="241">
        <v>750000</v>
      </c>
      <c r="D43" s="140"/>
      <c r="E43" s="363"/>
      <c r="F43" s="59"/>
    </row>
    <row r="44" spans="1:6" ht="12.75" customHeight="1" x14ac:dyDescent="0.15">
      <c r="A44" s="224"/>
      <c r="B44" s="73" t="s">
        <v>89</v>
      </c>
      <c r="C44" s="182">
        <f>1305000-C43</f>
        <v>555000</v>
      </c>
      <c r="D44" s="140"/>
      <c r="E44" s="363"/>
      <c r="F44" s="59"/>
    </row>
    <row r="45" spans="1:6" ht="12.75" customHeight="1" x14ac:dyDescent="0.15">
      <c r="A45" s="56">
        <v>715</v>
      </c>
      <c r="B45" s="73" t="s">
        <v>90</v>
      </c>
      <c r="C45" s="58">
        <v>130000</v>
      </c>
      <c r="D45" s="140"/>
      <c r="E45" s="363"/>
      <c r="F45" s="59"/>
    </row>
    <row r="46" spans="1:6" ht="12.75" customHeight="1" x14ac:dyDescent="0.15">
      <c r="A46" s="29">
        <v>72</v>
      </c>
      <c r="B46" s="227" t="s">
        <v>48</v>
      </c>
      <c r="C46" s="130">
        <v>100000</v>
      </c>
      <c r="D46" s="48"/>
      <c r="E46" s="105"/>
      <c r="F46" s="66"/>
    </row>
    <row r="47" spans="1:6" ht="18" customHeight="1" x14ac:dyDescent="0.15">
      <c r="A47" s="229">
        <v>73</v>
      </c>
      <c r="B47" s="74" t="s">
        <v>91</v>
      </c>
      <c r="C47" s="420"/>
      <c r="D47" s="434"/>
      <c r="E47" s="435"/>
      <c r="F47" s="259"/>
    </row>
    <row r="48" spans="1:6" ht="12.75" customHeight="1" x14ac:dyDescent="0.15">
      <c r="A48" s="29">
        <v>74</v>
      </c>
      <c r="B48" s="79" t="s">
        <v>49</v>
      </c>
      <c r="C48" s="130">
        <f>25000+2270000</f>
        <v>2295000</v>
      </c>
      <c r="D48" s="242">
        <v>2295000</v>
      </c>
      <c r="E48" s="105"/>
      <c r="F48" s="39"/>
    </row>
    <row r="49" spans="1:6" ht="12.75" customHeight="1" x14ac:dyDescent="0.15">
      <c r="A49" s="56">
        <v>741</v>
      </c>
      <c r="B49" s="73" t="s">
        <v>50</v>
      </c>
      <c r="C49" s="291">
        <v>70000</v>
      </c>
      <c r="D49" s="437"/>
      <c r="E49" s="438"/>
      <c r="F49" s="39"/>
    </row>
    <row r="50" spans="1:6" ht="12.75" customHeight="1" x14ac:dyDescent="0.15">
      <c r="A50" s="56">
        <v>742</v>
      </c>
      <c r="B50" s="73" t="s">
        <v>51</v>
      </c>
      <c r="C50" s="58">
        <v>2200000</v>
      </c>
      <c r="D50" s="140"/>
      <c r="E50" s="363"/>
      <c r="F50" s="39"/>
    </row>
    <row r="51" spans="1:6" ht="12.75" customHeight="1" x14ac:dyDescent="0.15">
      <c r="A51" s="224"/>
      <c r="B51" s="73" t="s">
        <v>92</v>
      </c>
      <c r="C51" s="58">
        <f>C48-C49-C50</f>
        <v>25000</v>
      </c>
      <c r="D51" s="440">
        <v>25000</v>
      </c>
      <c r="E51" s="363"/>
      <c r="F51" s="39"/>
    </row>
    <row r="52" spans="1:6" ht="12.75" customHeight="1" x14ac:dyDescent="0.15">
      <c r="A52" s="29">
        <v>751</v>
      </c>
      <c r="B52" s="210" t="s">
        <v>87</v>
      </c>
      <c r="C52" s="130">
        <v>300000</v>
      </c>
      <c r="D52" s="48"/>
      <c r="E52" s="105"/>
      <c r="F52" s="39"/>
    </row>
    <row r="53" spans="1:6" ht="12.75" customHeight="1" x14ac:dyDescent="0.15">
      <c r="A53" s="3"/>
      <c r="B53" s="210" t="s">
        <v>93</v>
      </c>
      <c r="C53" s="464">
        <v>4795000</v>
      </c>
      <c r="D53" s="48">
        <f>C40+C46+C48+C52</f>
        <v>4795000</v>
      </c>
      <c r="E53" s="105"/>
      <c r="F53" s="39"/>
    </row>
    <row r="54" spans="1:6" ht="12.75" customHeight="1" x14ac:dyDescent="0.15">
      <c r="A54" s="3"/>
      <c r="B54" s="213" t="s">
        <v>94</v>
      </c>
      <c r="C54" s="238"/>
      <c r="D54" s="245"/>
      <c r="E54" s="429"/>
      <c r="F54" s="215"/>
    </row>
    <row r="55" spans="1:6" ht="12.75" customHeight="1" x14ac:dyDescent="0.15">
      <c r="A55" s="3"/>
      <c r="B55" s="67" t="s">
        <v>95</v>
      </c>
      <c r="C55" s="129"/>
      <c r="D55" s="140"/>
      <c r="E55" s="363"/>
      <c r="F55" s="66"/>
    </row>
    <row r="56" spans="1:6" ht="12.75" customHeight="1" x14ac:dyDescent="0.15">
      <c r="A56" s="3"/>
      <c r="B56" s="67" t="s">
        <v>96</v>
      </c>
      <c r="C56" s="129"/>
      <c r="D56" s="140"/>
      <c r="E56" s="363"/>
      <c r="F56" s="66"/>
    </row>
    <row r="57" spans="1:6" ht="12.75" customHeight="1" x14ac:dyDescent="0.15">
      <c r="A57" s="3"/>
      <c r="B57" s="67" t="s">
        <v>97</v>
      </c>
      <c r="C57" s="129"/>
      <c r="D57" s="140"/>
      <c r="E57" s="363"/>
      <c r="F57" s="66"/>
    </row>
    <row r="58" spans="1:6" ht="12.75" customHeight="1" x14ac:dyDescent="0.15">
      <c r="A58" s="3"/>
      <c r="B58" s="67" t="s">
        <v>98</v>
      </c>
      <c r="C58" s="129"/>
      <c r="D58" s="140"/>
      <c r="E58" s="363"/>
      <c r="F58" s="66"/>
    </row>
    <row r="59" spans="1:6" ht="12.75" customHeight="1" x14ac:dyDescent="0.15">
      <c r="A59" s="3"/>
      <c r="B59" s="270"/>
      <c r="C59" s="238"/>
      <c r="D59" s="245"/>
      <c r="E59" s="429"/>
      <c r="F59" s="215"/>
    </row>
    <row r="60" spans="1:6" ht="19.5" customHeight="1" x14ac:dyDescent="0.15">
      <c r="A60" s="1"/>
      <c r="B60" s="271"/>
      <c r="C60" s="345"/>
      <c r="D60" s="394"/>
      <c r="E60" s="467"/>
      <c r="F60" s="271"/>
    </row>
    <row r="61" spans="1:6" ht="19.5" customHeight="1" x14ac:dyDescent="0.15">
      <c r="A61" s="1"/>
      <c r="B61" s="286" t="s">
        <v>99</v>
      </c>
      <c r="C61" s="11"/>
      <c r="D61" s="395"/>
      <c r="E61" s="30"/>
      <c r="F61" s="1"/>
    </row>
    <row r="62" spans="1:6" ht="19.5" customHeight="1" x14ac:dyDescent="0.15">
      <c r="A62" s="3"/>
      <c r="B62" s="317" t="s">
        <v>103</v>
      </c>
      <c r="C62" s="318">
        <f>SUM(C64:C80)</f>
        <v>3747928.01</v>
      </c>
      <c r="D62" s="468">
        <v>3845778.01</v>
      </c>
      <c r="E62" s="472"/>
      <c r="F62" s="18"/>
    </row>
    <row r="63" spans="1:6" ht="19.5" customHeight="1" x14ac:dyDescent="0.15">
      <c r="A63" s="3"/>
      <c r="B63" s="317"/>
      <c r="C63" s="318"/>
      <c r="D63" s="439"/>
      <c r="E63" s="472"/>
      <c r="F63" s="18"/>
    </row>
    <row r="64" spans="1:6" ht="24" customHeight="1" x14ac:dyDescent="0.15">
      <c r="A64" s="3"/>
      <c r="B64" s="314" t="s">
        <v>107</v>
      </c>
      <c r="C64" s="171">
        <v>283266</v>
      </c>
      <c r="D64" s="452"/>
      <c r="E64" s="374"/>
      <c r="F64" s="18"/>
    </row>
    <row r="65" spans="1:6" ht="24" customHeight="1" x14ac:dyDescent="0.15">
      <c r="A65" s="3"/>
      <c r="B65" s="314" t="s">
        <v>209</v>
      </c>
      <c r="C65" s="171">
        <v>206337.01</v>
      </c>
      <c r="D65" s="452"/>
      <c r="E65" s="374"/>
      <c r="F65" s="18"/>
    </row>
    <row r="66" spans="1:6" ht="24" customHeight="1" x14ac:dyDescent="0.15">
      <c r="A66" s="3"/>
      <c r="B66" s="331" t="s">
        <v>171</v>
      </c>
      <c r="C66" s="171">
        <v>58020</v>
      </c>
      <c r="D66" s="452"/>
      <c r="E66" s="374"/>
      <c r="F66" s="18"/>
    </row>
    <row r="67" spans="1:6" ht="24" customHeight="1" x14ac:dyDescent="0.15">
      <c r="A67" s="3"/>
      <c r="B67" s="333" t="s">
        <v>154</v>
      </c>
      <c r="C67" s="171">
        <v>1627100</v>
      </c>
      <c r="D67" s="452"/>
      <c r="E67" s="374"/>
      <c r="F67" s="18"/>
    </row>
    <row r="68" spans="1:6" ht="24" customHeight="1" x14ac:dyDescent="0.15">
      <c r="A68" s="3"/>
      <c r="B68" s="314" t="s">
        <v>180</v>
      </c>
      <c r="C68" s="171">
        <v>111280</v>
      </c>
      <c r="D68" s="452"/>
      <c r="E68" s="374"/>
      <c r="F68" s="18"/>
    </row>
    <row r="69" spans="1:6" ht="24" customHeight="1" x14ac:dyDescent="0.15">
      <c r="A69" s="3"/>
      <c r="B69" s="327" t="s">
        <v>287</v>
      </c>
      <c r="C69" s="171">
        <v>250820</v>
      </c>
      <c r="D69" s="452"/>
      <c r="E69" s="374"/>
      <c r="F69" s="18"/>
    </row>
    <row r="70" spans="1:6" ht="24" customHeight="1" x14ac:dyDescent="0.15">
      <c r="A70" s="475"/>
      <c r="B70" s="448" t="s">
        <v>288</v>
      </c>
      <c r="C70" s="329">
        <v>370050</v>
      </c>
      <c r="D70" s="476"/>
      <c r="E70" s="477"/>
      <c r="F70" s="16"/>
    </row>
    <row r="71" spans="1:6" ht="24" customHeight="1" x14ac:dyDescent="0.15">
      <c r="A71" s="3"/>
      <c r="B71" s="333" t="s">
        <v>289</v>
      </c>
      <c r="C71" s="495">
        <v>92480</v>
      </c>
      <c r="D71" s="452"/>
      <c r="E71" s="374"/>
      <c r="F71" s="18"/>
    </row>
    <row r="72" spans="1:6" ht="24" customHeight="1" x14ac:dyDescent="0.15">
      <c r="A72" s="3"/>
      <c r="B72" s="333" t="s">
        <v>310</v>
      </c>
      <c r="C72" s="495">
        <v>110210</v>
      </c>
      <c r="D72" s="452"/>
      <c r="E72" s="374"/>
      <c r="F72" s="18"/>
    </row>
    <row r="73" spans="1:6" ht="24" customHeight="1" x14ac:dyDescent="0.15">
      <c r="A73" s="3"/>
      <c r="B73" s="333" t="s">
        <v>311</v>
      </c>
      <c r="C73" s="495">
        <v>45670</v>
      </c>
      <c r="D73" s="452"/>
      <c r="E73" s="374"/>
      <c r="F73" s="18"/>
    </row>
    <row r="74" spans="1:6" ht="24" customHeight="1" x14ac:dyDescent="0.15">
      <c r="A74" s="3"/>
      <c r="B74" s="333" t="s">
        <v>313</v>
      </c>
      <c r="C74" s="495">
        <v>86630</v>
      </c>
      <c r="D74" s="452"/>
      <c r="E74" s="374"/>
      <c r="F74" s="18"/>
    </row>
    <row r="75" spans="1:6" ht="24" customHeight="1" x14ac:dyDescent="0.15">
      <c r="A75" s="3"/>
      <c r="B75" s="331" t="s">
        <v>314</v>
      </c>
      <c r="C75" s="495">
        <v>95605</v>
      </c>
      <c r="D75" s="452"/>
      <c r="E75" s="374"/>
      <c r="F75" s="18"/>
    </row>
    <row r="76" spans="1:6" ht="24" customHeight="1" x14ac:dyDescent="0.15">
      <c r="A76" s="3"/>
      <c r="B76" s="333" t="s">
        <v>263</v>
      </c>
      <c r="C76" s="171">
        <v>37650</v>
      </c>
      <c r="D76" s="452"/>
      <c r="E76" s="374"/>
      <c r="F76" s="18"/>
    </row>
    <row r="77" spans="1:6" ht="24" customHeight="1" x14ac:dyDescent="0.15">
      <c r="A77" s="3"/>
      <c r="B77" s="333" t="s">
        <v>262</v>
      </c>
      <c r="C77" s="171">
        <v>55160</v>
      </c>
      <c r="D77" s="452"/>
      <c r="E77" s="374"/>
      <c r="F77" s="18"/>
    </row>
    <row r="78" spans="1:6" ht="24" customHeight="1" x14ac:dyDescent="0.15">
      <c r="A78" s="3"/>
      <c r="B78" s="331" t="s">
        <v>132</v>
      </c>
      <c r="C78" s="171">
        <v>88720</v>
      </c>
      <c r="D78" s="452"/>
      <c r="E78" s="374"/>
      <c r="F78" s="18"/>
    </row>
    <row r="79" spans="1:6" ht="24" customHeight="1" x14ac:dyDescent="0.15">
      <c r="A79" s="3"/>
      <c r="B79" s="331" t="s">
        <v>120</v>
      </c>
      <c r="C79" s="171">
        <v>188180</v>
      </c>
      <c r="D79" s="452"/>
      <c r="E79" s="374"/>
      <c r="F79" s="18"/>
    </row>
    <row r="80" spans="1:6" ht="24" customHeight="1" x14ac:dyDescent="0.15">
      <c r="A80" s="3"/>
      <c r="B80" s="333" t="s">
        <v>115</v>
      </c>
      <c r="C80" s="171">
        <v>40750</v>
      </c>
      <c r="D80" s="452"/>
      <c r="E80" s="374"/>
      <c r="F80" s="18"/>
    </row>
    <row r="81" spans="1:6" ht="24" customHeight="1" x14ac:dyDescent="0.15">
      <c r="A81" s="3"/>
      <c r="B81" s="333" t="s">
        <v>315</v>
      </c>
      <c r="C81" s="171">
        <v>19950</v>
      </c>
      <c r="D81" s="452"/>
      <c r="E81" s="374"/>
      <c r="F81" s="18"/>
    </row>
    <row r="82" spans="1:6" ht="24" customHeight="1" x14ac:dyDescent="0.15">
      <c r="A82" s="3"/>
      <c r="B82" s="333" t="s">
        <v>168</v>
      </c>
      <c r="C82" s="171">
        <v>44180</v>
      </c>
      <c r="D82" s="452"/>
      <c r="E82" s="374"/>
      <c r="F82" s="18"/>
    </row>
    <row r="83" spans="1:6" ht="24" customHeight="1" x14ac:dyDescent="0.15">
      <c r="A83" s="3"/>
      <c r="B83" s="333" t="s">
        <v>316</v>
      </c>
      <c r="C83" s="171">
        <v>33720</v>
      </c>
      <c r="D83" s="452"/>
      <c r="E83" s="374"/>
      <c r="F83" s="18"/>
    </row>
    <row r="84" spans="1:6" ht="19.5" customHeight="1" x14ac:dyDescent="0.15">
      <c r="A84" s="3"/>
      <c r="B84" s="497"/>
      <c r="C84" s="352"/>
      <c r="D84" s="452"/>
      <c r="E84" s="374"/>
      <c r="F84" s="18"/>
    </row>
    <row r="85" spans="1:6" ht="19.5" customHeight="1" x14ac:dyDescent="0.15">
      <c r="A85" s="3"/>
      <c r="B85" s="498" t="s">
        <v>173</v>
      </c>
      <c r="C85" s="170">
        <v>949221.99</v>
      </c>
      <c r="D85" s="452"/>
      <c r="E85" s="374"/>
      <c r="F85" s="18"/>
    </row>
    <row r="86" spans="1:6" ht="19.5" customHeight="1" x14ac:dyDescent="0.15">
      <c r="A86" s="3"/>
      <c r="B86" s="356"/>
      <c r="C86" s="352"/>
      <c r="D86" s="452"/>
      <c r="E86" s="374"/>
      <c r="F86" s="18"/>
    </row>
    <row r="87" spans="1:6" ht="19.5" customHeight="1" x14ac:dyDescent="0.15">
      <c r="A87" s="3"/>
      <c r="B87" s="317" t="s">
        <v>125</v>
      </c>
      <c r="C87" s="358">
        <f>C85+C62</f>
        <v>4697150</v>
      </c>
      <c r="D87" s="500">
        <v>4795000</v>
      </c>
      <c r="E87" s="359"/>
      <c r="F87" s="18"/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9" width="11" customWidth="1"/>
  </cols>
  <sheetData>
    <row r="1" spans="1:9" ht="27.75" customHeight="1" x14ac:dyDescent="0.15">
      <c r="A1" s="1"/>
      <c r="B1" s="2"/>
      <c r="C1" s="6"/>
      <c r="D1" s="6"/>
      <c r="E1" s="6"/>
      <c r="F1" s="6"/>
      <c r="G1" s="12"/>
      <c r="H1" s="12"/>
      <c r="I1" s="12"/>
    </row>
    <row r="2" spans="1:9" ht="12.75" customHeight="1" x14ac:dyDescent="0.15">
      <c r="A2" s="3"/>
      <c r="B2" s="5" t="s">
        <v>13</v>
      </c>
      <c r="C2" s="13">
        <v>2015</v>
      </c>
      <c r="D2" s="14"/>
      <c r="E2" s="14"/>
      <c r="F2" s="15"/>
      <c r="G2" s="16"/>
      <c r="H2" s="12"/>
      <c r="I2" s="12"/>
    </row>
    <row r="3" spans="1:9" ht="12.75" customHeight="1" x14ac:dyDescent="0.15">
      <c r="A3" s="3"/>
      <c r="B3" s="19" t="s">
        <v>17</v>
      </c>
      <c r="C3" s="25"/>
      <c r="D3" s="83"/>
      <c r="E3" s="62"/>
      <c r="F3" s="84"/>
      <c r="G3" s="16"/>
      <c r="H3" s="12"/>
      <c r="I3" s="12"/>
    </row>
    <row r="4" spans="1:9" ht="12.75" customHeight="1" x14ac:dyDescent="0.15">
      <c r="A4" s="3"/>
      <c r="B4" s="26"/>
      <c r="C4" s="28"/>
      <c r="D4" s="39"/>
      <c r="E4" s="39"/>
      <c r="F4" s="39"/>
      <c r="G4" s="16"/>
      <c r="H4" s="12"/>
      <c r="I4" s="12"/>
    </row>
    <row r="5" spans="1:9" ht="12.75" customHeight="1" x14ac:dyDescent="0.15">
      <c r="A5" s="29">
        <v>41</v>
      </c>
      <c r="B5" s="26" t="s">
        <v>15</v>
      </c>
      <c r="C5" s="64">
        <f>SUM(C6:C14)</f>
        <v>5599379</v>
      </c>
      <c r="D5" s="63">
        <v>5599379</v>
      </c>
      <c r="E5" s="54"/>
      <c r="F5" s="39"/>
      <c r="G5" s="16"/>
      <c r="H5" s="12"/>
      <c r="I5" s="12"/>
    </row>
    <row r="6" spans="1:9" ht="12.75" customHeight="1" x14ac:dyDescent="0.15">
      <c r="A6" s="56">
        <v>411</v>
      </c>
      <c r="B6" s="57" t="s">
        <v>33</v>
      </c>
      <c r="C6" s="65">
        <v>3171696</v>
      </c>
      <c r="D6" s="39"/>
      <c r="E6" s="39"/>
      <c r="F6" s="59"/>
      <c r="G6" s="16"/>
      <c r="H6" s="12"/>
      <c r="I6" s="12"/>
    </row>
    <row r="7" spans="1:9" ht="12.75" customHeight="1" x14ac:dyDescent="0.15">
      <c r="A7" s="56">
        <v>412</v>
      </c>
      <c r="B7" s="67" t="s">
        <v>34</v>
      </c>
      <c r="C7" s="65">
        <v>67996</v>
      </c>
      <c r="D7" s="39"/>
      <c r="E7" s="39"/>
      <c r="F7" s="59"/>
      <c r="G7" s="16"/>
      <c r="H7" s="12"/>
      <c r="I7" s="12"/>
    </row>
    <row r="8" spans="1:9" ht="12.75" customHeight="1" x14ac:dyDescent="0.15">
      <c r="A8" s="56">
        <v>413</v>
      </c>
      <c r="B8" s="68" t="s">
        <v>35</v>
      </c>
      <c r="C8" s="65">
        <v>363253</v>
      </c>
      <c r="D8" s="39"/>
      <c r="E8" s="39"/>
      <c r="F8" s="59"/>
      <c r="G8" s="16"/>
      <c r="H8" s="12"/>
      <c r="I8" s="12"/>
    </row>
    <row r="9" spans="1:9" ht="12.75" customHeight="1" x14ac:dyDescent="0.15">
      <c r="A9" s="56">
        <v>414</v>
      </c>
      <c r="B9" s="69" t="s">
        <v>36</v>
      </c>
      <c r="C9" s="65">
        <v>376373</v>
      </c>
      <c r="D9" s="39">
        <f>C9+C8</f>
        <v>739626</v>
      </c>
      <c r="E9" s="86">
        <v>739626</v>
      </c>
      <c r="F9" s="59"/>
      <c r="G9" s="16"/>
      <c r="H9" s="12"/>
      <c r="I9" s="12"/>
    </row>
    <row r="10" spans="1:9" ht="12.75" customHeight="1" x14ac:dyDescent="0.15">
      <c r="A10" s="56">
        <v>415</v>
      </c>
      <c r="B10" s="57" t="s">
        <v>21</v>
      </c>
      <c r="C10" s="65">
        <v>535800</v>
      </c>
      <c r="D10" s="39"/>
      <c r="E10" s="39"/>
      <c r="F10" s="59"/>
      <c r="G10" s="16"/>
      <c r="H10" s="12"/>
      <c r="I10" s="12"/>
    </row>
    <row r="11" spans="1:9" ht="12.75" customHeight="1" x14ac:dyDescent="0.15">
      <c r="A11" s="56">
        <v>416</v>
      </c>
      <c r="B11" s="73" t="s">
        <v>22</v>
      </c>
      <c r="C11" s="65">
        <v>364330</v>
      </c>
      <c r="D11" s="39"/>
      <c r="E11" s="39"/>
      <c r="F11" s="59"/>
      <c r="G11" s="16"/>
      <c r="H11" s="12"/>
      <c r="I11" s="12"/>
    </row>
    <row r="12" spans="1:9" ht="12.75" customHeight="1" x14ac:dyDescent="0.15">
      <c r="A12" s="56">
        <v>417</v>
      </c>
      <c r="B12" s="57" t="s">
        <v>23</v>
      </c>
      <c r="C12" s="65">
        <v>76284</v>
      </c>
      <c r="D12" s="39"/>
      <c r="E12" s="39"/>
      <c r="F12" s="59"/>
      <c r="G12" s="16"/>
      <c r="H12" s="12"/>
      <c r="I12" s="12"/>
    </row>
    <row r="13" spans="1:9" ht="12.75" customHeight="1" x14ac:dyDescent="0.15">
      <c r="A13" s="56">
        <v>418</v>
      </c>
      <c r="B13" s="57" t="s">
        <v>24</v>
      </c>
      <c r="C13" s="65">
        <v>463500</v>
      </c>
      <c r="D13" s="39"/>
      <c r="E13" s="39"/>
      <c r="F13" s="59"/>
      <c r="G13" s="16"/>
      <c r="H13" s="12"/>
      <c r="I13" s="12"/>
    </row>
    <row r="14" spans="1:9" ht="12.75" customHeight="1" x14ac:dyDescent="0.15">
      <c r="A14" s="56">
        <v>419</v>
      </c>
      <c r="B14" s="57" t="s">
        <v>37</v>
      </c>
      <c r="C14" s="65">
        <v>180147</v>
      </c>
      <c r="D14" s="39"/>
      <c r="E14" s="39"/>
      <c r="F14" s="59"/>
      <c r="G14" s="16"/>
      <c r="H14" s="12"/>
      <c r="I14" s="12"/>
    </row>
    <row r="15" spans="1:9" ht="12.75" customHeight="1" x14ac:dyDescent="0.15">
      <c r="A15" s="29">
        <v>42</v>
      </c>
      <c r="B15" s="74" t="s">
        <v>25</v>
      </c>
      <c r="C15" s="88">
        <v>26850</v>
      </c>
      <c r="D15" s="39"/>
      <c r="E15" s="39"/>
      <c r="F15" s="59"/>
      <c r="G15" s="16"/>
      <c r="H15" s="12"/>
      <c r="I15" s="12"/>
    </row>
    <row r="16" spans="1:9" ht="16.5" customHeight="1" x14ac:dyDescent="0.15">
      <c r="A16" s="78">
        <v>43</v>
      </c>
      <c r="B16" s="79" t="s">
        <v>26</v>
      </c>
      <c r="C16" s="91">
        <v>1295368</v>
      </c>
      <c r="D16" s="93">
        <f>C17+C27</f>
        <v>1295368</v>
      </c>
      <c r="E16" s="121"/>
      <c r="F16" s="39"/>
      <c r="G16" s="16"/>
      <c r="H16" s="12"/>
      <c r="I16" s="12"/>
    </row>
    <row r="17" spans="1:9" ht="12.75" customHeight="1" x14ac:dyDescent="0.15">
      <c r="A17" s="122">
        <v>431</v>
      </c>
      <c r="B17" s="123" t="s">
        <v>26</v>
      </c>
      <c r="C17" s="153">
        <f>SUM(C18:C26)</f>
        <v>885368</v>
      </c>
      <c r="D17" s="139">
        <v>885368</v>
      </c>
      <c r="E17" s="70"/>
      <c r="F17" s="39"/>
      <c r="G17" s="16"/>
      <c r="H17" s="12"/>
      <c r="I17" s="12"/>
    </row>
    <row r="18" spans="1:9" ht="12.75" customHeight="1" x14ac:dyDescent="0.15">
      <c r="A18" s="144" t="s">
        <v>54</v>
      </c>
      <c r="B18" s="154" t="s">
        <v>55</v>
      </c>
      <c r="C18" s="180">
        <v>2000</v>
      </c>
      <c r="D18" s="157"/>
      <c r="E18" s="70"/>
      <c r="F18" s="39"/>
      <c r="G18" s="16"/>
      <c r="H18" s="12"/>
      <c r="I18" s="12"/>
    </row>
    <row r="19" spans="1:9" ht="12.75" customHeight="1" x14ac:dyDescent="0.15">
      <c r="A19" s="122" t="s">
        <v>59</v>
      </c>
      <c r="B19" s="178" t="s">
        <v>60</v>
      </c>
      <c r="C19" s="181">
        <v>90540</v>
      </c>
      <c r="D19" s="70"/>
      <c r="E19" s="66"/>
      <c r="F19" s="272"/>
      <c r="G19" s="12"/>
      <c r="H19" s="12"/>
      <c r="I19" s="12"/>
    </row>
    <row r="20" spans="1:9" ht="12.75" customHeight="1" x14ac:dyDescent="0.15">
      <c r="A20" s="122" t="s">
        <v>61</v>
      </c>
      <c r="B20" s="178" t="s">
        <v>62</v>
      </c>
      <c r="C20" s="181">
        <v>304800</v>
      </c>
      <c r="D20" s="70"/>
      <c r="E20" s="66"/>
      <c r="F20" s="368"/>
      <c r="G20" s="12"/>
      <c r="H20" s="12"/>
      <c r="I20" s="12"/>
    </row>
    <row r="21" spans="1:9" ht="12.75" customHeight="1" x14ac:dyDescent="0.15">
      <c r="A21" s="122" t="s">
        <v>63</v>
      </c>
      <c r="B21" s="178" t="s">
        <v>64</v>
      </c>
      <c r="C21" s="181">
        <v>43300</v>
      </c>
      <c r="D21" s="70"/>
      <c r="E21" s="66"/>
      <c r="F21" s="425"/>
      <c r="G21" s="426"/>
      <c r="H21" s="12"/>
      <c r="I21" s="12"/>
    </row>
    <row r="22" spans="1:9" ht="12.75" customHeight="1" x14ac:dyDescent="0.15">
      <c r="A22" s="122" t="s">
        <v>65</v>
      </c>
      <c r="B22" s="178" t="s">
        <v>66</v>
      </c>
      <c r="C22" s="181">
        <v>100358</v>
      </c>
      <c r="D22" s="70"/>
      <c r="E22" s="66"/>
      <c r="F22" s="425"/>
      <c r="G22" s="426"/>
      <c r="H22" s="12"/>
      <c r="I22" s="12"/>
    </row>
    <row r="23" spans="1:9" ht="12.75" customHeight="1" x14ac:dyDescent="0.15">
      <c r="A23" s="122" t="s">
        <v>67</v>
      </c>
      <c r="B23" s="178" t="s">
        <v>68</v>
      </c>
      <c r="C23" s="181">
        <v>95000</v>
      </c>
      <c r="D23" s="70"/>
      <c r="E23" s="66"/>
      <c r="F23" s="425"/>
      <c r="G23" s="426"/>
      <c r="H23" s="12"/>
      <c r="I23" s="12"/>
    </row>
    <row r="24" spans="1:9" ht="12.75" customHeight="1" x14ac:dyDescent="0.15">
      <c r="A24" s="203" t="s">
        <v>69</v>
      </c>
      <c r="B24" s="178" t="s">
        <v>70</v>
      </c>
      <c r="C24" s="181">
        <v>36050</v>
      </c>
      <c r="D24" s="70"/>
      <c r="E24" s="66"/>
      <c r="F24" s="425"/>
      <c r="G24" s="426"/>
      <c r="H24" s="12"/>
      <c r="I24" s="12"/>
    </row>
    <row r="25" spans="1:9" ht="12.75" customHeight="1" x14ac:dyDescent="0.15">
      <c r="A25" s="122" t="s">
        <v>71</v>
      </c>
      <c r="B25" s="205" t="s">
        <v>72</v>
      </c>
      <c r="C25" s="181">
        <v>53320</v>
      </c>
      <c r="D25" s="70"/>
      <c r="E25" s="66"/>
      <c r="F25" s="425"/>
      <c r="G25" s="426"/>
      <c r="H25" s="12"/>
      <c r="I25" s="12"/>
    </row>
    <row r="26" spans="1:9" ht="12.75" customHeight="1" x14ac:dyDescent="0.15">
      <c r="A26" s="122" t="s">
        <v>73</v>
      </c>
      <c r="B26" s="205" t="s">
        <v>74</v>
      </c>
      <c r="C26" s="181">
        <v>160000</v>
      </c>
      <c r="D26" s="70"/>
      <c r="E26" s="66"/>
      <c r="F26" s="425"/>
      <c r="G26" s="426"/>
      <c r="H26" s="12"/>
      <c r="I26" s="12"/>
    </row>
    <row r="27" spans="1:9" ht="12.75" customHeight="1" x14ac:dyDescent="0.15">
      <c r="A27" s="122">
        <v>432</v>
      </c>
      <c r="B27" s="207" t="s">
        <v>38</v>
      </c>
      <c r="C27" s="159">
        <f>SUM(C28:C33)</f>
        <v>410000</v>
      </c>
      <c r="D27" s="217">
        <v>410000</v>
      </c>
      <c r="E27" s="66"/>
      <c r="F27" s="425"/>
      <c r="G27" s="426"/>
      <c r="H27" s="12"/>
      <c r="I27" s="12"/>
    </row>
    <row r="28" spans="1:9" ht="12.75" customHeight="1" x14ac:dyDescent="0.15">
      <c r="A28" s="122" t="s">
        <v>75</v>
      </c>
      <c r="B28" s="205" t="s">
        <v>76</v>
      </c>
      <c r="C28" s="181"/>
      <c r="D28" s="70"/>
      <c r="E28" s="66"/>
      <c r="F28" s="425"/>
      <c r="G28" s="426"/>
      <c r="H28" s="12"/>
      <c r="I28" s="12"/>
    </row>
    <row r="29" spans="1:9" ht="12.75" customHeight="1" x14ac:dyDescent="0.15">
      <c r="A29" s="122" t="s">
        <v>77</v>
      </c>
      <c r="B29" s="205" t="s">
        <v>78</v>
      </c>
      <c r="C29" s="181"/>
      <c r="D29" s="70"/>
      <c r="E29" s="66"/>
      <c r="F29" s="425"/>
      <c r="G29" s="426"/>
      <c r="H29" s="12"/>
      <c r="I29" s="12"/>
    </row>
    <row r="30" spans="1:9" ht="12.75" customHeight="1" x14ac:dyDescent="0.15">
      <c r="A30" s="122" t="s">
        <v>79</v>
      </c>
      <c r="B30" s="205" t="s">
        <v>80</v>
      </c>
      <c r="C30" s="181"/>
      <c r="D30" s="70"/>
      <c r="E30" s="66"/>
      <c r="F30" s="425"/>
      <c r="G30" s="426"/>
      <c r="H30" s="12"/>
      <c r="I30" s="12"/>
    </row>
    <row r="31" spans="1:9" ht="12.75" customHeight="1" x14ac:dyDescent="0.15">
      <c r="A31" s="144" t="s">
        <v>81</v>
      </c>
      <c r="B31" s="209" t="s">
        <v>82</v>
      </c>
      <c r="C31" s="181">
        <v>10000</v>
      </c>
      <c r="D31" s="70"/>
      <c r="E31" s="66"/>
      <c r="F31" s="425"/>
      <c r="G31" s="426"/>
      <c r="H31" s="12"/>
      <c r="I31" s="12"/>
    </row>
    <row r="32" spans="1:9" ht="12.75" customHeight="1" x14ac:dyDescent="0.15">
      <c r="A32" s="122" t="s">
        <v>83</v>
      </c>
      <c r="B32" s="205" t="s">
        <v>84</v>
      </c>
      <c r="C32" s="181"/>
      <c r="D32" s="70"/>
      <c r="E32" s="66"/>
      <c r="F32" s="425"/>
      <c r="G32" s="426"/>
      <c r="H32" s="12"/>
      <c r="I32" s="12"/>
    </row>
    <row r="33" spans="1:9" ht="12.75" customHeight="1" x14ac:dyDescent="0.15">
      <c r="A33" s="122" t="s">
        <v>85</v>
      </c>
      <c r="B33" s="205" t="s">
        <v>86</v>
      </c>
      <c r="C33" s="181">
        <v>400000</v>
      </c>
      <c r="D33" s="70"/>
      <c r="E33" s="66"/>
      <c r="F33" s="425"/>
      <c r="G33" s="426"/>
      <c r="H33" s="12"/>
      <c r="I33" s="12"/>
    </row>
    <row r="34" spans="1:9" ht="12.75" customHeight="1" x14ac:dyDescent="0.15">
      <c r="A34" s="29">
        <v>44</v>
      </c>
      <c r="B34" s="210" t="s">
        <v>39</v>
      </c>
      <c r="C34" s="88">
        <v>7459824</v>
      </c>
      <c r="D34" s="39"/>
      <c r="E34" s="39"/>
      <c r="F34" s="39"/>
      <c r="G34" s="16"/>
      <c r="H34" s="12"/>
      <c r="I34" s="12"/>
    </row>
    <row r="35" spans="1:9" ht="12.75" customHeight="1" x14ac:dyDescent="0.15">
      <c r="A35" s="29">
        <v>45</v>
      </c>
      <c r="B35" s="74" t="s">
        <v>87</v>
      </c>
      <c r="C35" s="28"/>
      <c r="D35" s="39"/>
      <c r="E35" s="39"/>
      <c r="F35" s="39"/>
      <c r="G35" s="16"/>
      <c r="H35" s="12"/>
      <c r="I35" s="12"/>
    </row>
    <row r="36" spans="1:9" ht="12.75" customHeight="1" x14ac:dyDescent="0.15">
      <c r="A36" s="29">
        <v>46</v>
      </c>
      <c r="B36" s="26" t="s">
        <v>41</v>
      </c>
      <c r="C36" s="88">
        <v>4043740</v>
      </c>
      <c r="D36" s="39"/>
      <c r="E36" s="39"/>
      <c r="F36" s="39"/>
      <c r="G36" s="16"/>
      <c r="H36" s="12"/>
      <c r="I36" s="12"/>
    </row>
    <row r="37" spans="1:9" ht="12.75" customHeight="1" x14ac:dyDescent="0.15">
      <c r="A37" s="29">
        <v>47</v>
      </c>
      <c r="B37" s="26" t="s">
        <v>42</v>
      </c>
      <c r="C37" s="88">
        <v>106000</v>
      </c>
      <c r="D37" s="39"/>
      <c r="E37" s="39"/>
      <c r="F37" s="39"/>
      <c r="G37" s="16"/>
      <c r="H37" s="12"/>
      <c r="I37" s="12"/>
    </row>
    <row r="38" spans="1:9" ht="12.75" customHeight="1" x14ac:dyDescent="0.15">
      <c r="A38" s="3"/>
      <c r="B38" s="26" t="s">
        <v>43</v>
      </c>
      <c r="C38" s="470">
        <v>18531161</v>
      </c>
      <c r="D38" s="306">
        <f>C5+C15+C16+C34+C36+C37</f>
        <v>18531161</v>
      </c>
      <c r="E38" s="306"/>
      <c r="F38" s="39"/>
      <c r="G38" s="16"/>
      <c r="H38" s="12"/>
      <c r="I38" s="12"/>
    </row>
    <row r="39" spans="1:9" ht="12.75" customHeight="1" x14ac:dyDescent="0.15">
      <c r="A39" s="3"/>
      <c r="B39" s="213" t="s">
        <v>88</v>
      </c>
      <c r="C39" s="40"/>
      <c r="D39" s="214"/>
      <c r="E39" s="214"/>
      <c r="F39" s="214"/>
      <c r="G39" s="16"/>
      <c r="H39" s="12"/>
      <c r="I39" s="12"/>
    </row>
    <row r="40" spans="1:9" ht="14.25" customHeight="1" x14ac:dyDescent="0.15">
      <c r="A40" s="29">
        <v>71</v>
      </c>
      <c r="B40" s="26" t="s">
        <v>44</v>
      </c>
      <c r="C40" s="111">
        <f>SUM(C41:C45)</f>
        <v>11526875</v>
      </c>
      <c r="D40" s="63">
        <v>11526875</v>
      </c>
      <c r="E40" s="54"/>
      <c r="F40" s="26"/>
      <c r="G40" s="508"/>
      <c r="H40" s="509"/>
      <c r="I40" s="509"/>
    </row>
    <row r="41" spans="1:9" ht="12.75" customHeight="1" x14ac:dyDescent="0.15">
      <c r="A41" s="56">
        <v>711</v>
      </c>
      <c r="B41" s="73" t="s">
        <v>45</v>
      </c>
      <c r="C41" s="114">
        <v>5063000</v>
      </c>
      <c r="D41" s="66"/>
      <c r="E41" s="66"/>
      <c r="F41" s="59"/>
      <c r="G41" s="473"/>
      <c r="H41" s="474"/>
      <c r="I41" s="474"/>
    </row>
    <row r="42" spans="1:9" ht="12.75" customHeight="1" x14ac:dyDescent="0.15">
      <c r="A42" s="56">
        <v>713</v>
      </c>
      <c r="B42" s="73" t="s">
        <v>46</v>
      </c>
      <c r="C42" s="114">
        <v>97000</v>
      </c>
      <c r="D42" s="66"/>
      <c r="E42" s="66"/>
      <c r="F42" s="59"/>
      <c r="G42" s="312"/>
      <c r="H42" s="332"/>
      <c r="I42" s="332"/>
    </row>
    <row r="43" spans="1:9" ht="12.75" customHeight="1" x14ac:dyDescent="0.15">
      <c r="A43" s="56">
        <v>714</v>
      </c>
      <c r="B43" s="73" t="s">
        <v>47</v>
      </c>
      <c r="C43" s="66">
        <f>120000+3945000</f>
        <v>4065000</v>
      </c>
      <c r="D43" s="113">
        <v>4065000</v>
      </c>
      <c r="E43" s="66"/>
      <c r="F43" s="59"/>
      <c r="G43" s="16"/>
      <c r="H43" s="12"/>
      <c r="I43" s="12"/>
    </row>
    <row r="44" spans="1:9" ht="12.75" customHeight="1" x14ac:dyDescent="0.15">
      <c r="A44" s="224"/>
      <c r="B44" s="73" t="s">
        <v>89</v>
      </c>
      <c r="C44" s="100">
        <f>1805040+180000</f>
        <v>1985040</v>
      </c>
      <c r="D44" s="97"/>
      <c r="E44" s="66"/>
      <c r="F44" s="59"/>
      <c r="G44" s="16"/>
      <c r="H44" s="12"/>
      <c r="I44" s="12"/>
    </row>
    <row r="45" spans="1:9" ht="12.75" customHeight="1" x14ac:dyDescent="0.15">
      <c r="A45" s="56">
        <v>715</v>
      </c>
      <c r="B45" s="73" t="s">
        <v>90</v>
      </c>
      <c r="C45" s="65">
        <v>316835</v>
      </c>
      <c r="D45" s="66"/>
      <c r="E45" s="66"/>
      <c r="F45" s="59"/>
      <c r="G45" s="16"/>
      <c r="H45" s="12"/>
      <c r="I45" s="12"/>
    </row>
    <row r="46" spans="1:9" ht="12.75" customHeight="1" x14ac:dyDescent="0.15">
      <c r="A46" s="29">
        <v>72</v>
      </c>
      <c r="B46" s="227" t="s">
        <v>48</v>
      </c>
      <c r="C46" s="88">
        <v>50000</v>
      </c>
      <c r="D46" s="66"/>
      <c r="E46" s="39"/>
      <c r="F46" s="66"/>
      <c r="G46" s="16"/>
      <c r="H46" s="12"/>
      <c r="I46" s="12"/>
    </row>
    <row r="47" spans="1:9" ht="18" customHeight="1" x14ac:dyDescent="0.15">
      <c r="A47" s="229">
        <v>73</v>
      </c>
      <c r="B47" s="74" t="s">
        <v>91</v>
      </c>
      <c r="C47" s="266">
        <v>0</v>
      </c>
      <c r="D47" s="168"/>
      <c r="E47" s="168"/>
      <c r="F47" s="259"/>
      <c r="G47" s="16"/>
      <c r="H47" s="12"/>
      <c r="I47" s="12"/>
    </row>
    <row r="48" spans="1:9" ht="12.75" customHeight="1" x14ac:dyDescent="0.15">
      <c r="A48" s="29">
        <v>74</v>
      </c>
      <c r="B48" s="79" t="s">
        <v>49</v>
      </c>
      <c r="C48" s="263">
        <v>6011873</v>
      </c>
      <c r="D48" s="493">
        <f>SUM(C49:C51)</f>
        <v>6011873</v>
      </c>
      <c r="E48" s="196"/>
      <c r="F48" s="39"/>
      <c r="G48" s="16"/>
      <c r="H48" s="12"/>
      <c r="I48" s="12"/>
    </row>
    <row r="49" spans="1:9" ht="12.75" customHeight="1" x14ac:dyDescent="0.15">
      <c r="A49" s="224" t="s">
        <v>100</v>
      </c>
      <c r="B49" s="73" t="s">
        <v>50</v>
      </c>
      <c r="D49" s="157"/>
      <c r="E49" s="157"/>
      <c r="F49" s="39"/>
      <c r="G49" s="16"/>
      <c r="H49" s="12"/>
      <c r="I49" s="12"/>
    </row>
    <row r="50" spans="1:9" ht="12.75" customHeight="1" x14ac:dyDescent="0.15">
      <c r="A50" s="224" t="s">
        <v>102</v>
      </c>
      <c r="B50" s="73" t="s">
        <v>51</v>
      </c>
      <c r="C50" s="211">
        <v>1609000</v>
      </c>
      <c r="D50" s="157"/>
      <c r="E50" s="157"/>
      <c r="F50" s="39"/>
      <c r="G50" s="16"/>
      <c r="H50" s="12"/>
      <c r="I50" s="12"/>
    </row>
    <row r="51" spans="1:9" ht="12.75" customHeight="1" x14ac:dyDescent="0.15">
      <c r="A51" s="224"/>
      <c r="B51" s="73" t="s">
        <v>92</v>
      </c>
      <c r="C51" s="70">
        <f>C48-C50</f>
        <v>4402873</v>
      </c>
      <c r="D51" s="70"/>
      <c r="E51" s="70"/>
      <c r="F51" s="39"/>
      <c r="G51" s="16"/>
      <c r="H51" s="12"/>
      <c r="I51" s="12"/>
    </row>
    <row r="52" spans="1:9" ht="12.75" customHeight="1" x14ac:dyDescent="0.15">
      <c r="A52" s="29">
        <v>751</v>
      </c>
      <c r="B52" s="210" t="s">
        <v>87</v>
      </c>
      <c r="C52" s="88">
        <v>942413</v>
      </c>
      <c r="D52" s="39"/>
      <c r="E52" s="39"/>
      <c r="F52" s="39"/>
      <c r="G52" s="16"/>
      <c r="H52" s="12"/>
      <c r="I52" s="12"/>
    </row>
    <row r="53" spans="1:9" ht="12.75" customHeight="1" x14ac:dyDescent="0.15">
      <c r="A53" s="3"/>
      <c r="B53" s="210" t="s">
        <v>93</v>
      </c>
      <c r="C53" s="496">
        <v>18531161</v>
      </c>
      <c r="D53" s="306">
        <f>C40+C46+C48+C52</f>
        <v>18531161</v>
      </c>
      <c r="E53" s="306"/>
      <c r="F53" s="39"/>
      <c r="G53" s="16"/>
      <c r="H53" s="146"/>
      <c r="I53" s="12"/>
    </row>
    <row r="54" spans="1:9" ht="12.75" customHeight="1" x14ac:dyDescent="0.15">
      <c r="A54" s="3"/>
      <c r="B54" s="213" t="s">
        <v>94</v>
      </c>
      <c r="C54" s="40"/>
      <c r="D54" s="214"/>
      <c r="E54" s="214"/>
      <c r="F54" s="214"/>
      <c r="G54" s="16"/>
      <c r="H54" s="12"/>
      <c r="I54" s="12"/>
    </row>
    <row r="55" spans="1:9" ht="12.75" customHeight="1" x14ac:dyDescent="0.15">
      <c r="A55" s="3"/>
      <c r="B55" s="67" t="s">
        <v>95</v>
      </c>
      <c r="C55" s="100"/>
      <c r="D55" s="66"/>
      <c r="E55" s="66"/>
      <c r="F55" s="66"/>
      <c r="G55" s="16"/>
      <c r="H55" s="12"/>
      <c r="I55" s="12"/>
    </row>
    <row r="56" spans="1:9" ht="12.75" customHeight="1" x14ac:dyDescent="0.15">
      <c r="A56" s="3"/>
      <c r="B56" s="67" t="s">
        <v>96</v>
      </c>
      <c r="C56" s="100"/>
      <c r="D56" s="66"/>
      <c r="E56" s="66"/>
      <c r="F56" s="66"/>
      <c r="G56" s="16"/>
      <c r="H56" s="12"/>
      <c r="I56" s="12"/>
    </row>
    <row r="57" spans="1:9" ht="12.75" customHeight="1" x14ac:dyDescent="0.15">
      <c r="A57" s="3"/>
      <c r="B57" s="67" t="s">
        <v>97</v>
      </c>
      <c r="C57" s="100"/>
      <c r="D57" s="66"/>
      <c r="E57" s="66"/>
      <c r="F57" s="66"/>
      <c r="G57" s="16"/>
      <c r="H57" s="12"/>
      <c r="I57" s="12"/>
    </row>
    <row r="58" spans="1:9" ht="12.75" customHeight="1" x14ac:dyDescent="0.15">
      <c r="A58" s="3"/>
      <c r="B58" s="67" t="s">
        <v>98</v>
      </c>
      <c r="C58" s="100"/>
      <c r="D58" s="66"/>
      <c r="E58" s="66"/>
      <c r="F58" s="66"/>
      <c r="G58" s="16"/>
      <c r="H58" s="12"/>
      <c r="I58" s="12"/>
    </row>
    <row r="59" spans="1:9" ht="12.75" customHeight="1" x14ac:dyDescent="0.15">
      <c r="A59" s="3"/>
      <c r="B59" s="270"/>
      <c r="C59" s="100"/>
      <c r="D59" s="66"/>
      <c r="E59" s="66"/>
      <c r="F59" s="66"/>
      <c r="G59" s="16"/>
      <c r="H59" s="12"/>
      <c r="I59" s="12"/>
    </row>
    <row r="60" spans="1:9" ht="19.5" customHeight="1" x14ac:dyDescent="0.15">
      <c r="A60" s="1"/>
      <c r="B60" s="271"/>
      <c r="C60" s="295"/>
      <c r="D60" s="292"/>
      <c r="E60" s="295"/>
      <c r="F60" s="295"/>
      <c r="G60" s="12"/>
      <c r="H60" s="12"/>
      <c r="I60" s="12"/>
    </row>
    <row r="61" spans="1:9" ht="19.5" customHeight="1" x14ac:dyDescent="0.15">
      <c r="A61" s="1"/>
      <c r="B61" s="286" t="s">
        <v>99</v>
      </c>
      <c r="C61" s="6"/>
      <c r="D61" s="297"/>
      <c r="E61" s="6"/>
      <c r="F61" s="12"/>
      <c r="G61" s="12"/>
      <c r="H61" s="12"/>
      <c r="I61" s="12"/>
    </row>
    <row r="62" spans="1:9" ht="19.5" customHeight="1" x14ac:dyDescent="0.15">
      <c r="A62" s="3"/>
      <c r="B62" s="299" t="s">
        <v>103</v>
      </c>
      <c r="C62" s="378">
        <f>SUM(C64:C83)</f>
        <v>10035803</v>
      </c>
      <c r="D62" s="201"/>
      <c r="E62" s="330"/>
      <c r="F62" s="16"/>
      <c r="G62" s="12"/>
      <c r="H62" s="12"/>
      <c r="I62" s="12"/>
    </row>
    <row r="63" spans="1:9" ht="19.5" customHeight="1" x14ac:dyDescent="0.15">
      <c r="A63" s="3"/>
      <c r="B63" s="299"/>
      <c r="C63" s="378"/>
      <c r="D63" s="201"/>
      <c r="E63" s="330"/>
      <c r="F63" s="16"/>
      <c r="G63" s="12"/>
      <c r="H63" s="12"/>
      <c r="I63" s="12"/>
    </row>
    <row r="64" spans="1:9" ht="24" customHeight="1" x14ac:dyDescent="0.15">
      <c r="A64" s="3"/>
      <c r="B64" s="314" t="s">
        <v>317</v>
      </c>
      <c r="C64" s="329">
        <v>293155</v>
      </c>
      <c r="D64" s="330"/>
      <c r="E64" s="330"/>
      <c r="F64" s="16"/>
      <c r="G64" s="12"/>
      <c r="H64" s="12"/>
      <c r="I64" s="12"/>
    </row>
    <row r="65" spans="1:9" ht="24" customHeight="1" x14ac:dyDescent="0.15">
      <c r="A65" s="3"/>
      <c r="B65" s="314" t="s">
        <v>318</v>
      </c>
      <c r="C65" s="329">
        <v>310718</v>
      </c>
      <c r="D65" s="330"/>
      <c r="E65" s="330"/>
      <c r="F65" s="16"/>
      <c r="G65" s="12"/>
      <c r="H65" s="12"/>
      <c r="I65" s="12"/>
    </row>
    <row r="66" spans="1:9" ht="24" customHeight="1" x14ac:dyDescent="0.15">
      <c r="A66" s="3"/>
      <c r="B66" s="331" t="s">
        <v>140</v>
      </c>
      <c r="C66" s="329">
        <v>202529</v>
      </c>
      <c r="D66" s="330"/>
      <c r="E66" s="330"/>
      <c r="F66" s="16"/>
      <c r="G66" s="12"/>
      <c r="H66" s="12"/>
      <c r="I66" s="12"/>
    </row>
    <row r="67" spans="1:9" ht="24" customHeight="1" x14ac:dyDescent="0.15">
      <c r="A67" s="3"/>
      <c r="B67" s="331" t="s">
        <v>319</v>
      </c>
      <c r="C67" s="329">
        <v>114898</v>
      </c>
      <c r="D67" s="330"/>
      <c r="E67" s="330"/>
      <c r="F67" s="16"/>
      <c r="G67" s="12"/>
      <c r="H67" s="12"/>
      <c r="I67" s="12"/>
    </row>
    <row r="68" spans="1:9" ht="24" customHeight="1" x14ac:dyDescent="0.15">
      <c r="A68" s="3"/>
      <c r="B68" s="331" t="s">
        <v>180</v>
      </c>
      <c r="C68" s="329">
        <v>478493</v>
      </c>
      <c r="D68" s="330"/>
      <c r="E68" s="330"/>
      <c r="F68" s="16"/>
      <c r="G68" s="12"/>
      <c r="H68" s="12"/>
      <c r="I68" s="12"/>
    </row>
    <row r="69" spans="1:9" ht="24" customHeight="1" x14ac:dyDescent="0.15">
      <c r="A69" s="3"/>
      <c r="B69" s="331" t="s">
        <v>154</v>
      </c>
      <c r="C69" s="329">
        <v>3701173</v>
      </c>
      <c r="D69" s="330"/>
      <c r="E69" s="330"/>
      <c r="F69" s="16"/>
      <c r="G69" s="12"/>
      <c r="H69" s="12"/>
      <c r="I69" s="12"/>
    </row>
    <row r="70" spans="1:9" ht="24" customHeight="1" x14ac:dyDescent="0.15">
      <c r="A70" s="3"/>
      <c r="B70" s="314" t="s">
        <v>320</v>
      </c>
      <c r="C70" s="329">
        <v>438445</v>
      </c>
      <c r="D70" s="330"/>
      <c r="E70" s="330"/>
      <c r="F70" s="16"/>
      <c r="G70" s="12"/>
      <c r="H70" s="12"/>
      <c r="I70" s="12"/>
    </row>
    <row r="71" spans="1:9" ht="24" customHeight="1" x14ac:dyDescent="0.15">
      <c r="A71" s="3"/>
      <c r="B71" s="331" t="s">
        <v>203</v>
      </c>
      <c r="C71" s="329">
        <v>232350</v>
      </c>
      <c r="D71" s="330"/>
      <c r="E71" s="330"/>
      <c r="F71" s="16"/>
      <c r="G71" s="12"/>
      <c r="H71" s="12"/>
      <c r="I71" s="12"/>
    </row>
    <row r="72" spans="1:9" ht="24" customHeight="1" x14ac:dyDescent="0.15">
      <c r="A72" s="3"/>
      <c r="B72" s="331" t="s">
        <v>321</v>
      </c>
      <c r="C72" s="329">
        <v>1335740</v>
      </c>
      <c r="D72" s="330"/>
      <c r="E72" s="330"/>
      <c r="F72" s="16"/>
      <c r="G72" s="12"/>
      <c r="H72" s="12"/>
      <c r="I72" s="12"/>
    </row>
    <row r="73" spans="1:9" ht="24" customHeight="1" x14ac:dyDescent="0.15">
      <c r="A73" s="3"/>
      <c r="B73" s="331" t="s">
        <v>243</v>
      </c>
      <c r="C73" s="329">
        <v>962803</v>
      </c>
      <c r="D73" s="330"/>
      <c r="E73" s="330"/>
      <c r="F73" s="16"/>
      <c r="G73" s="12"/>
      <c r="H73" s="12"/>
      <c r="I73" s="12"/>
    </row>
    <row r="74" spans="1:9" ht="24" customHeight="1" x14ac:dyDescent="0.15">
      <c r="A74" s="3"/>
      <c r="B74" s="331" t="s">
        <v>114</v>
      </c>
      <c r="C74" s="329">
        <v>141802</v>
      </c>
      <c r="D74" s="330"/>
      <c r="E74" s="330"/>
      <c r="F74" s="16"/>
      <c r="G74" s="12"/>
      <c r="H74" s="12"/>
      <c r="I74" s="12"/>
    </row>
    <row r="75" spans="1:9" ht="24" customHeight="1" x14ac:dyDescent="0.15">
      <c r="A75" s="3"/>
      <c r="B75" s="331" t="s">
        <v>144</v>
      </c>
      <c r="C75" s="329">
        <v>207145</v>
      </c>
      <c r="D75" s="330"/>
      <c r="E75" s="330"/>
      <c r="F75" s="16"/>
      <c r="G75" s="12"/>
      <c r="H75" s="12"/>
      <c r="I75" s="12"/>
    </row>
    <row r="76" spans="1:9" ht="24" customHeight="1" x14ac:dyDescent="0.15">
      <c r="A76" s="3"/>
      <c r="B76" s="331" t="s">
        <v>187</v>
      </c>
      <c r="C76" s="329">
        <v>118337</v>
      </c>
      <c r="D76" s="330"/>
      <c r="E76" s="330"/>
      <c r="F76" s="16"/>
      <c r="G76" s="12"/>
      <c r="H76" s="12"/>
      <c r="I76" s="12"/>
    </row>
    <row r="77" spans="1:9" ht="24" customHeight="1" x14ac:dyDescent="0.15">
      <c r="A77" s="3"/>
      <c r="B77" s="331" t="s">
        <v>322</v>
      </c>
      <c r="C77" s="329">
        <v>142903</v>
      </c>
      <c r="D77" s="330"/>
      <c r="E77" s="330"/>
      <c r="F77" s="16"/>
      <c r="G77" s="12"/>
      <c r="H77" s="12"/>
      <c r="I77" s="12"/>
    </row>
    <row r="78" spans="1:9" ht="24" customHeight="1" x14ac:dyDescent="0.15">
      <c r="A78" s="3"/>
      <c r="B78" s="331" t="s">
        <v>132</v>
      </c>
      <c r="C78" s="329">
        <v>257759</v>
      </c>
      <c r="D78" s="330"/>
      <c r="E78" s="330"/>
      <c r="F78" s="16"/>
      <c r="G78" s="12"/>
      <c r="H78" s="12"/>
      <c r="I78" s="12"/>
    </row>
    <row r="79" spans="1:9" ht="24" customHeight="1" x14ac:dyDescent="0.15">
      <c r="A79" s="3"/>
      <c r="B79" s="331" t="s">
        <v>120</v>
      </c>
      <c r="C79" s="329">
        <v>355003</v>
      </c>
      <c r="D79" s="330"/>
      <c r="E79" s="330"/>
      <c r="F79" s="16"/>
      <c r="G79" s="12"/>
      <c r="H79" s="12"/>
      <c r="I79" s="12"/>
    </row>
    <row r="80" spans="1:9" ht="24" customHeight="1" x14ac:dyDescent="0.15">
      <c r="A80" s="3"/>
      <c r="B80" s="331" t="s">
        <v>323</v>
      </c>
      <c r="C80" s="329">
        <v>104219</v>
      </c>
      <c r="D80" s="330"/>
      <c r="E80" s="330"/>
      <c r="F80" s="16"/>
      <c r="G80" s="12"/>
      <c r="H80" s="12"/>
      <c r="I80" s="12"/>
    </row>
    <row r="81" spans="1:9" ht="24" customHeight="1" x14ac:dyDescent="0.15">
      <c r="A81" s="3"/>
      <c r="B81" s="331" t="s">
        <v>324</v>
      </c>
      <c r="C81" s="329">
        <v>377868</v>
      </c>
      <c r="D81" s="330"/>
      <c r="E81" s="330"/>
      <c r="F81" s="16"/>
      <c r="G81" s="12"/>
      <c r="H81" s="12"/>
      <c r="I81" s="12"/>
    </row>
    <row r="82" spans="1:9" ht="24" customHeight="1" x14ac:dyDescent="0.15">
      <c r="A82" s="3"/>
      <c r="B82" s="331" t="s">
        <v>325</v>
      </c>
      <c r="C82" s="329">
        <v>162817</v>
      </c>
      <c r="D82" s="330"/>
      <c r="E82" s="330"/>
      <c r="F82" s="16"/>
      <c r="G82" s="12"/>
      <c r="H82" s="12"/>
      <c r="I82" s="12"/>
    </row>
    <row r="83" spans="1:9" ht="24" customHeight="1" x14ac:dyDescent="0.15">
      <c r="A83" s="3"/>
      <c r="B83" s="331" t="s">
        <v>262</v>
      </c>
      <c r="C83" s="329">
        <v>97646</v>
      </c>
      <c r="D83" s="330"/>
      <c r="E83" s="330"/>
      <c r="F83" s="16"/>
      <c r="G83" s="12"/>
      <c r="H83" s="12"/>
      <c r="I83" s="12"/>
    </row>
    <row r="84" spans="1:9" ht="24" customHeight="1" x14ac:dyDescent="0.15">
      <c r="A84" s="3"/>
      <c r="B84" s="331"/>
      <c r="C84" s="330"/>
      <c r="D84" s="330"/>
      <c r="E84" s="330"/>
      <c r="F84" s="16"/>
      <c r="G84" s="12"/>
      <c r="H84" s="12"/>
      <c r="I84" s="12"/>
    </row>
    <row r="85" spans="1:9" ht="24" customHeight="1" x14ac:dyDescent="0.15">
      <c r="A85" s="3"/>
      <c r="B85" s="262" t="s">
        <v>173</v>
      </c>
      <c r="C85" s="409">
        <v>8495358</v>
      </c>
      <c r="D85" s="330"/>
      <c r="E85" s="330"/>
      <c r="F85" s="16"/>
      <c r="G85" s="12"/>
      <c r="H85" s="12"/>
      <c r="I85" s="12"/>
    </row>
    <row r="86" spans="1:9" ht="19.5" customHeight="1" x14ac:dyDescent="0.15">
      <c r="A86" s="3"/>
      <c r="B86" s="356"/>
      <c r="C86" s="330"/>
      <c r="D86" s="330"/>
      <c r="E86" s="330"/>
      <c r="F86" s="16"/>
      <c r="G86" s="12"/>
      <c r="H86" s="12"/>
      <c r="I86" s="12"/>
    </row>
    <row r="87" spans="1:9" ht="19.5" customHeight="1" x14ac:dyDescent="0.15">
      <c r="A87" s="3"/>
      <c r="B87" s="299" t="s">
        <v>125</v>
      </c>
      <c r="C87" s="413">
        <f>C85+C62</f>
        <v>18531161</v>
      </c>
      <c r="D87" s="344"/>
      <c r="E87" s="502"/>
      <c r="F87" s="16"/>
      <c r="G87" s="12"/>
      <c r="H87" s="12"/>
      <c r="I87" s="12"/>
    </row>
  </sheetData>
  <mergeCells count="1">
    <mergeCell ref="G40:I4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2"/>
    </row>
    <row r="2" spans="1:6" ht="12.75" customHeight="1" x14ac:dyDescent="0.15">
      <c r="A2" s="3"/>
      <c r="B2" s="5" t="s">
        <v>18</v>
      </c>
      <c r="C2" s="13">
        <v>2015</v>
      </c>
      <c r="D2" s="20"/>
      <c r="E2" s="17"/>
      <c r="F2" s="21"/>
    </row>
    <row r="3" spans="1:6" ht="12.75" customHeight="1" x14ac:dyDescent="0.15">
      <c r="A3" s="3"/>
      <c r="B3" s="19" t="s">
        <v>17</v>
      </c>
      <c r="C3" s="85"/>
      <c r="D3" s="42"/>
      <c r="E3" s="87"/>
      <c r="F3" s="38"/>
    </row>
    <row r="4" spans="1:6" ht="12.75" customHeight="1" x14ac:dyDescent="0.15">
      <c r="A4" s="3"/>
      <c r="B4" s="26"/>
      <c r="C4" s="89"/>
      <c r="D4" s="90"/>
      <c r="E4" s="39"/>
      <c r="F4" s="39"/>
    </row>
    <row r="5" spans="1:6" ht="12.75" customHeight="1" x14ac:dyDescent="0.15">
      <c r="A5" s="29">
        <v>41</v>
      </c>
      <c r="B5" s="26" t="s">
        <v>15</v>
      </c>
      <c r="C5" s="92">
        <f>SUM(C6:C14)</f>
        <v>1601896.4</v>
      </c>
      <c r="D5" s="94">
        <v>1601896.4</v>
      </c>
      <c r="E5" s="95"/>
      <c r="F5" s="39"/>
    </row>
    <row r="6" spans="1:6" ht="12.75" customHeight="1" x14ac:dyDescent="0.15">
      <c r="A6" s="56">
        <v>411</v>
      </c>
      <c r="B6" s="57" t="s">
        <v>33</v>
      </c>
      <c r="C6" s="96">
        <v>1127100.29</v>
      </c>
      <c r="D6" s="97"/>
      <c r="E6" s="66"/>
      <c r="F6" s="59"/>
    </row>
    <row r="7" spans="1:6" ht="12.75" customHeight="1" x14ac:dyDescent="0.15">
      <c r="A7" s="56">
        <v>412</v>
      </c>
      <c r="B7" s="67" t="s">
        <v>34</v>
      </c>
      <c r="C7" s="98">
        <v>46000</v>
      </c>
      <c r="D7" s="97"/>
      <c r="E7" s="66"/>
      <c r="F7" s="59"/>
    </row>
    <row r="8" spans="1:6" ht="12.75" customHeight="1" x14ac:dyDescent="0.15">
      <c r="A8" s="56">
        <v>413</v>
      </c>
      <c r="B8" s="68" t="s">
        <v>35</v>
      </c>
      <c r="C8" s="98">
        <v>65700</v>
      </c>
      <c r="D8" s="97">
        <f>C8+C9</f>
        <v>83800</v>
      </c>
      <c r="E8" s="113">
        <v>83800</v>
      </c>
      <c r="F8" s="59"/>
    </row>
    <row r="9" spans="1:6" ht="12.75" customHeight="1" x14ac:dyDescent="0.15">
      <c r="A9" s="56">
        <v>414</v>
      </c>
      <c r="B9" s="69" t="s">
        <v>36</v>
      </c>
      <c r="C9" s="98">
        <v>18100</v>
      </c>
      <c r="D9" s="97"/>
      <c r="E9" s="114"/>
      <c r="F9" s="59"/>
    </row>
    <row r="10" spans="1:6" ht="12.75" customHeight="1" x14ac:dyDescent="0.15">
      <c r="A10" s="56">
        <v>415</v>
      </c>
      <c r="B10" s="57" t="s">
        <v>21</v>
      </c>
      <c r="C10" s="98">
        <v>6000</v>
      </c>
      <c r="D10" s="97"/>
      <c r="E10" s="66"/>
      <c r="F10" s="59"/>
    </row>
    <row r="11" spans="1:6" ht="12.75" customHeight="1" x14ac:dyDescent="0.15">
      <c r="A11" s="56">
        <v>416</v>
      </c>
      <c r="B11" s="73" t="s">
        <v>22</v>
      </c>
      <c r="C11" s="98">
        <v>337796.11</v>
      </c>
      <c r="D11" s="97"/>
      <c r="E11" s="66"/>
      <c r="F11" s="59"/>
    </row>
    <row r="12" spans="1:6" ht="12.75" customHeight="1" x14ac:dyDescent="0.15">
      <c r="A12" s="56">
        <v>417</v>
      </c>
      <c r="B12" s="57" t="s">
        <v>23</v>
      </c>
      <c r="C12" s="98"/>
      <c r="D12" s="97"/>
      <c r="E12" s="66"/>
      <c r="F12" s="59"/>
    </row>
    <row r="13" spans="1:6" ht="12.75" customHeight="1" x14ac:dyDescent="0.15">
      <c r="A13" s="56">
        <v>418</v>
      </c>
      <c r="B13" s="57" t="s">
        <v>24</v>
      </c>
      <c r="C13" s="98"/>
      <c r="D13" s="97"/>
      <c r="E13" s="66"/>
      <c r="F13" s="59"/>
    </row>
    <row r="14" spans="1:6" ht="12.75" customHeight="1" x14ac:dyDescent="0.15">
      <c r="A14" s="56">
        <v>419</v>
      </c>
      <c r="B14" s="57" t="s">
        <v>37</v>
      </c>
      <c r="C14" s="98">
        <v>1200</v>
      </c>
      <c r="D14" s="97"/>
      <c r="E14" s="66"/>
      <c r="F14" s="59"/>
    </row>
    <row r="15" spans="1:6" ht="12.75" customHeight="1" x14ac:dyDescent="0.15">
      <c r="A15" s="29">
        <v>42</v>
      </c>
      <c r="B15" s="74" t="s">
        <v>25</v>
      </c>
      <c r="C15" s="116">
        <v>182000</v>
      </c>
      <c r="D15" s="90"/>
      <c r="E15" s="39"/>
      <c r="F15" s="59"/>
    </row>
    <row r="16" spans="1:6" ht="16.5" customHeight="1" x14ac:dyDescent="0.15">
      <c r="A16" s="78">
        <v>43</v>
      </c>
      <c r="B16" s="79" t="s">
        <v>26</v>
      </c>
      <c r="C16" s="175">
        <v>2585766.2799999998</v>
      </c>
      <c r="D16" s="177">
        <f>C17+C27</f>
        <v>2585766.2800000003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53">
        <f>SUM(C18:C26)</f>
        <v>1060966.28</v>
      </c>
      <c r="D17" s="139">
        <v>1060966.28</v>
      </c>
      <c r="E17" s="70"/>
      <c r="F17" s="39"/>
    </row>
    <row r="18" spans="1:6" ht="12.75" customHeight="1" x14ac:dyDescent="0.15">
      <c r="A18" s="144" t="s">
        <v>54</v>
      </c>
      <c r="B18" s="151" t="s">
        <v>55</v>
      </c>
      <c r="C18" s="180"/>
      <c r="D18" s="179"/>
      <c r="E18" s="70"/>
      <c r="F18" s="39"/>
    </row>
    <row r="19" spans="1:6" ht="12.75" customHeight="1" x14ac:dyDescent="0.15">
      <c r="A19" s="122" t="s">
        <v>59</v>
      </c>
      <c r="B19" s="178" t="s">
        <v>60</v>
      </c>
      <c r="C19" s="181"/>
      <c r="D19" s="258"/>
      <c r="E19" s="66"/>
      <c r="F19" s="195"/>
    </row>
    <row r="20" spans="1:6" ht="12.75" customHeight="1" x14ac:dyDescent="0.15">
      <c r="A20" s="122" t="s">
        <v>61</v>
      </c>
      <c r="B20" s="178" t="s">
        <v>62</v>
      </c>
      <c r="C20" s="181">
        <v>878000</v>
      </c>
      <c r="D20" s="261"/>
      <c r="E20" s="39"/>
      <c r="F20" s="200"/>
    </row>
    <row r="21" spans="1:6" ht="12.75" customHeight="1" x14ac:dyDescent="0.15">
      <c r="A21" s="122" t="s">
        <v>63</v>
      </c>
      <c r="B21" s="178" t="s">
        <v>64</v>
      </c>
      <c r="C21" s="181">
        <v>2000</v>
      </c>
      <c r="D21" s="261"/>
      <c r="E21" s="39"/>
      <c r="F21" s="200"/>
    </row>
    <row r="22" spans="1:6" ht="12.75" customHeight="1" x14ac:dyDescent="0.15">
      <c r="A22" s="122" t="s">
        <v>65</v>
      </c>
      <c r="B22" s="178" t="s">
        <v>66</v>
      </c>
      <c r="C22" s="181">
        <v>55366.28</v>
      </c>
      <c r="D22" s="261"/>
      <c r="E22" s="39"/>
      <c r="F22" s="200"/>
    </row>
    <row r="23" spans="1:6" ht="12.75" customHeight="1" x14ac:dyDescent="0.15">
      <c r="A23" s="122" t="s">
        <v>67</v>
      </c>
      <c r="B23" s="178" t="s">
        <v>68</v>
      </c>
      <c r="C23" s="181">
        <v>3000</v>
      </c>
      <c r="D23" s="261"/>
      <c r="E23" s="39"/>
      <c r="F23" s="200"/>
    </row>
    <row r="24" spans="1:6" ht="12.75" customHeight="1" x14ac:dyDescent="0.15">
      <c r="A24" s="203" t="s">
        <v>69</v>
      </c>
      <c r="B24" s="178" t="s">
        <v>70</v>
      </c>
      <c r="C24" s="179"/>
      <c r="D24" s="261"/>
      <c r="E24" s="39"/>
      <c r="F24" s="200"/>
    </row>
    <row r="25" spans="1:6" ht="12.75" customHeight="1" x14ac:dyDescent="0.15">
      <c r="A25" s="122" t="s">
        <v>71</v>
      </c>
      <c r="B25" s="205" t="s">
        <v>72</v>
      </c>
      <c r="C25" s="181">
        <v>2600</v>
      </c>
      <c r="D25" s="261"/>
      <c r="E25" s="39"/>
      <c r="F25" s="200"/>
    </row>
    <row r="26" spans="1:6" ht="12.75" customHeight="1" x14ac:dyDescent="0.15">
      <c r="A26" s="122" t="s">
        <v>73</v>
      </c>
      <c r="B26" s="205" t="s">
        <v>74</v>
      </c>
      <c r="C26" s="181">
        <v>120000</v>
      </c>
      <c r="D26" s="261"/>
      <c r="E26" s="39"/>
      <c r="F26" s="200"/>
    </row>
    <row r="27" spans="1:6" ht="12.75" customHeight="1" x14ac:dyDescent="0.15">
      <c r="A27" s="122">
        <v>432</v>
      </c>
      <c r="B27" s="207" t="s">
        <v>38</v>
      </c>
      <c r="C27" s="212">
        <f>SUM(C28:C33)</f>
        <v>1524800</v>
      </c>
      <c r="D27" s="281">
        <v>1524800</v>
      </c>
      <c r="E27" s="39"/>
      <c r="F27" s="200"/>
    </row>
    <row r="28" spans="1:6" ht="12.75" customHeight="1" x14ac:dyDescent="0.15">
      <c r="A28" s="122" t="s">
        <v>75</v>
      </c>
      <c r="B28" s="205" t="s">
        <v>76</v>
      </c>
      <c r="C28" s="179"/>
      <c r="D28" s="261"/>
      <c r="E28" s="39"/>
      <c r="F28" s="200"/>
    </row>
    <row r="29" spans="1:6" ht="12.75" customHeight="1" x14ac:dyDescent="0.15">
      <c r="A29" s="122" t="s">
        <v>77</v>
      </c>
      <c r="B29" s="205" t="s">
        <v>78</v>
      </c>
      <c r="C29" s="179"/>
      <c r="D29" s="261"/>
      <c r="E29" s="39"/>
      <c r="F29" s="200"/>
    </row>
    <row r="30" spans="1:6" ht="12.75" customHeight="1" x14ac:dyDescent="0.15">
      <c r="A30" s="122" t="s">
        <v>79</v>
      </c>
      <c r="B30" s="205" t="s">
        <v>80</v>
      </c>
      <c r="C30" s="179"/>
      <c r="D30" s="261"/>
      <c r="E30" s="39"/>
      <c r="F30" s="200"/>
    </row>
    <row r="31" spans="1:6" ht="12.75" customHeight="1" x14ac:dyDescent="0.15">
      <c r="A31" s="144" t="s">
        <v>81</v>
      </c>
      <c r="B31" s="209" t="s">
        <v>82</v>
      </c>
      <c r="C31" s="179"/>
      <c r="D31" s="261"/>
      <c r="E31" s="39"/>
      <c r="F31" s="200"/>
    </row>
    <row r="32" spans="1:6" ht="12.75" customHeight="1" x14ac:dyDescent="0.15">
      <c r="A32" s="122" t="s">
        <v>83</v>
      </c>
      <c r="B32" s="205" t="s">
        <v>84</v>
      </c>
      <c r="C32" s="179"/>
      <c r="D32" s="261"/>
      <c r="E32" s="39"/>
      <c r="F32" s="200"/>
    </row>
    <row r="33" spans="1:6" ht="12.75" customHeight="1" x14ac:dyDescent="0.15">
      <c r="A33" s="122" t="s">
        <v>85</v>
      </c>
      <c r="B33" s="205" t="s">
        <v>86</v>
      </c>
      <c r="C33" s="181">
        <v>1524800</v>
      </c>
      <c r="D33" s="261"/>
      <c r="E33" s="39"/>
      <c r="F33" s="200"/>
    </row>
    <row r="34" spans="1:6" ht="12.75" customHeight="1" x14ac:dyDescent="0.15">
      <c r="A34" s="29">
        <v>44</v>
      </c>
      <c r="B34" s="210" t="s">
        <v>39</v>
      </c>
      <c r="C34" s="116">
        <v>91000</v>
      </c>
      <c r="D34" s="90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116"/>
      <c r="D35" s="90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116">
        <v>7481817.2699999996</v>
      </c>
      <c r="D36" s="90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116">
        <v>30000</v>
      </c>
      <c r="D37" s="90"/>
      <c r="E37" s="39"/>
      <c r="F37" s="39"/>
    </row>
    <row r="38" spans="1:6" ht="12.75" customHeight="1" x14ac:dyDescent="0.15">
      <c r="A38" s="3"/>
      <c r="B38" s="26" t="s">
        <v>43</v>
      </c>
      <c r="C38" s="60">
        <v>11972479.949999999</v>
      </c>
      <c r="D38" s="94">
        <f>C5+C15+C16+C34+C36+C37</f>
        <v>11972479.949999999</v>
      </c>
      <c r="E38" s="95"/>
      <c r="F38" s="39"/>
    </row>
    <row r="39" spans="1:6" ht="12.75" customHeight="1" x14ac:dyDescent="0.15">
      <c r="A39" s="3"/>
      <c r="B39" s="213" t="s">
        <v>88</v>
      </c>
      <c r="C39" s="40"/>
      <c r="D39" s="214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284">
        <f>SUM(C41:C45)</f>
        <v>1256141.8999999999</v>
      </c>
      <c r="D40" s="136">
        <v>1256141.8999999999</v>
      </c>
      <c r="E40" s="95"/>
      <c r="F40" s="26"/>
    </row>
    <row r="41" spans="1:6" ht="12.75" customHeight="1" x14ac:dyDescent="0.15">
      <c r="A41" s="56">
        <v>711</v>
      </c>
      <c r="B41" s="73" t="s">
        <v>45</v>
      </c>
      <c r="C41" s="77">
        <v>734600</v>
      </c>
      <c r="D41" s="97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96">
        <v>23100</v>
      </c>
      <c r="D42" s="97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97">
        <f>50000+1500+331941.9</f>
        <v>383441.9</v>
      </c>
      <c r="D43" s="113">
        <v>383441.9</v>
      </c>
      <c r="E43" s="66"/>
      <c r="F43" s="59"/>
    </row>
    <row r="44" spans="1:6" ht="12.75" customHeight="1" x14ac:dyDescent="0.15">
      <c r="A44" s="224"/>
      <c r="B44" s="73" t="s">
        <v>89</v>
      </c>
      <c r="C44" s="97">
        <f>20000+65000</f>
        <v>85000</v>
      </c>
      <c r="D44" s="97">
        <f>C43+C44</f>
        <v>468441.9</v>
      </c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98">
        <v>30000</v>
      </c>
      <c r="D45" s="97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116">
        <v>2833000</v>
      </c>
      <c r="D46" s="90"/>
      <c r="E46" s="66"/>
      <c r="F46" s="66"/>
    </row>
    <row r="47" spans="1:6" ht="18" customHeight="1" x14ac:dyDescent="0.15">
      <c r="A47" s="229">
        <v>73</v>
      </c>
      <c r="B47" s="74" t="s">
        <v>91</v>
      </c>
      <c r="C47" s="287">
        <v>24214.05</v>
      </c>
      <c r="D47" s="288"/>
      <c r="E47" s="168"/>
      <c r="F47" s="259"/>
    </row>
    <row r="48" spans="1:6" ht="12.75" customHeight="1" x14ac:dyDescent="0.15">
      <c r="A48" s="29">
        <v>74</v>
      </c>
      <c r="B48" s="79" t="s">
        <v>49</v>
      </c>
      <c r="C48" s="278">
        <f>120000+739124</f>
        <v>859124</v>
      </c>
      <c r="D48" s="226">
        <v>859124</v>
      </c>
      <c r="E48" s="196">
        <f>SUM(C49:C51)</f>
        <v>859124</v>
      </c>
      <c r="F48" s="39"/>
    </row>
    <row r="49" spans="1:6" ht="12.75" customHeight="1" x14ac:dyDescent="0.15">
      <c r="A49" s="56">
        <v>741</v>
      </c>
      <c r="B49" s="73" t="s">
        <v>50</v>
      </c>
      <c r="C49" s="201"/>
      <c r="D49" s="179"/>
      <c r="E49" s="157"/>
      <c r="F49" s="39"/>
    </row>
    <row r="50" spans="1:6" ht="12.75" customHeight="1" x14ac:dyDescent="0.15">
      <c r="A50" s="56">
        <v>742</v>
      </c>
      <c r="B50" s="73" t="s">
        <v>51</v>
      </c>
      <c r="C50" s="256">
        <v>739124</v>
      </c>
      <c r="D50" s="179"/>
      <c r="E50" s="157"/>
      <c r="F50" s="39"/>
    </row>
    <row r="51" spans="1:6" ht="12.75" customHeight="1" x14ac:dyDescent="0.15">
      <c r="A51" s="224"/>
      <c r="B51" s="73" t="s">
        <v>92</v>
      </c>
      <c r="C51" s="256">
        <v>120000</v>
      </c>
      <c r="D51" s="258"/>
      <c r="E51" s="70"/>
      <c r="F51" s="39"/>
    </row>
    <row r="52" spans="1:6" ht="12.75" customHeight="1" x14ac:dyDescent="0.15">
      <c r="A52" s="29">
        <v>751</v>
      </c>
      <c r="B52" s="210" t="s">
        <v>87</v>
      </c>
      <c r="C52" s="116">
        <v>7000000</v>
      </c>
      <c r="D52" s="90"/>
      <c r="E52" s="39"/>
      <c r="F52" s="39"/>
    </row>
    <row r="53" spans="1:6" ht="12.75" customHeight="1" x14ac:dyDescent="0.15">
      <c r="A53" s="3"/>
      <c r="B53" s="210" t="s">
        <v>93</v>
      </c>
      <c r="C53" s="360">
        <v>11972479.949999999</v>
      </c>
      <c r="D53" s="380">
        <f>C40+C46+C47+C48+C52</f>
        <v>11972479.949999999</v>
      </c>
      <c r="E53" s="39"/>
      <c r="F53" s="39"/>
    </row>
    <row r="54" spans="1:6" ht="12.75" customHeight="1" x14ac:dyDescent="0.15">
      <c r="A54" s="3"/>
      <c r="B54" s="213" t="s">
        <v>94</v>
      </c>
      <c r="C54" s="40"/>
      <c r="D54" s="214"/>
      <c r="E54" s="215"/>
      <c r="F54" s="215"/>
    </row>
    <row r="55" spans="1:6" ht="12.75" customHeight="1" x14ac:dyDescent="0.15">
      <c r="A55" s="3"/>
      <c r="B55" s="67" t="s">
        <v>95</v>
      </c>
      <c r="C55" s="382"/>
      <c r="D55" s="97"/>
      <c r="E55" s="66"/>
      <c r="F55" s="66"/>
    </row>
    <row r="56" spans="1:6" ht="12.75" customHeight="1" x14ac:dyDescent="0.15">
      <c r="A56" s="3"/>
      <c r="B56" s="67" t="s">
        <v>96</v>
      </c>
      <c r="C56" s="382"/>
      <c r="D56" s="97"/>
      <c r="E56" s="66"/>
      <c r="F56" s="66"/>
    </row>
    <row r="57" spans="1:6" ht="12.75" customHeight="1" x14ac:dyDescent="0.15">
      <c r="A57" s="3"/>
      <c r="B57" s="67" t="s">
        <v>97</v>
      </c>
      <c r="C57" s="382"/>
      <c r="D57" s="97"/>
      <c r="E57" s="66"/>
      <c r="F57" s="66"/>
    </row>
    <row r="58" spans="1:6" ht="12.75" customHeight="1" x14ac:dyDescent="0.15">
      <c r="A58" s="3"/>
      <c r="B58" s="67" t="s">
        <v>98</v>
      </c>
      <c r="C58" s="382"/>
      <c r="D58" s="97"/>
      <c r="E58" s="66"/>
      <c r="F58" s="66"/>
    </row>
    <row r="59" spans="1:6" ht="12.75" customHeight="1" x14ac:dyDescent="0.15">
      <c r="A59" s="3"/>
      <c r="B59" s="270"/>
      <c r="C59" s="40"/>
      <c r="D59" s="214"/>
      <c r="E59" s="215"/>
      <c r="F59" s="215"/>
    </row>
    <row r="60" spans="1:6" ht="19.5" customHeight="1" x14ac:dyDescent="0.15">
      <c r="A60" s="1"/>
      <c r="B60" s="271"/>
      <c r="C60" s="271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2"/>
      <c r="D61" s="316"/>
      <c r="E61" s="2"/>
      <c r="F61" s="1"/>
    </row>
    <row r="62" spans="1:6" ht="19.5" customHeight="1" x14ac:dyDescent="0.15">
      <c r="A62" s="3"/>
      <c r="B62" s="384" t="s">
        <v>103</v>
      </c>
      <c r="C62" s="386">
        <f>SUM(C64:C73)</f>
        <v>11881479.949999999</v>
      </c>
      <c r="D62" s="352"/>
      <c r="E62" s="352"/>
      <c r="F62" s="18"/>
    </row>
    <row r="63" spans="1:6" ht="19.5" customHeight="1" x14ac:dyDescent="0.15">
      <c r="A63" s="3"/>
      <c r="B63" s="384"/>
      <c r="C63" s="386"/>
      <c r="D63" s="352"/>
      <c r="E63" s="352"/>
      <c r="F63" s="18"/>
    </row>
    <row r="64" spans="1:6" ht="24" customHeight="1" x14ac:dyDescent="0.15">
      <c r="A64" s="3"/>
      <c r="B64" s="314" t="s">
        <v>126</v>
      </c>
      <c r="C64" s="171">
        <v>86235.67</v>
      </c>
      <c r="D64" s="352"/>
      <c r="E64" s="352"/>
      <c r="F64" s="18"/>
    </row>
    <row r="65" spans="1:6" ht="24" customHeight="1" x14ac:dyDescent="0.15">
      <c r="A65" s="3"/>
      <c r="B65" s="314" t="s">
        <v>106</v>
      </c>
      <c r="C65" s="171">
        <v>106175.09</v>
      </c>
      <c r="D65" s="352"/>
      <c r="E65" s="352"/>
      <c r="F65" s="18"/>
    </row>
    <row r="66" spans="1:6" ht="24" customHeight="1" x14ac:dyDescent="0.15">
      <c r="A66" s="3"/>
      <c r="B66" s="314" t="s">
        <v>171</v>
      </c>
      <c r="C66" s="171">
        <v>32002.52</v>
      </c>
      <c r="D66" s="352"/>
      <c r="E66" s="352"/>
      <c r="F66" s="18"/>
    </row>
    <row r="67" spans="1:6" ht="24" customHeight="1" x14ac:dyDescent="0.15">
      <c r="A67" s="3"/>
      <c r="B67" s="331" t="s">
        <v>180</v>
      </c>
      <c r="C67" s="171">
        <v>1682063.07</v>
      </c>
      <c r="D67" s="352"/>
      <c r="E67" s="352"/>
      <c r="F67" s="18"/>
    </row>
    <row r="68" spans="1:6" ht="24" customHeight="1" x14ac:dyDescent="0.15">
      <c r="A68" s="3"/>
      <c r="B68" s="333" t="s">
        <v>202</v>
      </c>
      <c r="C68" s="171">
        <v>9649231.8499999996</v>
      </c>
      <c r="D68" s="352"/>
      <c r="E68" s="352"/>
      <c r="F68" s="18"/>
    </row>
    <row r="69" spans="1:6" ht="24" customHeight="1" x14ac:dyDescent="0.15">
      <c r="A69" s="3"/>
      <c r="B69" s="314" t="s">
        <v>144</v>
      </c>
      <c r="C69" s="171">
        <v>17799.099999999999</v>
      </c>
      <c r="D69" s="352"/>
      <c r="E69" s="352"/>
      <c r="F69" s="18"/>
    </row>
    <row r="70" spans="1:6" ht="24" customHeight="1" x14ac:dyDescent="0.15">
      <c r="A70" s="3"/>
      <c r="B70" s="331" t="s">
        <v>203</v>
      </c>
      <c r="C70" s="171">
        <v>93419.38</v>
      </c>
      <c r="D70" s="352"/>
      <c r="E70" s="352"/>
      <c r="F70" s="18"/>
    </row>
    <row r="71" spans="1:6" ht="24" customHeight="1" x14ac:dyDescent="0.15">
      <c r="A71" s="3"/>
      <c r="B71" s="331" t="s">
        <v>196</v>
      </c>
      <c r="C71" s="171">
        <v>6011.84</v>
      </c>
      <c r="D71" s="352"/>
      <c r="E71" s="352"/>
      <c r="F71" s="18"/>
    </row>
    <row r="72" spans="1:6" ht="24" customHeight="1" x14ac:dyDescent="0.15">
      <c r="A72" s="3"/>
      <c r="B72" s="331" t="s">
        <v>132</v>
      </c>
      <c r="C72" s="171">
        <v>64954.77</v>
      </c>
      <c r="D72" s="352"/>
      <c r="E72" s="352"/>
      <c r="F72" s="18"/>
    </row>
    <row r="73" spans="1:6" ht="24" customHeight="1" x14ac:dyDescent="0.15">
      <c r="A73" s="3"/>
      <c r="B73" s="331" t="s">
        <v>120</v>
      </c>
      <c r="C73" s="171">
        <v>143586.66</v>
      </c>
      <c r="D73" s="352"/>
      <c r="E73" s="352"/>
      <c r="F73" s="18"/>
    </row>
    <row r="74" spans="1:6" ht="24" customHeight="1" x14ac:dyDescent="0.15">
      <c r="A74" s="3"/>
      <c r="B74" s="331"/>
      <c r="C74" s="352"/>
      <c r="D74" s="352"/>
      <c r="E74" s="352"/>
      <c r="F74" s="18"/>
    </row>
    <row r="75" spans="1:6" ht="24" customHeight="1" x14ac:dyDescent="0.15">
      <c r="A75" s="3"/>
      <c r="B75" s="262" t="s">
        <v>173</v>
      </c>
      <c r="C75" s="170">
        <v>91000</v>
      </c>
      <c r="D75" s="352"/>
      <c r="E75" s="352"/>
      <c r="F75" s="18"/>
    </row>
    <row r="76" spans="1:6" ht="19.5" customHeight="1" x14ac:dyDescent="0.15">
      <c r="A76" s="3"/>
      <c r="B76" s="356"/>
      <c r="C76" s="352"/>
      <c r="D76" s="352"/>
      <c r="E76" s="352"/>
      <c r="F76" s="18"/>
    </row>
    <row r="77" spans="1:6" ht="19.5" customHeight="1" x14ac:dyDescent="0.15">
      <c r="A77" s="3"/>
      <c r="B77" s="317" t="s">
        <v>125</v>
      </c>
      <c r="C77" s="367">
        <f>C75+C62</f>
        <v>11972479.949999999</v>
      </c>
      <c r="D77" s="359"/>
      <c r="E77" s="201"/>
      <c r="F77" s="1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5" width="16" customWidth="1"/>
    <col min="6" max="6" width="14.5" customWidth="1"/>
  </cols>
  <sheetData>
    <row r="1" spans="1:6" ht="27.75" customHeight="1" x14ac:dyDescent="0.15">
      <c r="A1" s="1"/>
      <c r="B1" s="2"/>
      <c r="C1" s="2"/>
      <c r="D1" s="2"/>
      <c r="E1" s="2"/>
      <c r="F1" s="1"/>
    </row>
    <row r="2" spans="1:6" ht="12.75" customHeight="1" x14ac:dyDescent="0.15">
      <c r="A2" s="3"/>
      <c r="B2" s="5" t="s">
        <v>16</v>
      </c>
      <c r="C2" s="10">
        <v>2015</v>
      </c>
      <c r="D2" s="17"/>
      <c r="E2" s="17"/>
      <c r="F2" s="18"/>
    </row>
    <row r="3" spans="1:6" ht="12.75" customHeight="1" x14ac:dyDescent="0.15">
      <c r="A3" s="3"/>
      <c r="B3" s="19" t="s">
        <v>17</v>
      </c>
      <c r="C3" s="22"/>
      <c r="D3" s="23"/>
      <c r="E3" s="24"/>
      <c r="F3" s="1"/>
    </row>
    <row r="4" spans="1:6" ht="12.75" customHeight="1" x14ac:dyDescent="0.15">
      <c r="A4" s="3"/>
      <c r="B4" s="26"/>
      <c r="C4" s="27"/>
      <c r="D4" s="27"/>
      <c r="E4" s="28"/>
      <c r="F4" s="18"/>
    </row>
    <row r="5" spans="1:6" ht="12.75" customHeight="1" x14ac:dyDescent="0.15">
      <c r="A5" s="29">
        <v>41</v>
      </c>
      <c r="B5" s="26" t="s">
        <v>15</v>
      </c>
      <c r="C5" s="80">
        <f>SUM(C6:C14)</f>
        <v>6450000</v>
      </c>
      <c r="D5" s="81">
        <v>6450000</v>
      </c>
      <c r="E5" s="82"/>
      <c r="F5" s="18"/>
    </row>
    <row r="6" spans="1:6" ht="12.75" customHeight="1" x14ac:dyDescent="0.15">
      <c r="A6" s="56">
        <v>411</v>
      </c>
      <c r="B6" s="57" t="s">
        <v>33</v>
      </c>
      <c r="C6" s="99">
        <v>2899000</v>
      </c>
      <c r="D6" s="70"/>
      <c r="E6" s="100"/>
      <c r="F6" s="18"/>
    </row>
    <row r="7" spans="1:6" ht="12.75" customHeight="1" x14ac:dyDescent="0.15">
      <c r="A7" s="56">
        <v>412</v>
      </c>
      <c r="B7" s="67" t="s">
        <v>34</v>
      </c>
      <c r="C7" s="99">
        <v>209000</v>
      </c>
      <c r="D7" s="70"/>
      <c r="E7" s="100"/>
      <c r="F7" s="18"/>
    </row>
    <row r="8" spans="1:6" ht="12.75" customHeight="1" x14ac:dyDescent="0.15">
      <c r="A8" s="56">
        <v>413</v>
      </c>
      <c r="B8" s="68" t="s">
        <v>35</v>
      </c>
      <c r="C8" s="77">
        <f>103000+15000+60000+30000</f>
        <v>208000</v>
      </c>
      <c r="D8" s="103">
        <f>C8+C9</f>
        <v>1377000</v>
      </c>
      <c r="E8" s="104">
        <v>1377000</v>
      </c>
      <c r="F8" s="18"/>
    </row>
    <row r="9" spans="1:6" ht="12.75" customHeight="1" x14ac:dyDescent="0.15">
      <c r="A9" s="56">
        <v>414</v>
      </c>
      <c r="B9" s="68" t="s">
        <v>36</v>
      </c>
      <c r="C9" s="77">
        <f>15000+25000+56000+30000+30000+492000+265000+185000+61000+10000</f>
        <v>1169000</v>
      </c>
      <c r="D9" s="70"/>
      <c r="E9" s="100"/>
      <c r="F9" s="18"/>
    </row>
    <row r="10" spans="1:6" ht="12.75" customHeight="1" x14ac:dyDescent="0.15">
      <c r="A10" s="56">
        <v>415</v>
      </c>
      <c r="B10" s="57" t="s">
        <v>21</v>
      </c>
      <c r="C10" s="99">
        <v>1965000</v>
      </c>
      <c r="D10" s="70"/>
      <c r="E10" s="100"/>
      <c r="F10" s="18"/>
    </row>
    <row r="11" spans="1:6" ht="12.75" customHeight="1" x14ac:dyDescent="0.15">
      <c r="A11" s="56">
        <v>416</v>
      </c>
      <c r="B11" s="73" t="s">
        <v>22</v>
      </c>
      <c r="C11" s="166"/>
      <c r="D11" s="167"/>
      <c r="E11" s="100"/>
      <c r="F11" s="18"/>
    </row>
    <row r="12" spans="1:6" ht="12.75" customHeight="1" x14ac:dyDescent="0.15">
      <c r="A12" s="56">
        <v>417</v>
      </c>
      <c r="B12" s="57" t="s">
        <v>23</v>
      </c>
      <c r="C12" s="157"/>
      <c r="D12" s="70"/>
      <c r="E12" s="100"/>
      <c r="F12" s="18"/>
    </row>
    <row r="13" spans="1:6" ht="12.75" customHeight="1" x14ac:dyDescent="0.15">
      <c r="A13" s="56">
        <v>418</v>
      </c>
      <c r="B13" s="57" t="s">
        <v>24</v>
      </c>
      <c r="C13" s="157"/>
      <c r="D13" s="70"/>
      <c r="E13" s="100"/>
      <c r="F13" s="18"/>
    </row>
    <row r="14" spans="1:6" ht="12.75" customHeight="1" x14ac:dyDescent="0.15">
      <c r="A14" s="56">
        <v>419</v>
      </c>
      <c r="B14" s="57" t="s">
        <v>37</v>
      </c>
      <c r="C14" s="157"/>
      <c r="D14" s="70"/>
      <c r="E14" s="100"/>
      <c r="F14" s="18"/>
    </row>
    <row r="15" spans="1:6" ht="12.75" customHeight="1" x14ac:dyDescent="0.15">
      <c r="A15" s="29">
        <v>42</v>
      </c>
      <c r="B15" s="74" t="s">
        <v>25</v>
      </c>
      <c r="C15" s="168"/>
      <c r="D15" s="169"/>
      <c r="E15" s="89"/>
      <c r="F15" s="18"/>
    </row>
    <row r="16" spans="1:6" ht="16.5" customHeight="1" x14ac:dyDescent="0.15">
      <c r="A16" s="78">
        <v>43</v>
      </c>
      <c r="B16" s="79" t="s">
        <v>26</v>
      </c>
      <c r="C16" s="173">
        <v>1382000</v>
      </c>
      <c r="D16" s="174">
        <f>C17+C27</f>
        <v>1382000</v>
      </c>
      <c r="E16" s="121"/>
      <c r="F16" s="18"/>
    </row>
    <row r="17" spans="1:6" ht="12.75" customHeight="1" x14ac:dyDescent="0.15">
      <c r="A17" s="122">
        <v>431</v>
      </c>
      <c r="B17" s="123" t="s">
        <v>26</v>
      </c>
      <c r="C17" s="267">
        <f>SUM(C18:C26)</f>
        <v>1382000</v>
      </c>
      <c r="D17" s="269">
        <v>1382000</v>
      </c>
      <c r="E17" s="70"/>
      <c r="F17" s="18"/>
    </row>
    <row r="18" spans="1:6" ht="12.75" customHeight="1" x14ac:dyDescent="0.15">
      <c r="A18" s="149" t="s">
        <v>54</v>
      </c>
      <c r="B18" s="151" t="s">
        <v>55</v>
      </c>
      <c r="C18" s="274">
        <v>5000</v>
      </c>
      <c r="D18" s="275"/>
      <c r="E18" s="129"/>
      <c r="F18" s="184"/>
    </row>
    <row r="19" spans="1:6" ht="12.75" customHeight="1" x14ac:dyDescent="0.15">
      <c r="A19" s="122" t="s">
        <v>59</v>
      </c>
      <c r="B19" s="178" t="s">
        <v>60</v>
      </c>
      <c r="C19" s="181"/>
      <c r="D19" s="157"/>
      <c r="E19" s="157"/>
      <c r="F19" s="18"/>
    </row>
    <row r="20" spans="1:6" ht="12.75" customHeight="1" x14ac:dyDescent="0.15">
      <c r="A20" s="122" t="s">
        <v>61</v>
      </c>
      <c r="B20" s="178" t="s">
        <v>62</v>
      </c>
      <c r="C20" s="181">
        <f>673000+10000</f>
        <v>683000</v>
      </c>
      <c r="D20" s="157"/>
      <c r="E20" s="157"/>
      <c r="F20" s="18"/>
    </row>
    <row r="21" spans="1:6" ht="12.75" customHeight="1" x14ac:dyDescent="0.15">
      <c r="A21" s="122" t="s">
        <v>63</v>
      </c>
      <c r="B21" s="178" t="s">
        <v>64</v>
      </c>
      <c r="C21" s="181">
        <v>101000</v>
      </c>
      <c r="D21" s="157"/>
      <c r="E21" s="157"/>
      <c r="F21" s="18"/>
    </row>
    <row r="22" spans="1:6" ht="12.75" customHeight="1" x14ac:dyDescent="0.15">
      <c r="A22" s="122" t="s">
        <v>65</v>
      </c>
      <c r="B22" s="178" t="s">
        <v>66</v>
      </c>
      <c r="C22" s="181">
        <v>195000</v>
      </c>
      <c r="D22" s="157"/>
      <c r="E22" s="157"/>
      <c r="F22" s="18"/>
    </row>
    <row r="23" spans="1:6" ht="12.75" customHeight="1" x14ac:dyDescent="0.15">
      <c r="A23" s="122" t="s">
        <v>67</v>
      </c>
      <c r="B23" s="178" t="s">
        <v>68</v>
      </c>
      <c r="C23" s="181">
        <v>183000</v>
      </c>
      <c r="D23" s="157"/>
      <c r="E23" s="157"/>
      <c r="F23" s="18"/>
    </row>
    <row r="24" spans="1:6" ht="12.75" customHeight="1" x14ac:dyDescent="0.15">
      <c r="A24" s="203" t="s">
        <v>69</v>
      </c>
      <c r="B24" s="178" t="s">
        <v>70</v>
      </c>
      <c r="C24" s="181"/>
      <c r="D24" s="157"/>
      <c r="E24" s="157"/>
      <c r="F24" s="18"/>
    </row>
    <row r="25" spans="1:6" ht="12.75" customHeight="1" x14ac:dyDescent="0.15">
      <c r="A25" s="122" t="s">
        <v>71</v>
      </c>
      <c r="B25" s="205" t="s">
        <v>72</v>
      </c>
      <c r="C25" s="181">
        <f>20000+35000+20000</f>
        <v>75000</v>
      </c>
      <c r="D25" s="157"/>
      <c r="E25" s="157"/>
      <c r="F25" s="18"/>
    </row>
    <row r="26" spans="1:6" ht="12.75" customHeight="1" x14ac:dyDescent="0.15">
      <c r="A26" s="122" t="s">
        <v>73</v>
      </c>
      <c r="B26" s="205" t="s">
        <v>74</v>
      </c>
      <c r="C26" s="181">
        <v>140000</v>
      </c>
      <c r="D26" s="157"/>
      <c r="E26" s="157"/>
      <c r="F26" s="18"/>
    </row>
    <row r="27" spans="1:6" ht="12.75" customHeight="1" x14ac:dyDescent="0.15">
      <c r="A27" s="122">
        <v>432</v>
      </c>
      <c r="B27" s="207" t="s">
        <v>38</v>
      </c>
      <c r="C27" s="159">
        <f>SUM(C28:C33)</f>
        <v>0</v>
      </c>
      <c r="D27" s="277"/>
      <c r="E27" s="157"/>
      <c r="F27" s="18"/>
    </row>
    <row r="28" spans="1:6" ht="12.75" customHeight="1" x14ac:dyDescent="0.15">
      <c r="A28" s="122" t="s">
        <v>75</v>
      </c>
      <c r="B28" s="205" t="s">
        <v>76</v>
      </c>
      <c r="C28" s="181"/>
      <c r="D28" s="157"/>
      <c r="E28" s="157"/>
      <c r="F28" s="18"/>
    </row>
    <row r="29" spans="1:6" ht="12.75" customHeight="1" x14ac:dyDescent="0.15">
      <c r="A29" s="122" t="s">
        <v>77</v>
      </c>
      <c r="B29" s="205" t="s">
        <v>78</v>
      </c>
      <c r="C29" s="181"/>
      <c r="D29" s="157"/>
      <c r="E29" s="157"/>
      <c r="F29" s="18"/>
    </row>
    <row r="30" spans="1:6" ht="12.75" customHeight="1" x14ac:dyDescent="0.15">
      <c r="A30" s="122" t="s">
        <v>79</v>
      </c>
      <c r="B30" s="205" t="s">
        <v>80</v>
      </c>
      <c r="C30" s="181"/>
      <c r="D30" s="157"/>
      <c r="E30" s="157"/>
      <c r="F30" s="18"/>
    </row>
    <row r="31" spans="1:6" ht="12.75" customHeight="1" x14ac:dyDescent="0.15">
      <c r="A31" s="144" t="s">
        <v>81</v>
      </c>
      <c r="B31" s="209" t="s">
        <v>82</v>
      </c>
      <c r="C31" s="181"/>
      <c r="D31" s="157"/>
      <c r="E31" s="157"/>
      <c r="F31" s="18"/>
    </row>
    <row r="32" spans="1:6" ht="12.75" customHeight="1" x14ac:dyDescent="0.15">
      <c r="A32" s="122" t="s">
        <v>83</v>
      </c>
      <c r="B32" s="205" t="s">
        <v>84</v>
      </c>
      <c r="C32" s="181"/>
      <c r="D32" s="157"/>
      <c r="E32" s="157"/>
      <c r="F32" s="18"/>
    </row>
    <row r="33" spans="1:6" ht="12.75" customHeight="1" x14ac:dyDescent="0.15">
      <c r="A33" s="122" t="s">
        <v>85</v>
      </c>
      <c r="B33" s="205" t="s">
        <v>86</v>
      </c>
      <c r="C33" s="181"/>
      <c r="D33" s="157"/>
      <c r="E33" s="157"/>
      <c r="F33" s="18"/>
    </row>
    <row r="34" spans="1:6" ht="12.75" customHeight="1" x14ac:dyDescent="0.15">
      <c r="A34" s="29">
        <v>44</v>
      </c>
      <c r="B34" s="210" t="s">
        <v>39</v>
      </c>
      <c r="C34" s="279">
        <v>4305000</v>
      </c>
      <c r="D34" s="121"/>
      <c r="E34" s="28"/>
      <c r="F34" s="18"/>
    </row>
    <row r="35" spans="1:6" ht="12.75" customHeight="1" x14ac:dyDescent="0.15">
      <c r="A35" s="29">
        <v>45</v>
      </c>
      <c r="B35" s="74" t="s">
        <v>87</v>
      </c>
      <c r="C35" s="280">
        <v>590000</v>
      </c>
      <c r="D35" s="366"/>
      <c r="E35" s="28"/>
      <c r="F35" s="18"/>
    </row>
    <row r="36" spans="1:6" ht="12.75" customHeight="1" x14ac:dyDescent="0.15">
      <c r="A36" s="29">
        <v>46</v>
      </c>
      <c r="B36" s="26" t="s">
        <v>41</v>
      </c>
      <c r="C36" s="279">
        <v>1703000</v>
      </c>
      <c r="D36" s="121"/>
      <c r="E36" s="28"/>
      <c r="F36" s="18"/>
    </row>
    <row r="37" spans="1:6" ht="12.75" customHeight="1" x14ac:dyDescent="0.15">
      <c r="A37" s="29">
        <v>47</v>
      </c>
      <c r="B37" s="26" t="s">
        <v>42</v>
      </c>
      <c r="C37" s="279">
        <f>60000+60000</f>
        <v>120000</v>
      </c>
      <c r="D37" s="263">
        <v>120000</v>
      </c>
      <c r="E37" s="28"/>
      <c r="F37" s="18"/>
    </row>
    <row r="38" spans="1:6" ht="12.75" customHeight="1" x14ac:dyDescent="0.15">
      <c r="A38" s="3"/>
      <c r="B38" s="26" t="s">
        <v>43</v>
      </c>
      <c r="C38" s="371">
        <v>14550000</v>
      </c>
      <c r="D38" s="121">
        <f>C5+C16+C34+C35+C36+C37</f>
        <v>14550000</v>
      </c>
      <c r="E38" s="28"/>
      <c r="F38" s="18"/>
    </row>
    <row r="39" spans="1:6" ht="12.75" customHeight="1" x14ac:dyDescent="0.15">
      <c r="A39" s="3"/>
      <c r="B39" s="213" t="s">
        <v>88</v>
      </c>
      <c r="C39" s="373"/>
      <c r="D39" s="373"/>
      <c r="E39" s="220"/>
      <c r="F39" s="18"/>
    </row>
    <row r="40" spans="1:6" ht="12.75" customHeight="1" x14ac:dyDescent="0.15">
      <c r="A40" s="29">
        <v>71</v>
      </c>
      <c r="B40" s="26" t="s">
        <v>44</v>
      </c>
      <c r="C40" s="375">
        <f>SUM(C41:C45)</f>
        <v>14150000</v>
      </c>
      <c r="D40" s="376"/>
      <c r="E40" s="54"/>
      <c r="F40" s="18"/>
    </row>
    <row r="41" spans="1:6" ht="12.75" customHeight="1" x14ac:dyDescent="0.15">
      <c r="A41" s="56">
        <v>711</v>
      </c>
      <c r="B41" s="73" t="s">
        <v>45</v>
      </c>
      <c r="C41" s="414">
        <v>6810000</v>
      </c>
      <c r="D41" s="166"/>
      <c r="E41" s="66"/>
      <c r="F41" s="18"/>
    </row>
    <row r="42" spans="1:6" ht="12.75" customHeight="1" x14ac:dyDescent="0.15">
      <c r="A42" s="56">
        <v>713</v>
      </c>
      <c r="B42" s="73" t="s">
        <v>46</v>
      </c>
      <c r="C42" s="414">
        <v>360000</v>
      </c>
      <c r="D42" s="166"/>
      <c r="E42" s="66"/>
      <c r="F42" s="18"/>
    </row>
    <row r="43" spans="1:6" ht="12.75" customHeight="1" x14ac:dyDescent="0.15">
      <c r="A43" s="56">
        <v>714</v>
      </c>
      <c r="B43" s="73" t="s">
        <v>47</v>
      </c>
      <c r="C43" s="414">
        <v>320000</v>
      </c>
      <c r="D43" s="166"/>
      <c r="E43" s="66"/>
      <c r="F43" s="18"/>
    </row>
    <row r="44" spans="1:6" ht="12.75" customHeight="1" x14ac:dyDescent="0.15">
      <c r="A44" s="224"/>
      <c r="B44" s="73" t="s">
        <v>89</v>
      </c>
      <c r="C44" s="414">
        <f>5620000-C43</f>
        <v>5300000</v>
      </c>
      <c r="D44" s="166"/>
      <c r="E44" s="66"/>
      <c r="F44" s="18"/>
    </row>
    <row r="45" spans="1:6" ht="12.75" customHeight="1" x14ac:dyDescent="0.15">
      <c r="A45" s="56">
        <v>715</v>
      </c>
      <c r="B45" s="73" t="s">
        <v>90</v>
      </c>
      <c r="C45" s="416">
        <v>1360000</v>
      </c>
      <c r="D45" s="166">
        <f>100000+143760+60000</f>
        <v>303760</v>
      </c>
      <c r="E45" s="100"/>
      <c r="F45" s="18"/>
    </row>
    <row r="46" spans="1:6" ht="12.75" customHeight="1" x14ac:dyDescent="0.15">
      <c r="A46" s="29">
        <v>72</v>
      </c>
      <c r="B46" s="227" t="s">
        <v>48</v>
      </c>
      <c r="C46" s="417"/>
      <c r="D46" s="418"/>
      <c r="E46" s="89"/>
      <c r="F46" s="18"/>
    </row>
    <row r="47" spans="1:6" ht="18" customHeight="1" x14ac:dyDescent="0.15">
      <c r="A47" s="229">
        <v>73</v>
      </c>
      <c r="B47" s="74" t="s">
        <v>91</v>
      </c>
      <c r="C47" s="419"/>
      <c r="D47" s="280">
        <v>56240</v>
      </c>
      <c r="E47" s="420"/>
      <c r="F47" s="18"/>
    </row>
    <row r="48" spans="1:6" ht="12.75" customHeight="1" x14ac:dyDescent="0.15">
      <c r="A48" s="29">
        <v>74</v>
      </c>
      <c r="B48" s="79" t="s">
        <v>49</v>
      </c>
      <c r="C48" s="419"/>
      <c r="D48" s="280">
        <v>500000</v>
      </c>
      <c r="E48" s="121"/>
      <c r="F48" s="18"/>
    </row>
    <row r="49" spans="1:6" ht="12.75" customHeight="1" x14ac:dyDescent="0.15">
      <c r="A49" s="56">
        <v>741</v>
      </c>
      <c r="B49" s="73" t="s">
        <v>50</v>
      </c>
      <c r="C49" s="421"/>
      <c r="E49" s="121"/>
      <c r="F49" s="18"/>
    </row>
    <row r="50" spans="1:6" ht="12.75" customHeight="1" x14ac:dyDescent="0.15">
      <c r="A50" s="56">
        <v>742</v>
      </c>
      <c r="B50" s="73" t="s">
        <v>51</v>
      </c>
      <c r="C50" s="421"/>
      <c r="D50" s="166"/>
      <c r="E50" s="121"/>
      <c r="F50" s="18"/>
    </row>
    <row r="51" spans="1:6" ht="12.75" customHeight="1" x14ac:dyDescent="0.15">
      <c r="A51" s="224"/>
      <c r="B51" s="73" t="s">
        <v>92</v>
      </c>
      <c r="C51" s="422"/>
      <c r="D51" s="414">
        <v>500000</v>
      </c>
      <c r="E51" s="121"/>
      <c r="F51" s="18"/>
    </row>
    <row r="52" spans="1:6" ht="12.75" customHeight="1" x14ac:dyDescent="0.15">
      <c r="A52" s="29">
        <v>751</v>
      </c>
      <c r="B52" s="210" t="s">
        <v>87</v>
      </c>
      <c r="C52" s="423">
        <v>400000</v>
      </c>
      <c r="D52" s="196">
        <f>500000+400000</f>
        <v>900000</v>
      </c>
      <c r="E52" s="28"/>
      <c r="F52" s="18"/>
    </row>
    <row r="53" spans="1:6" ht="12.75" customHeight="1" x14ac:dyDescent="0.15">
      <c r="A53" s="3"/>
      <c r="B53" s="210" t="s">
        <v>93</v>
      </c>
      <c r="C53" s="427">
        <v>14550000</v>
      </c>
      <c r="D53" s="196">
        <f>C40+C52</f>
        <v>14550000</v>
      </c>
      <c r="E53" s="28"/>
      <c r="F53" s="18"/>
    </row>
    <row r="54" spans="1:6" ht="12.75" customHeight="1" x14ac:dyDescent="0.15">
      <c r="A54" s="3"/>
      <c r="B54" s="213" t="s">
        <v>94</v>
      </c>
      <c r="C54" s="373"/>
      <c r="D54" s="373"/>
      <c r="E54" s="220"/>
      <c r="F54" s="18"/>
    </row>
    <row r="55" spans="1:6" ht="12.75" customHeight="1" x14ac:dyDescent="0.15">
      <c r="A55" s="3"/>
      <c r="B55" s="67" t="s">
        <v>95</v>
      </c>
      <c r="C55" s="428"/>
      <c r="D55" s="428"/>
      <c r="E55" s="100"/>
      <c r="F55" s="18"/>
    </row>
    <row r="56" spans="1:6" ht="12.75" customHeight="1" x14ac:dyDescent="0.15">
      <c r="A56" s="3"/>
      <c r="B56" s="67" t="s">
        <v>96</v>
      </c>
      <c r="C56" s="428"/>
      <c r="D56" s="428"/>
      <c r="E56" s="100"/>
      <c r="F56" s="18"/>
    </row>
    <row r="57" spans="1:6" ht="12.75" customHeight="1" x14ac:dyDescent="0.15">
      <c r="A57" s="3"/>
      <c r="B57" s="67" t="s">
        <v>97</v>
      </c>
      <c r="C57" s="428"/>
      <c r="D57" s="428"/>
      <c r="E57" s="100"/>
      <c r="F57" s="18"/>
    </row>
    <row r="58" spans="1:6" ht="12.75" customHeight="1" x14ac:dyDescent="0.15">
      <c r="A58" s="3"/>
      <c r="B58" s="67" t="s">
        <v>98</v>
      </c>
      <c r="C58" s="428"/>
      <c r="D58" s="428"/>
      <c r="E58" s="100"/>
      <c r="F58" s="18"/>
    </row>
    <row r="59" spans="1:6" ht="12.75" customHeight="1" x14ac:dyDescent="0.15">
      <c r="A59" s="3"/>
      <c r="B59" s="270"/>
      <c r="C59" s="469"/>
      <c r="D59" s="469"/>
      <c r="E59" s="220"/>
      <c r="F59" s="18"/>
    </row>
    <row r="60" spans="1:6" ht="20.25" customHeight="1" x14ac:dyDescent="0.15">
      <c r="A60" s="1"/>
      <c r="B60" s="271"/>
      <c r="C60" s="271"/>
      <c r="D60" s="271"/>
      <c r="E60" s="271"/>
      <c r="F60" s="1"/>
    </row>
    <row r="61" spans="1:6" ht="19.5" customHeight="1" x14ac:dyDescent="0.15">
      <c r="A61" s="1"/>
      <c r="B61" s="286" t="s">
        <v>99</v>
      </c>
      <c r="C61" s="2"/>
      <c r="D61" s="2"/>
      <c r="E61" s="2"/>
      <c r="F61" s="1"/>
    </row>
    <row r="62" spans="1:6" ht="19.5" customHeight="1" x14ac:dyDescent="0.15">
      <c r="A62" s="3"/>
      <c r="B62" s="317" t="s">
        <v>103</v>
      </c>
      <c r="C62" s="318">
        <f>SUM(C64:C81)</f>
        <v>10545000</v>
      </c>
      <c r="D62" s="352"/>
      <c r="E62" s="352"/>
      <c r="F62" s="18"/>
    </row>
    <row r="63" spans="1:6" ht="24" customHeight="1" x14ac:dyDescent="0.15">
      <c r="A63" s="3"/>
      <c r="B63" s="254"/>
      <c r="C63" s="381"/>
      <c r="D63" s="381"/>
      <c r="E63" s="352"/>
      <c r="F63" s="18"/>
    </row>
    <row r="64" spans="1:6" ht="24" customHeight="1" x14ac:dyDescent="0.15">
      <c r="A64" s="3"/>
      <c r="B64" s="314" t="s">
        <v>209</v>
      </c>
      <c r="C64" s="370">
        <v>301200</v>
      </c>
      <c r="D64" s="381"/>
      <c r="E64" s="352"/>
      <c r="F64" s="18"/>
    </row>
    <row r="65" spans="1:6" ht="24" customHeight="1" x14ac:dyDescent="0.15">
      <c r="A65" s="3"/>
      <c r="B65" s="314" t="s">
        <v>274</v>
      </c>
      <c r="C65" s="370">
        <v>324000</v>
      </c>
      <c r="D65" s="381"/>
      <c r="E65" s="352"/>
      <c r="F65" s="18"/>
    </row>
    <row r="66" spans="1:6" ht="24" customHeight="1" x14ac:dyDescent="0.15">
      <c r="A66" s="3"/>
      <c r="B66" s="333" t="s">
        <v>171</v>
      </c>
      <c r="C66" s="171">
        <v>252000</v>
      </c>
      <c r="D66" s="352"/>
      <c r="E66" s="352"/>
      <c r="F66" s="18"/>
    </row>
    <row r="67" spans="1:6" ht="24" customHeight="1" x14ac:dyDescent="0.15">
      <c r="A67" s="3"/>
      <c r="B67" s="333" t="s">
        <v>275</v>
      </c>
      <c r="C67" s="172">
        <v>519000</v>
      </c>
      <c r="D67" s="352"/>
      <c r="E67" s="352"/>
      <c r="F67" s="18"/>
    </row>
    <row r="68" spans="1:6" ht="24" customHeight="1" x14ac:dyDescent="0.15">
      <c r="A68" s="3"/>
      <c r="B68" s="333" t="s">
        <v>276</v>
      </c>
      <c r="C68" s="171">
        <v>1646000</v>
      </c>
      <c r="D68" s="352"/>
      <c r="E68" s="352"/>
      <c r="F68" s="18"/>
    </row>
    <row r="69" spans="1:6" ht="24" customHeight="1" x14ac:dyDescent="0.15">
      <c r="A69" s="3"/>
      <c r="B69" s="331" t="s">
        <v>114</v>
      </c>
      <c r="C69" s="171">
        <v>217000</v>
      </c>
      <c r="D69" s="352"/>
      <c r="E69" s="352"/>
      <c r="F69" s="18"/>
    </row>
    <row r="70" spans="1:6" ht="24" customHeight="1" x14ac:dyDescent="0.15">
      <c r="A70" s="3"/>
      <c r="B70" s="331" t="s">
        <v>132</v>
      </c>
      <c r="C70" s="171">
        <v>257000</v>
      </c>
      <c r="D70" s="352"/>
      <c r="E70" s="352"/>
      <c r="F70" s="18"/>
    </row>
    <row r="71" spans="1:6" ht="24" customHeight="1" x14ac:dyDescent="0.15">
      <c r="A71" s="3"/>
      <c r="B71" s="327" t="s">
        <v>277</v>
      </c>
      <c r="C71" s="370">
        <v>2563500</v>
      </c>
      <c r="D71" s="381"/>
      <c r="E71" s="352"/>
      <c r="F71" s="18"/>
    </row>
    <row r="72" spans="1:6" ht="24" customHeight="1" x14ac:dyDescent="0.15">
      <c r="A72" s="3"/>
      <c r="B72" s="314" t="s">
        <v>278</v>
      </c>
      <c r="C72" s="370">
        <v>2878500</v>
      </c>
      <c r="D72" s="381"/>
      <c r="E72" s="352"/>
      <c r="F72" s="18"/>
    </row>
    <row r="73" spans="1:6" ht="24" customHeight="1" x14ac:dyDescent="0.15">
      <c r="A73" s="3"/>
      <c r="B73" s="327" t="s">
        <v>279</v>
      </c>
      <c r="C73" s="171">
        <v>144300</v>
      </c>
      <c r="D73" s="381"/>
      <c r="E73" s="352"/>
      <c r="F73" s="18"/>
    </row>
    <row r="74" spans="1:6" ht="24" customHeight="1" x14ac:dyDescent="0.15">
      <c r="A74" s="3"/>
      <c r="B74" s="333" t="s">
        <v>207</v>
      </c>
      <c r="C74" s="171">
        <v>333000</v>
      </c>
      <c r="D74" s="352"/>
      <c r="E74" s="352"/>
      <c r="F74" s="18"/>
    </row>
    <row r="75" spans="1:6" ht="24" customHeight="1" x14ac:dyDescent="0.15">
      <c r="A75" s="3"/>
      <c r="B75" s="331" t="s">
        <v>280</v>
      </c>
      <c r="C75" s="171">
        <v>81500</v>
      </c>
      <c r="D75" s="352"/>
      <c r="E75" s="352"/>
      <c r="F75" s="18"/>
    </row>
    <row r="76" spans="1:6" ht="24" customHeight="1" x14ac:dyDescent="0.15">
      <c r="A76" s="3"/>
      <c r="B76" s="471" t="s">
        <v>281</v>
      </c>
      <c r="C76" s="329">
        <v>235500</v>
      </c>
      <c r="D76" s="352"/>
      <c r="E76" s="352"/>
      <c r="F76" s="18"/>
    </row>
    <row r="77" spans="1:6" ht="24" customHeight="1" x14ac:dyDescent="0.15">
      <c r="A77" s="3"/>
      <c r="B77" s="331" t="s">
        <v>282</v>
      </c>
      <c r="C77" s="171">
        <v>170500</v>
      </c>
      <c r="D77" s="352"/>
      <c r="E77" s="352"/>
      <c r="F77" s="18"/>
    </row>
    <row r="78" spans="1:6" ht="24" customHeight="1" x14ac:dyDescent="0.15">
      <c r="A78" s="3"/>
      <c r="B78" s="331" t="s">
        <v>283</v>
      </c>
      <c r="C78" s="171">
        <v>360000</v>
      </c>
      <c r="D78" s="352"/>
      <c r="E78" s="352"/>
      <c r="F78" s="18"/>
    </row>
    <row r="79" spans="1:6" ht="24" customHeight="1" x14ac:dyDescent="0.15">
      <c r="A79" s="3"/>
      <c r="B79" s="331" t="s">
        <v>284</v>
      </c>
      <c r="C79" s="171">
        <v>200000</v>
      </c>
      <c r="D79" s="352"/>
      <c r="E79" s="352"/>
      <c r="F79" s="18"/>
    </row>
    <row r="80" spans="1:6" ht="24" customHeight="1" x14ac:dyDescent="0.15">
      <c r="A80" s="3"/>
      <c r="B80" s="333" t="s">
        <v>285</v>
      </c>
      <c r="C80" s="171">
        <v>22000</v>
      </c>
      <c r="D80" s="352"/>
      <c r="E80" s="352"/>
      <c r="F80" s="18"/>
    </row>
    <row r="81" spans="1:6" ht="24" customHeight="1" x14ac:dyDescent="0.15">
      <c r="A81" s="3"/>
      <c r="B81" s="333" t="s">
        <v>286</v>
      </c>
      <c r="C81" s="171">
        <v>40000</v>
      </c>
      <c r="D81" s="352"/>
      <c r="E81" s="352"/>
      <c r="F81" s="18"/>
    </row>
    <row r="82" spans="1:6" ht="24" customHeight="1" x14ac:dyDescent="0.15">
      <c r="A82" s="3"/>
      <c r="B82" s="331"/>
      <c r="C82" s="352"/>
      <c r="D82" s="352"/>
      <c r="E82" s="352"/>
      <c r="F82" s="18"/>
    </row>
    <row r="83" spans="1:6" ht="24" customHeight="1" x14ac:dyDescent="0.15">
      <c r="A83" s="3"/>
      <c r="B83" s="499" t="s">
        <v>173</v>
      </c>
      <c r="C83" s="170">
        <v>4005000</v>
      </c>
      <c r="D83" s="352"/>
      <c r="E83" s="352"/>
      <c r="F83" s="18"/>
    </row>
    <row r="84" spans="1:6" ht="24" customHeight="1" x14ac:dyDescent="0.15">
      <c r="A84" s="3"/>
      <c r="B84" s="331"/>
      <c r="C84" s="352"/>
      <c r="D84" s="352"/>
      <c r="E84" s="352"/>
      <c r="F84" s="18"/>
    </row>
    <row r="85" spans="1:6" ht="24" customHeight="1" x14ac:dyDescent="0.15">
      <c r="A85" s="3"/>
      <c r="B85" s="499" t="s">
        <v>125</v>
      </c>
      <c r="C85" s="501">
        <v>14550000</v>
      </c>
      <c r="D85" s="352">
        <f>C62+C83</f>
        <v>14550000</v>
      </c>
      <c r="E85" s="352"/>
      <c r="F85" s="18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1" customWidth="1"/>
  </cols>
  <sheetData>
    <row r="1" spans="1:7" ht="27.75" customHeight="1" x14ac:dyDescent="0.15">
      <c r="A1" s="1"/>
      <c r="B1" s="2"/>
      <c r="C1" s="2"/>
      <c r="D1" s="2"/>
      <c r="E1" s="2"/>
      <c r="F1" s="2"/>
      <c r="G1" s="1"/>
    </row>
    <row r="2" spans="1:7" ht="12.75" customHeight="1" x14ac:dyDescent="0.15">
      <c r="A2" s="3"/>
      <c r="B2" s="5" t="s">
        <v>1</v>
      </c>
      <c r="C2" s="10">
        <v>2015</v>
      </c>
      <c r="D2" s="17"/>
      <c r="E2" s="17"/>
      <c r="F2" s="21"/>
      <c r="G2" s="18"/>
    </row>
    <row r="3" spans="1:7" ht="12.75" customHeight="1" x14ac:dyDescent="0.15">
      <c r="A3" s="3"/>
      <c r="B3" s="19" t="s">
        <v>17</v>
      </c>
      <c r="C3" s="49"/>
      <c r="D3" s="50"/>
      <c r="E3" s="36"/>
      <c r="F3" s="38"/>
      <c r="G3" s="18"/>
    </row>
    <row r="4" spans="1:7" ht="12.75" customHeight="1" x14ac:dyDescent="0.15">
      <c r="A4" s="3"/>
      <c r="B4" s="26"/>
      <c r="C4" s="28"/>
      <c r="D4" s="39"/>
      <c r="E4" s="39"/>
      <c r="F4" s="39"/>
      <c r="G4" s="18"/>
    </row>
    <row r="5" spans="1:7" ht="12.75" customHeight="1" x14ac:dyDescent="0.15">
      <c r="A5" s="29">
        <v>41</v>
      </c>
      <c r="B5" s="26" t="s">
        <v>15</v>
      </c>
      <c r="C5" s="131">
        <f>SUM(C6:C14)</f>
        <v>3994800</v>
      </c>
      <c r="D5" s="47"/>
      <c r="E5" s="132"/>
      <c r="F5" s="39"/>
      <c r="G5" s="18"/>
    </row>
    <row r="6" spans="1:7" ht="12.75" customHeight="1" x14ac:dyDescent="0.15">
      <c r="A6" s="56">
        <v>411</v>
      </c>
      <c r="B6" s="57" t="s">
        <v>33</v>
      </c>
      <c r="C6" s="65">
        <v>1778400</v>
      </c>
      <c r="D6" s="39"/>
      <c r="E6" s="44">
        <v>3994800</v>
      </c>
      <c r="F6" s="59"/>
      <c r="G6" s="18"/>
    </row>
    <row r="7" spans="1:7" ht="12.75" customHeight="1" x14ac:dyDescent="0.15">
      <c r="A7" s="56">
        <v>412</v>
      </c>
      <c r="B7" s="67" t="s">
        <v>34</v>
      </c>
      <c r="C7" s="65">
        <v>165000</v>
      </c>
      <c r="D7" s="39"/>
      <c r="E7" s="39"/>
      <c r="F7" s="59"/>
      <c r="G7" s="18"/>
    </row>
    <row r="8" spans="1:7" ht="12.75" customHeight="1" x14ac:dyDescent="0.15">
      <c r="A8" s="56">
        <v>413</v>
      </c>
      <c r="B8" s="68" t="s">
        <v>35</v>
      </c>
      <c r="C8" s="65">
        <v>384600</v>
      </c>
      <c r="D8" s="39"/>
      <c r="E8" s="134"/>
      <c r="F8" s="59"/>
      <c r="G8" s="18"/>
    </row>
    <row r="9" spans="1:7" ht="12.75" customHeight="1" x14ac:dyDescent="0.15">
      <c r="A9" s="56">
        <v>414</v>
      </c>
      <c r="B9" s="69" t="s">
        <v>36</v>
      </c>
      <c r="C9" s="65">
        <v>350600</v>
      </c>
      <c r="D9" s="39"/>
      <c r="E9" s="39"/>
      <c r="F9" s="59"/>
      <c r="G9" s="18"/>
    </row>
    <row r="10" spans="1:7" ht="12.75" customHeight="1" x14ac:dyDescent="0.15">
      <c r="A10" s="56">
        <v>415</v>
      </c>
      <c r="B10" s="57" t="s">
        <v>21</v>
      </c>
      <c r="C10" s="65">
        <v>649800</v>
      </c>
      <c r="D10" s="39"/>
      <c r="E10" s="39"/>
      <c r="F10" s="59"/>
      <c r="G10" s="18"/>
    </row>
    <row r="11" spans="1:7" ht="12.75" customHeight="1" x14ac:dyDescent="0.15">
      <c r="A11" s="56">
        <v>416</v>
      </c>
      <c r="B11" s="73" t="s">
        <v>22</v>
      </c>
      <c r="C11" s="65">
        <v>417500</v>
      </c>
      <c r="D11" s="39"/>
      <c r="E11" s="39"/>
      <c r="F11" s="59"/>
      <c r="G11" s="18"/>
    </row>
    <row r="12" spans="1:7" ht="12.75" customHeight="1" x14ac:dyDescent="0.15">
      <c r="A12" s="56">
        <v>417</v>
      </c>
      <c r="B12" s="57" t="s">
        <v>23</v>
      </c>
      <c r="C12" s="65">
        <v>43100</v>
      </c>
      <c r="D12" s="39"/>
      <c r="E12" s="39"/>
      <c r="F12" s="59"/>
      <c r="G12" s="18"/>
    </row>
    <row r="13" spans="1:7" ht="12.75" customHeight="1" x14ac:dyDescent="0.15">
      <c r="A13" s="56">
        <v>418</v>
      </c>
      <c r="B13" s="57" t="s">
        <v>24</v>
      </c>
      <c r="C13" s="136">
        <v>100000</v>
      </c>
      <c r="D13" s="66"/>
      <c r="E13" s="39"/>
      <c r="F13" s="59"/>
      <c r="G13" s="18"/>
    </row>
    <row r="14" spans="1:7" ht="12.75" customHeight="1" x14ac:dyDescent="0.15">
      <c r="A14" s="56">
        <v>419</v>
      </c>
      <c r="B14" s="57" t="s">
        <v>37</v>
      </c>
      <c r="C14" s="65">
        <v>105800</v>
      </c>
      <c r="D14" s="39"/>
      <c r="E14" s="39"/>
      <c r="F14" s="59"/>
      <c r="G14" s="18"/>
    </row>
    <row r="15" spans="1:7" ht="12.75" customHeight="1" x14ac:dyDescent="0.15">
      <c r="A15" s="29">
        <v>42</v>
      </c>
      <c r="B15" s="74" t="s">
        <v>25</v>
      </c>
      <c r="C15" s="88">
        <v>225000</v>
      </c>
      <c r="D15" s="39"/>
      <c r="E15" s="39"/>
      <c r="F15" s="59"/>
      <c r="G15" s="18"/>
    </row>
    <row r="16" spans="1:7" ht="16.5" customHeight="1" x14ac:dyDescent="0.15">
      <c r="A16" s="78">
        <v>43</v>
      </c>
      <c r="B16" s="79" t="s">
        <v>26</v>
      </c>
      <c r="C16" s="226">
        <v>2430200</v>
      </c>
      <c r="D16" s="228"/>
      <c r="E16" s="121"/>
      <c r="F16" s="39"/>
      <c r="G16" s="18"/>
    </row>
    <row r="17" spans="1:7" ht="12.75" customHeight="1" x14ac:dyDescent="0.15">
      <c r="A17" s="122">
        <v>431</v>
      </c>
      <c r="B17" s="123" t="s">
        <v>26</v>
      </c>
      <c r="C17" s="125">
        <f>SUM(C18:C26)</f>
        <v>2430200</v>
      </c>
      <c r="D17" s="139"/>
      <c r="E17" s="70"/>
      <c r="F17" s="39"/>
      <c r="G17" s="18"/>
    </row>
    <row r="18" spans="1:7" ht="12.75" customHeight="1" x14ac:dyDescent="0.15">
      <c r="A18" s="144" t="s">
        <v>54</v>
      </c>
      <c r="B18" s="154" t="s">
        <v>55</v>
      </c>
      <c r="C18" s="180">
        <v>14500</v>
      </c>
      <c r="D18" s="157"/>
      <c r="E18" s="70"/>
      <c r="F18" s="39"/>
      <c r="G18" s="18"/>
    </row>
    <row r="19" spans="1:7" ht="12.75" customHeight="1" x14ac:dyDescent="0.15">
      <c r="A19" s="122" t="s">
        <v>59</v>
      </c>
      <c r="B19" s="178" t="s">
        <v>60</v>
      </c>
      <c r="C19" s="181"/>
      <c r="D19" s="70"/>
      <c r="E19" s="66"/>
      <c r="F19" s="201"/>
      <c r="G19" s="18"/>
    </row>
    <row r="20" spans="1:7" ht="12.75" customHeight="1" x14ac:dyDescent="0.15">
      <c r="A20" s="122" t="s">
        <v>61</v>
      </c>
      <c r="B20" s="178" t="s">
        <v>62</v>
      </c>
      <c r="C20" s="181">
        <v>993000</v>
      </c>
      <c r="D20" s="70"/>
      <c r="E20" s="66"/>
      <c r="F20" s="201"/>
      <c r="G20" s="18"/>
    </row>
    <row r="21" spans="1:7" ht="12.75" customHeight="1" x14ac:dyDescent="0.15">
      <c r="A21" s="122" t="s">
        <v>63</v>
      </c>
      <c r="B21" s="178" t="s">
        <v>64</v>
      </c>
      <c r="C21" s="181">
        <v>116000</v>
      </c>
      <c r="D21" s="70"/>
      <c r="E21" s="66"/>
      <c r="F21" s="201"/>
      <c r="G21" s="18"/>
    </row>
    <row r="22" spans="1:7" ht="12.75" customHeight="1" x14ac:dyDescent="0.15">
      <c r="A22" s="122" t="s">
        <v>65</v>
      </c>
      <c r="B22" s="178" t="s">
        <v>66</v>
      </c>
      <c r="C22" s="181">
        <v>80000</v>
      </c>
      <c r="D22" s="70"/>
      <c r="E22" s="66"/>
      <c r="F22" s="201"/>
      <c r="G22" s="18"/>
    </row>
    <row r="23" spans="1:7" ht="12.75" customHeight="1" x14ac:dyDescent="0.15">
      <c r="A23" s="122" t="s">
        <v>67</v>
      </c>
      <c r="B23" s="178" t="s">
        <v>68</v>
      </c>
      <c r="C23" s="179"/>
      <c r="D23" s="70"/>
      <c r="E23" s="66"/>
      <c r="F23" s="201"/>
      <c r="G23" s="18"/>
    </row>
    <row r="24" spans="1:7" ht="12.75" customHeight="1" x14ac:dyDescent="0.15">
      <c r="A24" s="203" t="s">
        <v>69</v>
      </c>
      <c r="B24" s="178" t="s">
        <v>70</v>
      </c>
      <c r="C24" s="179"/>
      <c r="D24" s="70"/>
      <c r="E24" s="66"/>
      <c r="F24" s="201"/>
      <c r="G24" s="18"/>
    </row>
    <row r="25" spans="1:7" ht="12.75" customHeight="1" x14ac:dyDescent="0.15">
      <c r="A25" s="122" t="s">
        <v>71</v>
      </c>
      <c r="B25" s="205" t="s">
        <v>72</v>
      </c>
      <c r="C25" s="181">
        <v>644700</v>
      </c>
      <c r="D25" s="70"/>
      <c r="E25" s="66"/>
      <c r="F25" s="201"/>
      <c r="G25" s="18"/>
    </row>
    <row r="26" spans="1:7" ht="12.75" customHeight="1" x14ac:dyDescent="0.15">
      <c r="A26" s="122" t="s">
        <v>73</v>
      </c>
      <c r="B26" s="205" t="s">
        <v>74</v>
      </c>
      <c r="C26" s="181">
        <v>582000</v>
      </c>
      <c r="D26" s="70"/>
      <c r="E26" s="66"/>
      <c r="F26" s="201"/>
      <c r="G26" s="18"/>
    </row>
    <row r="27" spans="1:7" ht="12.75" customHeight="1" x14ac:dyDescent="0.15">
      <c r="A27" s="122">
        <v>432</v>
      </c>
      <c r="B27" s="207" t="s">
        <v>38</v>
      </c>
      <c r="C27" s="212"/>
      <c r="D27" s="233"/>
      <c r="E27" s="66"/>
      <c r="F27" s="201"/>
      <c r="G27" s="18"/>
    </row>
    <row r="28" spans="1:7" ht="12.75" customHeight="1" x14ac:dyDescent="0.15">
      <c r="A28" s="122" t="s">
        <v>75</v>
      </c>
      <c r="B28" s="205" t="s">
        <v>76</v>
      </c>
      <c r="C28" s="179"/>
      <c r="D28" s="70"/>
      <c r="E28" s="66"/>
      <c r="F28" s="201"/>
      <c r="G28" s="18"/>
    </row>
    <row r="29" spans="1:7" ht="12.75" customHeight="1" x14ac:dyDescent="0.15">
      <c r="A29" s="122" t="s">
        <v>77</v>
      </c>
      <c r="B29" s="205" t="s">
        <v>78</v>
      </c>
      <c r="C29" s="179"/>
      <c r="D29" s="70"/>
      <c r="E29" s="66"/>
      <c r="F29" s="201"/>
      <c r="G29" s="18"/>
    </row>
    <row r="30" spans="1:7" ht="12.75" customHeight="1" x14ac:dyDescent="0.15">
      <c r="A30" s="122" t="s">
        <v>79</v>
      </c>
      <c r="B30" s="205" t="s">
        <v>80</v>
      </c>
      <c r="C30" s="179"/>
      <c r="D30" s="70"/>
      <c r="E30" s="66"/>
      <c r="F30" s="201"/>
      <c r="G30" s="18"/>
    </row>
    <row r="31" spans="1:7" ht="12.75" customHeight="1" x14ac:dyDescent="0.15">
      <c r="A31" s="144" t="s">
        <v>81</v>
      </c>
      <c r="B31" s="209" t="s">
        <v>82</v>
      </c>
      <c r="C31" s="179"/>
      <c r="D31" s="70"/>
      <c r="E31" s="66"/>
      <c r="F31" s="201"/>
      <c r="G31" s="18"/>
    </row>
    <row r="32" spans="1:7" ht="12.75" customHeight="1" x14ac:dyDescent="0.15">
      <c r="A32" s="122" t="s">
        <v>83</v>
      </c>
      <c r="B32" s="205" t="s">
        <v>84</v>
      </c>
      <c r="C32" s="179"/>
      <c r="D32" s="70"/>
      <c r="E32" s="66"/>
      <c r="F32" s="201"/>
      <c r="G32" s="18"/>
    </row>
    <row r="33" spans="1:7" ht="12.75" customHeight="1" x14ac:dyDescent="0.15">
      <c r="A33" s="122" t="s">
        <v>85</v>
      </c>
      <c r="B33" s="205" t="s">
        <v>86</v>
      </c>
      <c r="C33" s="179"/>
      <c r="D33" s="70"/>
      <c r="E33" s="66"/>
      <c r="F33" s="201"/>
      <c r="G33" s="18"/>
    </row>
    <row r="34" spans="1:7" ht="12.75" customHeight="1" x14ac:dyDescent="0.15">
      <c r="A34" s="29">
        <v>44</v>
      </c>
      <c r="B34" s="210" t="s">
        <v>39</v>
      </c>
      <c r="C34" s="88">
        <v>2605000</v>
      </c>
      <c r="D34" s="39"/>
      <c r="E34" s="39"/>
      <c r="F34" s="39"/>
      <c r="G34" s="18"/>
    </row>
    <row r="35" spans="1:7" ht="12.75" customHeight="1" x14ac:dyDescent="0.15">
      <c r="A35" s="29">
        <v>45</v>
      </c>
      <c r="B35" s="74" t="s">
        <v>87</v>
      </c>
      <c r="D35" s="39"/>
      <c r="E35" s="39"/>
      <c r="F35" s="39"/>
      <c r="G35" s="18"/>
    </row>
    <row r="36" spans="1:7" ht="12.75" customHeight="1" x14ac:dyDescent="0.15">
      <c r="A36" s="29">
        <v>46</v>
      </c>
      <c r="B36" s="26" t="s">
        <v>41</v>
      </c>
      <c r="C36" s="88">
        <v>6040472.9000000004</v>
      </c>
      <c r="D36" s="39"/>
      <c r="E36" s="39"/>
      <c r="F36" s="39"/>
      <c r="G36" s="18"/>
    </row>
    <row r="37" spans="1:7" ht="12.75" customHeight="1" x14ac:dyDescent="0.15">
      <c r="A37" s="29">
        <v>47</v>
      </c>
      <c r="B37" s="26" t="s">
        <v>42</v>
      </c>
      <c r="C37" s="88">
        <v>200000</v>
      </c>
      <c r="D37" s="39"/>
      <c r="E37" s="39"/>
      <c r="F37" s="39"/>
      <c r="G37" s="18"/>
    </row>
    <row r="38" spans="1:7" ht="12.75" customHeight="1" x14ac:dyDescent="0.15">
      <c r="A38" s="3"/>
      <c r="B38" s="26" t="s">
        <v>43</v>
      </c>
      <c r="C38" s="235">
        <v>15495472.9</v>
      </c>
      <c r="D38" s="313"/>
      <c r="E38" s="313"/>
      <c r="F38" s="39"/>
      <c r="G38" s="18"/>
    </row>
    <row r="39" spans="1:7" ht="12.75" customHeight="1" x14ac:dyDescent="0.15">
      <c r="A39" s="3"/>
      <c r="B39" s="213" t="s">
        <v>88</v>
      </c>
      <c r="C39" s="220"/>
      <c r="D39" s="215"/>
      <c r="E39" s="215"/>
      <c r="F39" s="215"/>
      <c r="G39" s="18"/>
    </row>
    <row r="40" spans="1:7" ht="12.75" customHeight="1" x14ac:dyDescent="0.15">
      <c r="A40" s="29">
        <v>71</v>
      </c>
      <c r="B40" s="26" t="s">
        <v>44</v>
      </c>
      <c r="C40" s="315">
        <f>SUM(B41:C45)</f>
        <v>4405000</v>
      </c>
      <c r="D40" s="328"/>
      <c r="E40" s="95"/>
      <c r="F40" s="26"/>
      <c r="G40" s="18"/>
    </row>
    <row r="41" spans="1:7" ht="12.75" customHeight="1" x14ac:dyDescent="0.15">
      <c r="A41" s="56">
        <v>711</v>
      </c>
      <c r="B41" s="73" t="s">
        <v>45</v>
      </c>
      <c r="C41" s="96">
        <v>2550000</v>
      </c>
      <c r="D41" s="66"/>
      <c r="E41" s="66"/>
      <c r="F41" s="59"/>
      <c r="G41" s="18"/>
    </row>
    <row r="42" spans="1:7" ht="12.75" customHeight="1" x14ac:dyDescent="0.15">
      <c r="A42" s="56">
        <v>713</v>
      </c>
      <c r="B42" s="73" t="s">
        <v>46</v>
      </c>
      <c r="C42" s="114">
        <v>150000</v>
      </c>
      <c r="D42" s="66"/>
      <c r="E42" s="66"/>
      <c r="F42" s="59"/>
      <c r="G42" s="18"/>
    </row>
    <row r="43" spans="1:7" ht="12.75" customHeight="1" x14ac:dyDescent="0.15">
      <c r="A43" s="56">
        <v>714</v>
      </c>
      <c r="B43" s="73" t="s">
        <v>47</v>
      </c>
      <c r="C43" s="114">
        <v>600000</v>
      </c>
      <c r="D43" s="397"/>
      <c r="E43" s="66"/>
      <c r="F43" s="59"/>
      <c r="G43" s="18"/>
    </row>
    <row r="44" spans="1:7" ht="12.75" customHeight="1" x14ac:dyDescent="0.15">
      <c r="A44" s="224"/>
      <c r="B44" s="73" t="s">
        <v>89</v>
      </c>
      <c r="C44" s="66">
        <f>1430000-C43</f>
        <v>830000</v>
      </c>
      <c r="D44" s="66"/>
      <c r="E44" s="66"/>
      <c r="F44" s="59"/>
      <c r="G44" s="398"/>
    </row>
    <row r="45" spans="1:7" ht="12.75" customHeight="1" x14ac:dyDescent="0.15">
      <c r="A45" s="56">
        <v>715</v>
      </c>
      <c r="B45" s="73" t="s">
        <v>90</v>
      </c>
      <c r="C45" s="65">
        <v>275000</v>
      </c>
      <c r="D45" s="66"/>
      <c r="E45" s="66"/>
      <c r="F45" s="59"/>
      <c r="G45" s="18"/>
    </row>
    <row r="46" spans="1:7" ht="12.75" customHeight="1" x14ac:dyDescent="0.15">
      <c r="A46" s="29">
        <v>72</v>
      </c>
      <c r="B46" s="227" t="s">
        <v>48</v>
      </c>
      <c r="C46" s="88">
        <v>6680472.9000000004</v>
      </c>
      <c r="D46" s="39"/>
      <c r="E46" s="39"/>
      <c r="F46" s="66"/>
      <c r="G46" s="18"/>
    </row>
    <row r="47" spans="1:7" ht="18" customHeight="1" x14ac:dyDescent="0.15">
      <c r="A47" s="229">
        <v>73</v>
      </c>
      <c r="B47" s="74" t="s">
        <v>91</v>
      </c>
      <c r="C47" s="266">
        <v>0</v>
      </c>
      <c r="D47" s="168"/>
      <c r="E47" s="168"/>
      <c r="F47" s="259"/>
      <c r="G47" s="18"/>
    </row>
    <row r="48" spans="1:7" ht="12.75" customHeight="1" x14ac:dyDescent="0.15">
      <c r="A48" s="29">
        <v>74</v>
      </c>
      <c r="B48" s="79" t="s">
        <v>49</v>
      </c>
      <c r="C48" s="321">
        <f>SUM(C49:C51)</f>
        <v>4410000</v>
      </c>
      <c r="D48" s="279"/>
      <c r="E48" s="196"/>
      <c r="F48" s="39"/>
      <c r="G48" s="18"/>
    </row>
    <row r="49" spans="1:7" ht="12.75" customHeight="1" x14ac:dyDescent="0.15">
      <c r="A49" s="56">
        <v>741</v>
      </c>
      <c r="B49" s="73" t="s">
        <v>50</v>
      </c>
      <c r="C49" s="136"/>
      <c r="D49" s="157"/>
      <c r="E49" s="157"/>
      <c r="F49" s="39"/>
      <c r="G49" s="18"/>
    </row>
    <row r="50" spans="1:7" ht="12.75" customHeight="1" x14ac:dyDescent="0.15">
      <c r="A50" s="56">
        <v>742</v>
      </c>
      <c r="B50" s="73" t="s">
        <v>51</v>
      </c>
      <c r="C50" s="211">
        <f>3850000+100000</f>
        <v>3950000</v>
      </c>
      <c r="D50" s="99"/>
      <c r="E50" s="157"/>
      <c r="F50" s="39"/>
      <c r="G50" s="18"/>
    </row>
    <row r="51" spans="1:7" ht="12.75" customHeight="1" x14ac:dyDescent="0.15">
      <c r="A51" s="224"/>
      <c r="B51" s="73" t="s">
        <v>92</v>
      </c>
      <c r="C51" s="70">
        <f>450000+10000</f>
        <v>460000</v>
      </c>
      <c r="D51" s="70"/>
      <c r="E51" s="70"/>
      <c r="F51" s="39"/>
      <c r="G51" s="18"/>
    </row>
    <row r="52" spans="1:7" ht="12.75" customHeight="1" x14ac:dyDescent="0.15">
      <c r="A52" s="29">
        <v>751</v>
      </c>
      <c r="B52" s="210" t="s">
        <v>87</v>
      </c>
      <c r="C52" s="88"/>
      <c r="D52" s="39"/>
      <c r="E52" s="39"/>
      <c r="F52" s="39"/>
      <c r="G52" s="18"/>
    </row>
    <row r="53" spans="1:7" ht="12.75" customHeight="1" x14ac:dyDescent="0.15">
      <c r="A53" s="3"/>
      <c r="B53" s="210" t="s">
        <v>93</v>
      </c>
      <c r="C53" s="268">
        <v>15495472.9</v>
      </c>
      <c r="D53" s="97"/>
      <c r="E53" s="313"/>
      <c r="F53" s="39"/>
      <c r="G53" s="18"/>
    </row>
    <row r="54" spans="1:7" ht="12.75" customHeight="1" x14ac:dyDescent="0.15">
      <c r="A54" s="3"/>
      <c r="B54" s="213" t="s">
        <v>94</v>
      </c>
      <c r="C54" s="445"/>
      <c r="D54" s="215"/>
      <c r="E54" s="215"/>
      <c r="F54" s="215"/>
      <c r="G54" s="18"/>
    </row>
    <row r="55" spans="1:7" ht="12.75" customHeight="1" x14ac:dyDescent="0.15">
      <c r="A55" s="3"/>
      <c r="B55" s="67" t="s">
        <v>95</v>
      </c>
      <c r="C55" s="100"/>
      <c r="D55" s="66"/>
      <c r="E55" s="66"/>
      <c r="F55" s="66"/>
      <c r="G55" s="18"/>
    </row>
    <row r="56" spans="1:7" ht="12.75" customHeight="1" x14ac:dyDescent="0.15">
      <c r="A56" s="3"/>
      <c r="B56" s="67" t="s">
        <v>96</v>
      </c>
      <c r="C56" s="100"/>
      <c r="D56" s="66"/>
      <c r="E56" s="66"/>
      <c r="F56" s="66"/>
      <c r="G56" s="18"/>
    </row>
    <row r="57" spans="1:7" ht="12.75" customHeight="1" x14ac:dyDescent="0.15">
      <c r="A57" s="3"/>
      <c r="B57" s="67" t="s">
        <v>97</v>
      </c>
      <c r="C57" s="100"/>
      <c r="D57" s="66"/>
      <c r="E57" s="66"/>
      <c r="F57" s="66"/>
      <c r="G57" s="18"/>
    </row>
    <row r="58" spans="1:7" ht="12.75" customHeight="1" x14ac:dyDescent="0.15">
      <c r="A58" s="3"/>
      <c r="B58" s="67" t="s">
        <v>98</v>
      </c>
      <c r="C58" s="100"/>
      <c r="D58" s="66"/>
      <c r="E58" s="66"/>
      <c r="F58" s="66"/>
      <c r="G58" s="18"/>
    </row>
    <row r="59" spans="1:7" ht="12.75" customHeight="1" x14ac:dyDescent="0.15">
      <c r="A59" s="3"/>
      <c r="B59" s="270"/>
      <c r="C59" s="220"/>
      <c r="D59" s="215"/>
      <c r="E59" s="215"/>
      <c r="F59" s="215"/>
      <c r="G59" s="18"/>
    </row>
    <row r="60" spans="1:7" ht="19.5" customHeight="1" x14ac:dyDescent="0.15">
      <c r="A60" s="1"/>
      <c r="B60" s="271"/>
      <c r="C60" s="271"/>
      <c r="D60" s="273"/>
      <c r="E60" s="271"/>
      <c r="F60" s="271"/>
      <c r="G60" s="1"/>
    </row>
    <row r="61" spans="1:7" ht="19.5" customHeight="1" x14ac:dyDescent="0.15">
      <c r="A61" s="1"/>
      <c r="B61" s="286" t="s">
        <v>99</v>
      </c>
      <c r="C61" s="2"/>
      <c r="D61" s="316"/>
      <c r="E61" s="2"/>
      <c r="F61" s="1"/>
      <c r="G61" s="1"/>
    </row>
    <row r="62" spans="1:7" ht="19.5" customHeight="1" x14ac:dyDescent="0.15">
      <c r="A62" s="3"/>
      <c r="B62" s="447" t="s">
        <v>103</v>
      </c>
      <c r="C62" s="70"/>
      <c r="D62" s="157"/>
      <c r="E62" s="70"/>
      <c r="F62" s="18"/>
      <c r="G62" s="1"/>
    </row>
    <row r="63" spans="1:7" ht="24" customHeight="1" x14ac:dyDescent="0.15">
      <c r="A63" s="3"/>
      <c r="B63" s="448" t="s">
        <v>256</v>
      </c>
      <c r="C63" s="329">
        <v>142400</v>
      </c>
      <c r="D63" s="330"/>
      <c r="E63" s="330"/>
      <c r="F63" s="18"/>
      <c r="G63" s="1"/>
    </row>
    <row r="64" spans="1:7" ht="24" customHeight="1" x14ac:dyDescent="0.15">
      <c r="A64" s="3"/>
      <c r="B64" s="337" t="s">
        <v>209</v>
      </c>
      <c r="C64" s="329">
        <v>274500</v>
      </c>
      <c r="D64" s="330"/>
      <c r="E64" s="330"/>
      <c r="F64" s="18"/>
      <c r="G64" s="1"/>
    </row>
    <row r="65" spans="1:7" ht="24" customHeight="1" x14ac:dyDescent="0.15">
      <c r="A65" s="3"/>
      <c r="B65" s="442" t="s">
        <v>257</v>
      </c>
      <c r="C65" s="329">
        <v>27200</v>
      </c>
      <c r="D65" s="330"/>
      <c r="E65" s="330"/>
      <c r="F65" s="18"/>
      <c r="G65" s="1"/>
    </row>
    <row r="66" spans="1:7" ht="24" customHeight="1" x14ac:dyDescent="0.15">
      <c r="A66" s="3"/>
      <c r="B66" s="339" t="s">
        <v>171</v>
      </c>
      <c r="C66" s="329">
        <v>48300</v>
      </c>
      <c r="D66" s="330"/>
      <c r="E66" s="330"/>
      <c r="F66" s="18"/>
      <c r="G66" s="1"/>
    </row>
    <row r="67" spans="1:7" ht="24" customHeight="1" x14ac:dyDescent="0.15">
      <c r="A67" s="3"/>
      <c r="B67" s="339" t="s">
        <v>258</v>
      </c>
      <c r="C67" s="329">
        <v>53300</v>
      </c>
      <c r="D67" s="330"/>
      <c r="E67" s="330"/>
      <c r="F67" s="18"/>
      <c r="G67" s="1"/>
    </row>
    <row r="68" spans="1:7" ht="24" customHeight="1" x14ac:dyDescent="0.15">
      <c r="A68" s="3"/>
      <c r="B68" s="339" t="s">
        <v>115</v>
      </c>
      <c r="C68" s="329">
        <v>33100</v>
      </c>
      <c r="D68" s="330"/>
      <c r="E68" s="330"/>
      <c r="F68" s="18"/>
      <c r="G68" s="1"/>
    </row>
    <row r="69" spans="1:7" ht="24" customHeight="1" x14ac:dyDescent="0.15">
      <c r="A69" s="3"/>
      <c r="B69" s="339" t="s">
        <v>136</v>
      </c>
      <c r="C69" s="329">
        <v>549100</v>
      </c>
      <c r="D69" s="330"/>
      <c r="E69" s="330"/>
      <c r="F69" s="18"/>
      <c r="G69" s="1"/>
    </row>
    <row r="70" spans="1:7" ht="24" customHeight="1" x14ac:dyDescent="0.15">
      <c r="A70" s="3"/>
      <c r="B70" s="339" t="s">
        <v>120</v>
      </c>
      <c r="C70" s="329">
        <v>246800</v>
      </c>
      <c r="D70" s="330"/>
      <c r="E70" s="330"/>
      <c r="F70" s="18"/>
      <c r="G70" s="1"/>
    </row>
    <row r="71" spans="1:7" ht="24" customHeight="1" x14ac:dyDescent="0.15">
      <c r="A71" s="3"/>
      <c r="B71" s="337" t="s">
        <v>168</v>
      </c>
      <c r="C71" s="329">
        <v>98200</v>
      </c>
      <c r="D71" s="330"/>
      <c r="E71" s="330"/>
      <c r="F71" s="18"/>
      <c r="G71" s="1"/>
    </row>
    <row r="72" spans="1:7" ht="31.5" customHeight="1" x14ac:dyDescent="0.15">
      <c r="A72" s="3"/>
      <c r="B72" s="337" t="s">
        <v>132</v>
      </c>
      <c r="C72" s="329">
        <v>329900</v>
      </c>
      <c r="D72" s="330"/>
      <c r="E72" s="330"/>
      <c r="F72" s="18"/>
      <c r="G72" s="1"/>
    </row>
    <row r="73" spans="1:7" ht="31.5" customHeight="1" x14ac:dyDescent="0.15">
      <c r="A73" s="3"/>
      <c r="B73" s="337" t="s">
        <v>154</v>
      </c>
      <c r="C73" s="329">
        <v>6869772.9000000004</v>
      </c>
      <c r="D73" s="330"/>
      <c r="E73" s="330"/>
      <c r="F73" s="18"/>
      <c r="G73" s="1"/>
    </row>
    <row r="74" spans="1:7" ht="31.5" customHeight="1" x14ac:dyDescent="0.15">
      <c r="A74" s="3"/>
      <c r="B74" s="337" t="s">
        <v>259</v>
      </c>
      <c r="C74" s="329">
        <v>179000</v>
      </c>
      <c r="D74" s="330"/>
      <c r="E74" s="330"/>
      <c r="F74" s="18"/>
      <c r="G74" s="1"/>
    </row>
    <row r="75" spans="1:7" ht="24" customHeight="1" x14ac:dyDescent="0.15">
      <c r="A75" s="3"/>
      <c r="B75" s="339" t="s">
        <v>260</v>
      </c>
      <c r="C75" s="329">
        <v>2332000</v>
      </c>
      <c r="D75" s="330"/>
      <c r="E75" s="330"/>
      <c r="F75" s="18"/>
      <c r="G75" s="1"/>
    </row>
    <row r="76" spans="1:7" ht="24" customHeight="1" x14ac:dyDescent="0.15">
      <c r="A76" s="3"/>
      <c r="B76" s="339" t="s">
        <v>261</v>
      </c>
      <c r="C76" s="329">
        <v>620600</v>
      </c>
      <c r="D76" s="330"/>
      <c r="E76" s="330"/>
      <c r="F76" s="18"/>
      <c r="G76" s="1"/>
    </row>
    <row r="77" spans="1:7" ht="24" customHeight="1" x14ac:dyDescent="0.15">
      <c r="A77" s="3"/>
      <c r="B77" s="339" t="s">
        <v>147</v>
      </c>
      <c r="C77" s="329">
        <v>1502700</v>
      </c>
      <c r="D77" s="330"/>
      <c r="E77" s="330"/>
      <c r="F77" s="18"/>
      <c r="G77" s="1"/>
    </row>
    <row r="78" spans="1:7" ht="24" customHeight="1" x14ac:dyDescent="0.15">
      <c r="A78" s="3"/>
      <c r="B78" s="339" t="s">
        <v>262</v>
      </c>
      <c r="C78" s="329">
        <v>1827600</v>
      </c>
      <c r="D78" s="330"/>
      <c r="E78" s="330"/>
      <c r="F78" s="18"/>
      <c r="G78" s="1"/>
    </row>
    <row r="79" spans="1:7" ht="19.5" customHeight="1" x14ac:dyDescent="0.15">
      <c r="A79" s="3"/>
      <c r="B79" s="451" t="s">
        <v>263</v>
      </c>
      <c r="C79" s="329">
        <v>147400</v>
      </c>
      <c r="D79" s="330"/>
      <c r="E79" s="330"/>
      <c r="F79" s="18"/>
      <c r="G79" s="1"/>
    </row>
    <row r="80" spans="1:7" ht="19.5" customHeight="1" x14ac:dyDescent="0.15">
      <c r="A80" s="3"/>
      <c r="B80" s="451" t="s">
        <v>265</v>
      </c>
      <c r="C80" s="329">
        <v>213600</v>
      </c>
      <c r="D80" s="330"/>
      <c r="E80" s="330"/>
      <c r="F80" s="18"/>
      <c r="G80" s="1"/>
    </row>
    <row r="81" spans="1:7" ht="19.5" customHeight="1" x14ac:dyDescent="0.15">
      <c r="A81" s="3"/>
      <c r="B81" s="453"/>
      <c r="C81" s="330"/>
      <c r="D81" s="330"/>
      <c r="E81" s="330"/>
      <c r="F81" s="18"/>
      <c r="G81" s="1"/>
    </row>
    <row r="82" spans="1:7" ht="19.5" customHeight="1" x14ac:dyDescent="0.15">
      <c r="A82" s="3"/>
      <c r="B82" s="447" t="s">
        <v>125</v>
      </c>
      <c r="C82" s="455">
        <f>SUM(C63:C80)</f>
        <v>15495472.9</v>
      </c>
      <c r="D82" s="344"/>
      <c r="E82" s="344"/>
      <c r="F82" s="18"/>
      <c r="G82" s="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4" width="14.5" customWidth="1"/>
    <col min="5" max="6" width="11.6640625" customWidth="1"/>
  </cols>
  <sheetData>
    <row r="1" spans="1:6" ht="27.75" customHeight="1" x14ac:dyDescent="0.15">
      <c r="A1" s="1"/>
      <c r="B1" s="2"/>
      <c r="C1" s="2"/>
      <c r="D1" s="2"/>
      <c r="E1" s="1"/>
      <c r="F1" s="1"/>
    </row>
    <row r="2" spans="1:6" ht="12.75" customHeight="1" x14ac:dyDescent="0.15">
      <c r="A2" s="3"/>
      <c r="B2" s="5" t="s">
        <v>32</v>
      </c>
      <c r="C2" s="133">
        <v>2015</v>
      </c>
      <c r="D2" s="21"/>
      <c r="E2" s="18"/>
      <c r="F2" s="1"/>
    </row>
    <row r="3" spans="1:6" ht="12.75" customHeight="1" x14ac:dyDescent="0.15">
      <c r="A3" s="3"/>
      <c r="B3" s="19" t="s">
        <v>17</v>
      </c>
      <c r="C3" s="135"/>
      <c r="D3" s="38"/>
      <c r="E3" s="18"/>
      <c r="F3" s="1"/>
    </row>
    <row r="4" spans="1:6" ht="12.75" customHeight="1" x14ac:dyDescent="0.15">
      <c r="A4" s="3"/>
      <c r="B4" s="26"/>
      <c r="C4" s="39"/>
      <c r="D4" s="39"/>
      <c r="E4" s="18"/>
      <c r="F4" s="1"/>
    </row>
    <row r="5" spans="1:6" ht="12.75" customHeight="1" x14ac:dyDescent="0.15">
      <c r="A5" s="29">
        <v>41</v>
      </c>
      <c r="B5" s="26" t="s">
        <v>15</v>
      </c>
      <c r="C5" s="111">
        <f>SUM(C6:C14)</f>
        <v>527000.32000000007</v>
      </c>
      <c r="D5" s="44">
        <v>527000.31999999995</v>
      </c>
      <c r="E5" s="18"/>
      <c r="F5" s="1"/>
    </row>
    <row r="6" spans="1:6" ht="12.75" customHeight="1" x14ac:dyDescent="0.15">
      <c r="A6" s="56">
        <v>411</v>
      </c>
      <c r="B6" s="57" t="s">
        <v>33</v>
      </c>
      <c r="C6" s="114">
        <v>355650.32</v>
      </c>
      <c r="D6" s="59"/>
      <c r="E6" s="18"/>
      <c r="F6" s="1"/>
    </row>
    <row r="7" spans="1:6" ht="12.75" customHeight="1" x14ac:dyDescent="0.15">
      <c r="A7" s="56">
        <v>412</v>
      </c>
      <c r="B7" s="67" t="s">
        <v>34</v>
      </c>
      <c r="C7" s="114">
        <v>40600</v>
      </c>
      <c r="D7" s="59"/>
      <c r="E7" s="18"/>
      <c r="F7" s="1"/>
    </row>
    <row r="8" spans="1:6" ht="12.75" customHeight="1" x14ac:dyDescent="0.15">
      <c r="A8" s="56">
        <v>413</v>
      </c>
      <c r="B8" s="68" t="s">
        <v>35</v>
      </c>
      <c r="C8" s="114">
        <v>30300</v>
      </c>
      <c r="D8" s="59">
        <f>C8+C9</f>
        <v>79250</v>
      </c>
      <c r="E8" s="231">
        <v>79250</v>
      </c>
      <c r="F8" s="1"/>
    </row>
    <row r="9" spans="1:6" ht="12.75" customHeight="1" x14ac:dyDescent="0.15">
      <c r="A9" s="56">
        <v>414</v>
      </c>
      <c r="B9" s="69" t="s">
        <v>36</v>
      </c>
      <c r="C9" s="114">
        <v>48950</v>
      </c>
      <c r="D9" s="66"/>
      <c r="E9" s="319"/>
      <c r="F9" s="1"/>
    </row>
    <row r="10" spans="1:6" ht="12.75" customHeight="1" x14ac:dyDescent="0.15">
      <c r="A10" s="56">
        <v>415</v>
      </c>
      <c r="B10" s="57" t="s">
        <v>21</v>
      </c>
      <c r="C10" s="114">
        <v>10000</v>
      </c>
      <c r="D10" s="66"/>
      <c r="E10" s="18"/>
      <c r="F10" s="1"/>
    </row>
    <row r="11" spans="1:6" ht="12.75" customHeight="1" x14ac:dyDescent="0.15">
      <c r="A11" s="56">
        <v>416</v>
      </c>
      <c r="B11" s="73" t="s">
        <v>22</v>
      </c>
      <c r="D11" s="59"/>
      <c r="E11" s="18"/>
      <c r="F11" s="1"/>
    </row>
    <row r="12" spans="1:6" ht="12.75" customHeight="1" x14ac:dyDescent="0.15">
      <c r="A12" s="56">
        <v>417</v>
      </c>
      <c r="B12" s="57" t="s">
        <v>23</v>
      </c>
      <c r="C12" s="66"/>
      <c r="D12" s="59"/>
      <c r="E12" s="18"/>
      <c r="F12" s="1"/>
    </row>
    <row r="13" spans="1:6" ht="12.75" customHeight="1" x14ac:dyDescent="0.15">
      <c r="A13" s="56">
        <v>418</v>
      </c>
      <c r="B13" s="57" t="s">
        <v>24</v>
      </c>
      <c r="C13" s="96">
        <v>18000</v>
      </c>
      <c r="D13" s="59"/>
      <c r="E13" s="18"/>
      <c r="F13" s="1"/>
    </row>
    <row r="14" spans="1:6" ht="12.75" customHeight="1" x14ac:dyDescent="0.15">
      <c r="A14" s="56">
        <v>419</v>
      </c>
      <c r="B14" s="57" t="s">
        <v>37</v>
      </c>
      <c r="C14" s="114">
        <v>23500</v>
      </c>
      <c r="D14" s="59"/>
      <c r="E14" s="18"/>
      <c r="F14" s="1"/>
    </row>
    <row r="15" spans="1:6" ht="12.75" customHeight="1" x14ac:dyDescent="0.15">
      <c r="A15" s="29">
        <v>42</v>
      </c>
      <c r="B15" s="74" t="s">
        <v>25</v>
      </c>
      <c r="C15" s="44">
        <v>10500</v>
      </c>
      <c r="D15" s="59"/>
      <c r="E15" s="18"/>
      <c r="F15" s="1"/>
    </row>
    <row r="16" spans="1:6" ht="16.5" customHeight="1" x14ac:dyDescent="0.15">
      <c r="A16" s="78">
        <v>43</v>
      </c>
      <c r="B16" s="79" t="s">
        <v>26</v>
      </c>
      <c r="C16" s="321">
        <v>499526</v>
      </c>
      <c r="D16" s="324">
        <f>C17+C27</f>
        <v>499526</v>
      </c>
      <c r="E16" s="398"/>
      <c r="F16" s="1"/>
    </row>
    <row r="17" spans="1:6" ht="12.75" customHeight="1" x14ac:dyDescent="0.15">
      <c r="A17" s="122">
        <v>431</v>
      </c>
      <c r="B17" s="123" t="s">
        <v>26</v>
      </c>
      <c r="C17" s="125">
        <f>SUM(C18:C26)</f>
        <v>361526</v>
      </c>
      <c r="D17" s="324">
        <v>361526</v>
      </c>
      <c r="E17" s="18"/>
      <c r="F17" s="1"/>
    </row>
    <row r="18" spans="1:6" ht="12.75" customHeight="1" x14ac:dyDescent="0.15">
      <c r="A18" s="149" t="s">
        <v>54</v>
      </c>
      <c r="B18" s="151" t="s">
        <v>55</v>
      </c>
      <c r="C18" s="155"/>
      <c r="D18" s="183"/>
      <c r="E18" s="184"/>
      <c r="F18" s="185"/>
    </row>
    <row r="19" spans="1:6" ht="12.75" customHeight="1" x14ac:dyDescent="0.15">
      <c r="A19" s="122" t="s">
        <v>59</v>
      </c>
      <c r="B19" s="178" t="s">
        <v>60</v>
      </c>
      <c r="C19" s="97"/>
      <c r="D19" s="195"/>
      <c r="E19" s="1"/>
      <c r="F19" s="1"/>
    </row>
    <row r="20" spans="1:6" ht="12.75" customHeight="1" x14ac:dyDescent="0.15">
      <c r="A20" s="122" t="s">
        <v>61</v>
      </c>
      <c r="B20" s="178" t="s">
        <v>62</v>
      </c>
      <c r="C20" s="97">
        <f>231000+6500+8500+2500+2000</f>
        <v>250500</v>
      </c>
      <c r="D20" s="200"/>
      <c r="E20" s="1"/>
      <c r="F20" s="1"/>
    </row>
    <row r="21" spans="1:6" ht="12.75" customHeight="1" x14ac:dyDescent="0.15">
      <c r="A21" s="122" t="s">
        <v>63</v>
      </c>
      <c r="B21" s="178" t="s">
        <v>64</v>
      </c>
      <c r="C21" s="77">
        <v>5000</v>
      </c>
      <c r="D21" s="200"/>
      <c r="E21" s="1"/>
      <c r="F21" s="1"/>
    </row>
    <row r="22" spans="1:6" ht="12.75" customHeight="1" x14ac:dyDescent="0.15">
      <c r="A22" s="122" t="s">
        <v>65</v>
      </c>
      <c r="B22" s="178" t="s">
        <v>66</v>
      </c>
      <c r="C22" s="77">
        <v>12426</v>
      </c>
      <c r="D22" s="200"/>
      <c r="E22" s="1"/>
      <c r="F22" s="1"/>
    </row>
    <row r="23" spans="1:6" ht="12.75" customHeight="1" x14ac:dyDescent="0.15">
      <c r="A23" s="122" t="s">
        <v>67</v>
      </c>
      <c r="B23" s="178" t="s">
        <v>68</v>
      </c>
      <c r="C23" s="97"/>
      <c r="D23" s="200"/>
      <c r="E23" s="1"/>
      <c r="F23" s="1"/>
    </row>
    <row r="24" spans="1:6" ht="12.75" customHeight="1" x14ac:dyDescent="0.15">
      <c r="A24" s="203" t="s">
        <v>69</v>
      </c>
      <c r="B24" s="178" t="s">
        <v>70</v>
      </c>
      <c r="C24" s="97"/>
      <c r="D24" s="200"/>
      <c r="E24" s="1"/>
      <c r="F24" s="1"/>
    </row>
    <row r="25" spans="1:6" ht="12.75" customHeight="1" x14ac:dyDescent="0.15">
      <c r="A25" s="122" t="s">
        <v>71</v>
      </c>
      <c r="B25" s="205" t="s">
        <v>72</v>
      </c>
      <c r="C25" s="77">
        <v>1200</v>
      </c>
      <c r="D25" s="200"/>
      <c r="E25" s="1"/>
      <c r="F25" s="1"/>
    </row>
    <row r="26" spans="1:6" ht="12.75" customHeight="1" x14ac:dyDescent="0.15">
      <c r="A26" s="122" t="s">
        <v>73</v>
      </c>
      <c r="B26" s="205" t="s">
        <v>74</v>
      </c>
      <c r="C26" s="97">
        <f>55000+5400+8000+2000+4000+18000</f>
        <v>92400</v>
      </c>
      <c r="D26" s="200"/>
      <c r="E26" s="1"/>
      <c r="F26" s="1"/>
    </row>
    <row r="27" spans="1:6" ht="12.75" customHeight="1" x14ac:dyDescent="0.15">
      <c r="A27" s="122">
        <v>432</v>
      </c>
      <c r="B27" s="207" t="s">
        <v>38</v>
      </c>
      <c r="C27" s="402">
        <f>SUM(C28:C33)</f>
        <v>138000</v>
      </c>
      <c r="D27" s="403">
        <v>138000</v>
      </c>
      <c r="E27" s="1"/>
      <c r="F27" s="1"/>
    </row>
    <row r="28" spans="1:6" ht="12.75" customHeight="1" x14ac:dyDescent="0.15">
      <c r="A28" s="122" t="s">
        <v>75</v>
      </c>
      <c r="B28" s="205" t="s">
        <v>76</v>
      </c>
      <c r="C28" s="97"/>
      <c r="D28" s="200"/>
      <c r="E28" s="1"/>
      <c r="F28" s="1"/>
    </row>
    <row r="29" spans="1:6" ht="12.75" customHeight="1" x14ac:dyDescent="0.15">
      <c r="A29" s="122" t="s">
        <v>77</v>
      </c>
      <c r="B29" s="205" t="s">
        <v>78</v>
      </c>
      <c r="C29" s="97"/>
      <c r="D29" s="200"/>
      <c r="E29" s="1"/>
      <c r="F29" s="1"/>
    </row>
    <row r="30" spans="1:6" ht="12.75" customHeight="1" x14ac:dyDescent="0.15">
      <c r="A30" s="122" t="s">
        <v>79</v>
      </c>
      <c r="B30" s="205" t="s">
        <v>80</v>
      </c>
      <c r="C30" s="97"/>
      <c r="D30" s="200"/>
      <c r="E30" s="1"/>
      <c r="F30" s="1"/>
    </row>
    <row r="31" spans="1:6" ht="12.75" customHeight="1" x14ac:dyDescent="0.15">
      <c r="A31" s="144" t="s">
        <v>81</v>
      </c>
      <c r="B31" s="209" t="s">
        <v>82</v>
      </c>
      <c r="C31" s="97"/>
      <c r="D31" s="200"/>
      <c r="E31" s="1"/>
      <c r="F31" s="1"/>
    </row>
    <row r="32" spans="1:6" ht="12.75" customHeight="1" x14ac:dyDescent="0.15">
      <c r="A32" s="122" t="s">
        <v>83</v>
      </c>
      <c r="B32" s="205" t="s">
        <v>84</v>
      </c>
      <c r="C32" s="97"/>
      <c r="D32" s="200"/>
      <c r="E32" s="1"/>
      <c r="F32" s="1"/>
    </row>
    <row r="33" spans="1:6" ht="12.75" customHeight="1" x14ac:dyDescent="0.15">
      <c r="A33" s="122" t="s">
        <v>85</v>
      </c>
      <c r="B33" s="205" t="s">
        <v>86</v>
      </c>
      <c r="C33" s="77">
        <v>138000</v>
      </c>
      <c r="D33" s="200"/>
      <c r="E33" s="1"/>
      <c r="F33" s="1"/>
    </row>
    <row r="34" spans="1:6" ht="12.75" customHeight="1" x14ac:dyDescent="0.15">
      <c r="A34" s="29">
        <v>44</v>
      </c>
      <c r="B34" s="210" t="s">
        <v>39</v>
      </c>
      <c r="C34" s="44">
        <v>475000</v>
      </c>
      <c r="D34" s="39"/>
      <c r="E34" s="18"/>
      <c r="F34" s="1"/>
    </row>
    <row r="35" spans="1:6" ht="12.75" customHeight="1" x14ac:dyDescent="0.15">
      <c r="A35" s="29">
        <v>45</v>
      </c>
      <c r="B35" s="74" t="s">
        <v>87</v>
      </c>
      <c r="C35" s="39"/>
      <c r="D35" s="44"/>
      <c r="E35" s="18"/>
      <c r="F35" s="1"/>
    </row>
    <row r="36" spans="1:6" ht="12.75" customHeight="1" x14ac:dyDescent="0.15">
      <c r="A36" s="29">
        <v>46</v>
      </c>
      <c r="B36" s="26" t="s">
        <v>41</v>
      </c>
      <c r="C36" s="39">
        <f>62201+18800</f>
        <v>81001</v>
      </c>
      <c r="D36" s="405">
        <v>81001</v>
      </c>
      <c r="E36" s="18"/>
      <c r="F36" s="1"/>
    </row>
    <row r="37" spans="1:6" ht="12.75" customHeight="1" x14ac:dyDescent="0.15">
      <c r="A37" s="29">
        <v>47</v>
      </c>
      <c r="B37" s="26" t="s">
        <v>42</v>
      </c>
      <c r="C37" s="39">
        <f>35000+10000</f>
        <v>45000</v>
      </c>
      <c r="D37" s="443">
        <v>45000</v>
      </c>
      <c r="E37" s="18"/>
      <c r="F37" s="1"/>
    </row>
    <row r="38" spans="1:6" ht="12.75" customHeight="1" x14ac:dyDescent="0.15">
      <c r="A38" s="3"/>
      <c r="B38" s="26" t="s">
        <v>43</v>
      </c>
      <c r="C38" s="405">
        <v>1638027.32</v>
      </c>
      <c r="D38" s="39">
        <f>C5+C15+C16+C34+C36+C37</f>
        <v>1638027.32</v>
      </c>
      <c r="E38" s="18"/>
      <c r="F38" s="1"/>
    </row>
    <row r="39" spans="1:6" ht="12.75" customHeight="1" x14ac:dyDescent="0.15">
      <c r="A39" s="3"/>
      <c r="B39" s="213" t="s">
        <v>88</v>
      </c>
      <c r="C39" s="215"/>
      <c r="D39" s="215"/>
      <c r="E39" s="18"/>
      <c r="F39" s="1"/>
    </row>
    <row r="40" spans="1:6" ht="12.75" customHeight="1" x14ac:dyDescent="0.15">
      <c r="A40" s="29">
        <v>71</v>
      </c>
      <c r="B40" s="26" t="s">
        <v>44</v>
      </c>
      <c r="C40" s="459">
        <f>SUM(C41:C45)</f>
        <v>352500</v>
      </c>
      <c r="D40" s="44">
        <v>352500</v>
      </c>
      <c r="E40" s="18"/>
      <c r="F40" s="1"/>
    </row>
    <row r="41" spans="1:6" ht="12.75" customHeight="1" x14ac:dyDescent="0.15">
      <c r="A41" s="56">
        <v>711</v>
      </c>
      <c r="B41" s="73" t="s">
        <v>45</v>
      </c>
      <c r="C41" s="114">
        <v>170500</v>
      </c>
      <c r="D41" s="59"/>
      <c r="E41" s="18"/>
      <c r="F41" s="1"/>
    </row>
    <row r="42" spans="1:6" ht="12.75" customHeight="1" x14ac:dyDescent="0.15">
      <c r="A42" s="56">
        <v>713</v>
      </c>
      <c r="B42" s="73" t="s">
        <v>46</v>
      </c>
      <c r="C42" s="114">
        <v>20000</v>
      </c>
      <c r="D42" s="59"/>
      <c r="E42" s="18"/>
      <c r="F42" s="1"/>
    </row>
    <row r="43" spans="1:6" ht="12.75" customHeight="1" x14ac:dyDescent="0.15">
      <c r="A43" s="56">
        <v>714</v>
      </c>
      <c r="B43" s="73" t="s">
        <v>47</v>
      </c>
      <c r="C43" s="66">
        <f>5000+1000+1000+105000</f>
        <v>112000</v>
      </c>
      <c r="D43" s="462">
        <v>112000</v>
      </c>
      <c r="E43" s="138">
        <f>C43+C44</f>
        <v>123000</v>
      </c>
      <c r="F43" s="1"/>
    </row>
    <row r="44" spans="1:6" ht="12.75" customHeight="1" x14ac:dyDescent="0.15">
      <c r="A44" s="224"/>
      <c r="B44" s="73" t="s">
        <v>89</v>
      </c>
      <c r="C44" s="66">
        <f>3000+8000</f>
        <v>11000</v>
      </c>
      <c r="D44" s="59"/>
      <c r="E44" s="18"/>
      <c r="F44" s="1"/>
    </row>
    <row r="45" spans="1:6" ht="12.75" customHeight="1" x14ac:dyDescent="0.15">
      <c r="A45" s="56">
        <v>715</v>
      </c>
      <c r="B45" s="73" t="s">
        <v>90</v>
      </c>
      <c r="C45" s="114">
        <v>39000</v>
      </c>
      <c r="D45" s="59"/>
      <c r="E45" s="18"/>
      <c r="F45" s="1"/>
    </row>
    <row r="46" spans="1:6" ht="12.75" customHeight="1" x14ac:dyDescent="0.15">
      <c r="A46" s="29">
        <v>72</v>
      </c>
      <c r="B46" s="262" t="s">
        <v>48</v>
      </c>
      <c r="C46" s="44">
        <v>26000</v>
      </c>
      <c r="D46" s="66"/>
      <c r="E46" s="18"/>
      <c r="F46" s="1"/>
    </row>
    <row r="47" spans="1:6" ht="18" customHeight="1" x14ac:dyDescent="0.15">
      <c r="A47" s="229">
        <v>73</v>
      </c>
      <c r="B47" s="74" t="s">
        <v>91</v>
      </c>
      <c r="C47" s="280">
        <v>350416.32</v>
      </c>
      <c r="D47" s="259"/>
      <c r="E47" s="18"/>
      <c r="F47" s="1"/>
    </row>
    <row r="48" spans="1:6" ht="12.75" customHeight="1" x14ac:dyDescent="0.15">
      <c r="A48" s="29">
        <v>74</v>
      </c>
      <c r="B48" s="79" t="s">
        <v>49</v>
      </c>
      <c r="C48" s="465">
        <f>SUM(C49:C51)</f>
        <v>909111</v>
      </c>
      <c r="D48" s="466">
        <v>909111</v>
      </c>
      <c r="E48" s="18"/>
      <c r="F48" s="1"/>
    </row>
    <row r="49" spans="1:6" ht="12.75" customHeight="1" x14ac:dyDescent="0.15">
      <c r="A49" s="224" t="s">
        <v>100</v>
      </c>
      <c r="B49" s="73" t="s">
        <v>50</v>
      </c>
      <c r="C49" s="157"/>
      <c r="D49" s="39"/>
      <c r="E49" s="18"/>
      <c r="F49" s="1"/>
    </row>
    <row r="50" spans="1:6" ht="12.75" customHeight="1" x14ac:dyDescent="0.15">
      <c r="A50" s="224" t="s">
        <v>102</v>
      </c>
      <c r="B50" s="73" t="s">
        <v>51</v>
      </c>
      <c r="C50" s="99">
        <v>829111</v>
      </c>
      <c r="D50" s="39"/>
      <c r="E50" s="18"/>
      <c r="F50" s="1"/>
    </row>
    <row r="51" spans="1:6" ht="12.75" customHeight="1" x14ac:dyDescent="0.15">
      <c r="A51" s="224"/>
      <c r="B51" s="73" t="s">
        <v>92</v>
      </c>
      <c r="C51" s="211">
        <v>80000</v>
      </c>
      <c r="D51" s="39"/>
      <c r="E51" s="18"/>
      <c r="F51" s="1"/>
    </row>
    <row r="52" spans="1:6" ht="12.75" customHeight="1" x14ac:dyDescent="0.15">
      <c r="A52" s="29">
        <v>751</v>
      </c>
      <c r="B52" s="210" t="s">
        <v>87</v>
      </c>
      <c r="C52" s="39"/>
      <c r="D52" s="39"/>
      <c r="E52" s="18"/>
      <c r="F52" s="1"/>
    </row>
    <row r="53" spans="1:6" ht="12.75" customHeight="1" x14ac:dyDescent="0.15">
      <c r="A53" s="3"/>
      <c r="B53" s="210" t="s">
        <v>93</v>
      </c>
      <c r="C53" s="309">
        <v>1638027.32</v>
      </c>
      <c r="D53" s="39">
        <f>C40+C46+C47+C48</f>
        <v>1638027.32</v>
      </c>
      <c r="E53" s="18"/>
      <c r="F53" s="1"/>
    </row>
    <row r="54" spans="1:6" ht="12.75" customHeight="1" x14ac:dyDescent="0.15">
      <c r="A54" s="3"/>
      <c r="B54" s="213" t="s">
        <v>94</v>
      </c>
      <c r="C54" s="215"/>
      <c r="D54" s="215"/>
      <c r="E54" s="18"/>
      <c r="F54" s="1"/>
    </row>
    <row r="55" spans="1:6" ht="12.75" customHeight="1" x14ac:dyDescent="0.15">
      <c r="A55" s="3"/>
      <c r="B55" s="67" t="s">
        <v>95</v>
      </c>
      <c r="C55" s="66"/>
      <c r="D55" s="66"/>
      <c r="E55" s="18"/>
      <c r="F55" s="1"/>
    </row>
    <row r="56" spans="1:6" ht="12.75" customHeight="1" x14ac:dyDescent="0.15">
      <c r="A56" s="3"/>
      <c r="B56" s="67" t="s">
        <v>272</v>
      </c>
      <c r="C56" s="66"/>
      <c r="D56" s="66"/>
      <c r="E56" s="18"/>
      <c r="F56" s="1"/>
    </row>
    <row r="57" spans="1:6" ht="12.75" customHeight="1" x14ac:dyDescent="0.15">
      <c r="A57" s="3"/>
      <c r="B57" s="67" t="s">
        <v>97</v>
      </c>
      <c r="C57" s="66"/>
      <c r="D57" s="66"/>
      <c r="E57" s="18"/>
      <c r="F57" s="1"/>
    </row>
    <row r="58" spans="1:6" ht="12.75" customHeight="1" x14ac:dyDescent="0.15">
      <c r="A58" s="3"/>
      <c r="B58" s="67" t="s">
        <v>98</v>
      </c>
      <c r="C58" s="66"/>
      <c r="D58" s="66"/>
      <c r="E58" s="18"/>
      <c r="F58" s="1"/>
    </row>
    <row r="59" spans="1:6" ht="12.75" customHeight="1" x14ac:dyDescent="0.15">
      <c r="A59" s="3"/>
      <c r="B59" s="270"/>
      <c r="C59" s="215"/>
      <c r="D59" s="215"/>
      <c r="E59" s="18"/>
      <c r="F59" s="1"/>
    </row>
    <row r="60" spans="1:6" ht="19.5" customHeight="1" x14ac:dyDescent="0.15">
      <c r="A60" s="1"/>
      <c r="B60" s="271"/>
      <c r="C60" s="271"/>
      <c r="D60" s="271"/>
      <c r="E60" s="1"/>
      <c r="F60" s="1"/>
    </row>
    <row r="61" spans="1:6" ht="19.5" customHeight="1" x14ac:dyDescent="0.15">
      <c r="A61" s="1"/>
      <c r="B61" s="286" t="s">
        <v>99</v>
      </c>
      <c r="C61" s="2"/>
      <c r="D61" s="1"/>
      <c r="E61" s="1"/>
      <c r="F61" s="1"/>
    </row>
    <row r="62" spans="1:6" ht="19.5" customHeight="1" x14ac:dyDescent="0.15">
      <c r="A62" s="3"/>
      <c r="B62" s="478" t="s">
        <v>103</v>
      </c>
      <c r="C62" s="479"/>
      <c r="D62" s="18"/>
      <c r="E62" s="1"/>
      <c r="F62" s="1"/>
    </row>
    <row r="63" spans="1:6" ht="24" customHeight="1" x14ac:dyDescent="0.15">
      <c r="A63" s="3"/>
      <c r="B63" s="314" t="s">
        <v>105</v>
      </c>
      <c r="C63" s="171"/>
      <c r="D63" s="18"/>
      <c r="E63" s="1"/>
      <c r="F63" s="1"/>
    </row>
    <row r="64" spans="1:6" ht="24" customHeight="1" x14ac:dyDescent="0.15">
      <c r="A64" s="3"/>
      <c r="B64" s="314" t="s">
        <v>290</v>
      </c>
      <c r="C64" s="171"/>
      <c r="D64" s="18"/>
      <c r="E64" s="1"/>
      <c r="F64" s="1"/>
    </row>
    <row r="65" spans="1:6" ht="24" customHeight="1" x14ac:dyDescent="0.15">
      <c r="A65" s="3"/>
      <c r="B65" s="331" t="s">
        <v>291</v>
      </c>
      <c r="C65" s="171"/>
      <c r="D65" s="18"/>
      <c r="E65" s="1"/>
      <c r="F65" s="1"/>
    </row>
    <row r="66" spans="1:6" ht="24" customHeight="1" x14ac:dyDescent="0.15">
      <c r="A66" s="3"/>
      <c r="B66" s="331" t="s">
        <v>292</v>
      </c>
      <c r="C66" s="171"/>
      <c r="D66" s="18"/>
      <c r="E66" s="1"/>
      <c r="F66" s="1"/>
    </row>
    <row r="67" spans="1:6" ht="24" customHeight="1" x14ac:dyDescent="0.15">
      <c r="A67" s="3"/>
      <c r="B67" s="331" t="s">
        <v>293</v>
      </c>
      <c r="C67" s="171"/>
      <c r="D67" s="18"/>
      <c r="E67" s="1"/>
      <c r="F67" s="1"/>
    </row>
    <row r="68" spans="1:6" ht="24" customHeight="1" x14ac:dyDescent="0.15">
      <c r="A68" s="3"/>
      <c r="B68" s="331" t="s">
        <v>207</v>
      </c>
      <c r="C68" s="171"/>
      <c r="D68" s="18"/>
      <c r="E68" s="1"/>
      <c r="F68" s="1"/>
    </row>
    <row r="69" spans="1:6" ht="24" customHeight="1" x14ac:dyDescent="0.15">
      <c r="A69" s="3"/>
      <c r="B69" s="331" t="s">
        <v>294</v>
      </c>
      <c r="C69" s="171"/>
      <c r="D69" s="18"/>
      <c r="E69" s="1"/>
      <c r="F69" s="1"/>
    </row>
    <row r="70" spans="1:6" ht="24" customHeight="1" x14ac:dyDescent="0.15">
      <c r="A70" s="3"/>
      <c r="B70" s="314" t="s">
        <v>295</v>
      </c>
      <c r="C70" s="171"/>
      <c r="D70" s="18"/>
      <c r="E70" s="1"/>
      <c r="F70" s="1"/>
    </row>
    <row r="71" spans="1:6" ht="24" customHeight="1" x14ac:dyDescent="0.15">
      <c r="A71" s="3"/>
      <c r="B71" s="331" t="s">
        <v>296</v>
      </c>
      <c r="C71" s="171"/>
      <c r="D71" s="18"/>
      <c r="E71" s="1"/>
      <c r="F71" s="1"/>
    </row>
    <row r="72" spans="1:6" ht="24" customHeight="1" x14ac:dyDescent="0.15">
      <c r="A72" s="3"/>
      <c r="B72" s="331" t="s">
        <v>297</v>
      </c>
      <c r="C72" s="352"/>
      <c r="D72" s="18"/>
      <c r="E72" s="1"/>
      <c r="F72" s="1"/>
    </row>
    <row r="73" spans="1:6" ht="24" customHeight="1" x14ac:dyDescent="0.15">
      <c r="A73" s="3"/>
      <c r="B73" s="331" t="s">
        <v>298</v>
      </c>
      <c r="C73" s="171"/>
      <c r="D73" s="18"/>
      <c r="E73" s="1"/>
      <c r="F73" s="1"/>
    </row>
    <row r="74" spans="1:6" ht="24" customHeight="1" x14ac:dyDescent="0.15">
      <c r="A74" s="3"/>
      <c r="B74" s="331" t="s">
        <v>299</v>
      </c>
      <c r="C74" s="352"/>
      <c r="D74" s="18"/>
      <c r="E74" s="1"/>
      <c r="F74" s="1"/>
    </row>
    <row r="75" spans="1:6" ht="24" customHeight="1" x14ac:dyDescent="0.15">
      <c r="A75" s="3"/>
      <c r="B75" s="331" t="s">
        <v>300</v>
      </c>
      <c r="C75" s="171"/>
      <c r="D75" s="18"/>
      <c r="E75" s="1"/>
      <c r="F75" s="1"/>
    </row>
    <row r="76" spans="1:6" ht="24" customHeight="1" x14ac:dyDescent="0.15">
      <c r="A76" s="3"/>
      <c r="B76" s="331" t="s">
        <v>301</v>
      </c>
      <c r="C76" s="171"/>
      <c r="D76" s="18"/>
      <c r="E76" s="1"/>
      <c r="F76" s="1"/>
    </row>
    <row r="77" spans="1:6" ht="24" customHeight="1" x14ac:dyDescent="0.15">
      <c r="A77" s="3"/>
      <c r="B77" s="331" t="s">
        <v>302</v>
      </c>
      <c r="C77" s="171"/>
      <c r="D77" s="18"/>
      <c r="E77" s="1"/>
      <c r="F77" s="1"/>
    </row>
    <row r="78" spans="1:6" ht="24" customHeight="1" x14ac:dyDescent="0.15">
      <c r="A78" s="3"/>
      <c r="B78" s="331" t="s">
        <v>303</v>
      </c>
      <c r="C78" s="171"/>
      <c r="D78" s="18"/>
      <c r="E78" s="1"/>
      <c r="F78" s="1"/>
    </row>
    <row r="79" spans="1:6" ht="24" customHeight="1" x14ac:dyDescent="0.15">
      <c r="A79" s="3"/>
      <c r="B79" s="331" t="s">
        <v>304</v>
      </c>
      <c r="C79" s="171"/>
      <c r="D79" s="18"/>
      <c r="E79" s="1"/>
      <c r="F79" s="1"/>
    </row>
    <row r="80" spans="1:6" ht="24" customHeight="1" x14ac:dyDescent="0.15">
      <c r="A80" s="3"/>
      <c r="B80" s="331" t="s">
        <v>305</v>
      </c>
      <c r="C80" s="171"/>
      <c r="D80" s="18"/>
      <c r="E80" s="1"/>
      <c r="F80" s="1"/>
    </row>
    <row r="81" spans="1:6" ht="24" customHeight="1" x14ac:dyDescent="0.15">
      <c r="A81" s="3"/>
      <c r="B81" s="331" t="s">
        <v>306</v>
      </c>
      <c r="C81" s="171"/>
      <c r="D81" s="18"/>
      <c r="E81" s="1"/>
      <c r="F81" s="1"/>
    </row>
    <row r="82" spans="1:6" ht="24" customHeight="1" x14ac:dyDescent="0.15">
      <c r="A82" s="3"/>
      <c r="B82" s="331"/>
      <c r="C82" s="352"/>
      <c r="D82" s="18"/>
      <c r="E82" s="1"/>
      <c r="F82" s="1"/>
    </row>
    <row r="83" spans="1:6" ht="24" customHeight="1" x14ac:dyDescent="0.15">
      <c r="A83" s="3"/>
      <c r="B83" s="482" t="s">
        <v>173</v>
      </c>
      <c r="C83" s="489"/>
      <c r="D83" s="18"/>
      <c r="E83" s="1"/>
      <c r="F83" s="1"/>
    </row>
    <row r="84" spans="1:6" ht="19.5" customHeight="1" x14ac:dyDescent="0.15">
      <c r="A84" s="3"/>
      <c r="B84" s="356"/>
      <c r="C84" s="352"/>
      <c r="D84" s="18"/>
      <c r="E84" s="1"/>
      <c r="F84" s="1"/>
    </row>
    <row r="85" spans="1:6" ht="19.5" customHeight="1" x14ac:dyDescent="0.15">
      <c r="A85" s="3"/>
      <c r="B85" s="491" t="s">
        <v>125</v>
      </c>
      <c r="C85" s="492"/>
      <c r="D85" s="18"/>
      <c r="E85" s="1"/>
      <c r="F85" s="1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</cols>
  <sheetData>
    <row r="1" spans="1:6" ht="27.75" customHeight="1" x14ac:dyDescent="0.15">
      <c r="A1" s="1"/>
      <c r="B1" s="2"/>
      <c r="C1" s="11"/>
      <c r="D1" s="2"/>
      <c r="E1" s="2"/>
      <c r="F1" s="2"/>
    </row>
    <row r="2" spans="1:6" ht="12.75" customHeight="1" x14ac:dyDescent="0.15">
      <c r="A2" s="3"/>
      <c r="B2" s="5" t="s">
        <v>31</v>
      </c>
      <c r="C2" s="10">
        <v>2015</v>
      </c>
      <c r="D2" s="17"/>
      <c r="E2" s="17"/>
      <c r="F2" s="21"/>
    </row>
    <row r="3" spans="1:6" ht="12.75" customHeight="1" x14ac:dyDescent="0.15">
      <c r="A3" s="3"/>
      <c r="B3" s="19" t="s">
        <v>17</v>
      </c>
      <c r="C3" s="52"/>
      <c r="D3" s="33"/>
      <c r="E3" s="36"/>
      <c r="F3" s="38"/>
    </row>
    <row r="4" spans="1:6" ht="12.75" customHeight="1" x14ac:dyDescent="0.15">
      <c r="A4" s="3"/>
      <c r="B4" s="26"/>
      <c r="C4" s="53"/>
      <c r="D4" s="39"/>
      <c r="E4" s="39"/>
      <c r="F4" s="39"/>
    </row>
    <row r="5" spans="1:6" ht="12.75" customHeight="1" x14ac:dyDescent="0.15">
      <c r="A5" s="29">
        <v>41</v>
      </c>
      <c r="B5" s="26" t="s">
        <v>15</v>
      </c>
      <c r="C5" s="55">
        <f>SUM(C6:C14)</f>
        <v>2419570</v>
      </c>
      <c r="D5" s="44">
        <v>2419570</v>
      </c>
      <c r="E5" s="39"/>
      <c r="F5" s="39"/>
    </row>
    <row r="6" spans="1:6" ht="12.75" customHeight="1" x14ac:dyDescent="0.15">
      <c r="A6" s="56">
        <v>411</v>
      </c>
      <c r="B6" s="57" t="s">
        <v>33</v>
      </c>
      <c r="C6" s="58">
        <v>1484640</v>
      </c>
      <c r="D6" s="39"/>
      <c r="E6" s="39"/>
      <c r="F6" s="59"/>
    </row>
    <row r="7" spans="1:6" ht="12.75" customHeight="1" x14ac:dyDescent="0.15">
      <c r="A7" s="56">
        <v>412</v>
      </c>
      <c r="B7" s="67" t="s">
        <v>34</v>
      </c>
      <c r="C7" s="58">
        <v>219110</v>
      </c>
      <c r="D7" s="39"/>
      <c r="E7" s="39"/>
      <c r="F7" s="59"/>
    </row>
    <row r="8" spans="1:6" ht="12.75" customHeight="1" x14ac:dyDescent="0.15">
      <c r="A8" s="56">
        <v>413</v>
      </c>
      <c r="B8" s="68" t="s">
        <v>35</v>
      </c>
      <c r="C8" s="58">
        <v>187990</v>
      </c>
      <c r="D8" s="39"/>
      <c r="E8" s="39"/>
      <c r="F8" s="59"/>
    </row>
    <row r="9" spans="1:6" ht="12.75" customHeight="1" x14ac:dyDescent="0.15">
      <c r="A9" s="56">
        <v>414</v>
      </c>
      <c r="B9" s="69" t="s">
        <v>36</v>
      </c>
      <c r="C9" s="58">
        <v>291980</v>
      </c>
      <c r="D9" s="39">
        <f>C8+C9</f>
        <v>479970</v>
      </c>
      <c r="E9" s="128">
        <v>479970</v>
      </c>
      <c r="F9" s="59"/>
    </row>
    <row r="10" spans="1:6" ht="12.75" customHeight="1" x14ac:dyDescent="0.15">
      <c r="A10" s="56">
        <v>415</v>
      </c>
      <c r="B10" s="57" t="s">
        <v>21</v>
      </c>
      <c r="C10" s="58">
        <v>46950</v>
      </c>
      <c r="D10" s="39"/>
      <c r="E10" s="39"/>
      <c r="F10" s="59"/>
    </row>
    <row r="11" spans="1:6" ht="12.75" customHeight="1" x14ac:dyDescent="0.15">
      <c r="A11" s="56">
        <v>416</v>
      </c>
      <c r="B11" s="73" t="s">
        <v>22</v>
      </c>
      <c r="C11" s="58">
        <v>31200</v>
      </c>
      <c r="D11" s="39"/>
      <c r="E11" s="39"/>
      <c r="F11" s="59"/>
    </row>
    <row r="12" spans="1:6" ht="12.75" customHeight="1" x14ac:dyDescent="0.15">
      <c r="A12" s="56">
        <v>417</v>
      </c>
      <c r="B12" s="57" t="s">
        <v>23</v>
      </c>
      <c r="C12" s="58">
        <v>5850</v>
      </c>
      <c r="D12" s="39"/>
      <c r="E12" s="39"/>
      <c r="F12" s="59"/>
    </row>
    <row r="13" spans="1:6" ht="12.75" customHeight="1" x14ac:dyDescent="0.15">
      <c r="A13" s="56">
        <v>418</v>
      </c>
      <c r="B13" s="57" t="s">
        <v>24</v>
      </c>
      <c r="C13" s="58">
        <v>83000</v>
      </c>
      <c r="D13" s="39"/>
      <c r="E13" s="39"/>
      <c r="F13" s="59"/>
    </row>
    <row r="14" spans="1:6" ht="12.75" customHeight="1" x14ac:dyDescent="0.15">
      <c r="A14" s="56">
        <v>419</v>
      </c>
      <c r="B14" s="57" t="s">
        <v>37</v>
      </c>
      <c r="C14" s="58">
        <v>68850</v>
      </c>
      <c r="D14" s="39"/>
      <c r="E14" s="39"/>
      <c r="F14" s="59"/>
    </row>
    <row r="15" spans="1:6" ht="12.75" customHeight="1" x14ac:dyDescent="0.15">
      <c r="A15" s="29">
        <v>42</v>
      </c>
      <c r="B15" s="74" t="s">
        <v>25</v>
      </c>
      <c r="C15" s="130">
        <v>13450</v>
      </c>
      <c r="D15" s="39"/>
      <c r="E15" s="39"/>
      <c r="F15" s="59"/>
    </row>
    <row r="16" spans="1:6" ht="16.5" customHeight="1" x14ac:dyDescent="0.15">
      <c r="A16" s="78">
        <v>43</v>
      </c>
      <c r="B16" s="79" t="s">
        <v>26</v>
      </c>
      <c r="C16" s="119">
        <v>658520</v>
      </c>
      <c r="D16" s="93">
        <f>C17+C27</f>
        <v>658520</v>
      </c>
      <c r="E16" s="121"/>
      <c r="F16" s="39"/>
    </row>
    <row r="17" spans="1:6" ht="12.75" customHeight="1" x14ac:dyDescent="0.15">
      <c r="A17" s="122">
        <v>431</v>
      </c>
      <c r="B17" s="123" t="s">
        <v>26</v>
      </c>
      <c r="C17" s="137">
        <f>SUM(C18:C26)</f>
        <v>542020</v>
      </c>
      <c r="D17" s="138">
        <v>542020</v>
      </c>
      <c r="E17" s="66"/>
      <c r="F17" s="39"/>
    </row>
    <row r="18" spans="1:6" ht="12.75" customHeight="1" x14ac:dyDescent="0.15">
      <c r="A18" s="144" t="s">
        <v>54</v>
      </c>
      <c r="B18" s="154" t="s">
        <v>55</v>
      </c>
      <c r="C18" s="180"/>
      <c r="D18" s="70"/>
      <c r="E18" s="70"/>
      <c r="F18" s="39"/>
    </row>
    <row r="19" spans="1:6" ht="12.75" customHeight="1" x14ac:dyDescent="0.15">
      <c r="A19" s="122" t="s">
        <v>59</v>
      </c>
      <c r="B19" s="178" t="s">
        <v>60</v>
      </c>
      <c r="C19" s="180">
        <v>28800</v>
      </c>
      <c r="D19" s="66"/>
      <c r="E19" s="66"/>
      <c r="F19" s="195"/>
    </row>
    <row r="20" spans="1:6" ht="12.75" customHeight="1" x14ac:dyDescent="0.15">
      <c r="A20" s="122" t="s">
        <v>61</v>
      </c>
      <c r="B20" s="178" t="s">
        <v>62</v>
      </c>
      <c r="C20" s="180">
        <v>115000</v>
      </c>
      <c r="D20" s="66"/>
      <c r="E20" s="66"/>
      <c r="F20" s="200"/>
    </row>
    <row r="21" spans="1:6" ht="12.75" customHeight="1" x14ac:dyDescent="0.15">
      <c r="A21" s="122" t="s">
        <v>63</v>
      </c>
      <c r="B21" s="178" t="s">
        <v>64</v>
      </c>
      <c r="C21" s="180">
        <v>10000</v>
      </c>
      <c r="D21" s="66"/>
      <c r="E21" s="66"/>
      <c r="F21" s="200"/>
    </row>
    <row r="22" spans="1:6" ht="12.75" customHeight="1" x14ac:dyDescent="0.15">
      <c r="A22" s="122" t="s">
        <v>65</v>
      </c>
      <c r="B22" s="178" t="s">
        <v>66</v>
      </c>
      <c r="C22" s="180">
        <v>69070</v>
      </c>
      <c r="D22" s="66"/>
      <c r="E22" s="66"/>
      <c r="F22" s="200"/>
    </row>
    <row r="23" spans="1:6" ht="12.75" customHeight="1" x14ac:dyDescent="0.15">
      <c r="A23" s="122" t="s">
        <v>67</v>
      </c>
      <c r="B23" s="178" t="s">
        <v>68</v>
      </c>
      <c r="C23" s="180">
        <v>52000</v>
      </c>
      <c r="D23" s="66"/>
      <c r="E23" s="66"/>
      <c r="F23" s="200"/>
    </row>
    <row r="24" spans="1:6" ht="12.75" customHeight="1" x14ac:dyDescent="0.15">
      <c r="A24" s="203" t="s">
        <v>69</v>
      </c>
      <c r="B24" s="178" t="s">
        <v>70</v>
      </c>
      <c r="C24" s="180"/>
      <c r="D24" s="66"/>
      <c r="E24" s="66"/>
      <c r="F24" s="200"/>
    </row>
    <row r="25" spans="1:6" ht="12.75" customHeight="1" x14ac:dyDescent="0.15">
      <c r="A25" s="122" t="s">
        <v>71</v>
      </c>
      <c r="B25" s="205" t="s">
        <v>72</v>
      </c>
      <c r="C25" s="180">
        <v>81450</v>
      </c>
      <c r="D25" s="66"/>
      <c r="E25" s="66"/>
      <c r="F25" s="200"/>
    </row>
    <row r="26" spans="1:6" ht="12.75" customHeight="1" x14ac:dyDescent="0.15">
      <c r="A26" s="122" t="s">
        <v>73</v>
      </c>
      <c r="B26" s="205" t="s">
        <v>74</v>
      </c>
      <c r="C26" s="180">
        <v>185700</v>
      </c>
      <c r="D26" s="66"/>
      <c r="E26" s="66"/>
      <c r="F26" s="200"/>
    </row>
    <row r="27" spans="1:6" ht="12.75" customHeight="1" x14ac:dyDescent="0.15">
      <c r="A27" s="122">
        <v>432</v>
      </c>
      <c r="B27" s="207" t="s">
        <v>38</v>
      </c>
      <c r="C27" s="234">
        <f>SUM(C28:C33)</f>
        <v>116500</v>
      </c>
      <c r="D27" s="138">
        <v>116500</v>
      </c>
      <c r="E27" s="66"/>
      <c r="F27" s="200"/>
    </row>
    <row r="28" spans="1:6" ht="12.75" customHeight="1" x14ac:dyDescent="0.15">
      <c r="A28" s="122" t="s">
        <v>75</v>
      </c>
      <c r="B28" s="205" t="s">
        <v>76</v>
      </c>
      <c r="C28" s="180"/>
      <c r="D28" s="66"/>
      <c r="E28" s="66"/>
      <c r="F28" s="200"/>
    </row>
    <row r="29" spans="1:6" ht="12.75" customHeight="1" x14ac:dyDescent="0.15">
      <c r="A29" s="122" t="s">
        <v>77</v>
      </c>
      <c r="B29" s="205" t="s">
        <v>78</v>
      </c>
      <c r="C29" s="180"/>
      <c r="D29" s="66"/>
      <c r="E29" s="66"/>
      <c r="F29" s="200"/>
    </row>
    <row r="30" spans="1:6" ht="12.75" customHeight="1" x14ac:dyDescent="0.15">
      <c r="A30" s="122" t="s">
        <v>79</v>
      </c>
      <c r="B30" s="205" t="s">
        <v>80</v>
      </c>
      <c r="C30" s="180"/>
      <c r="D30" s="66"/>
      <c r="E30" s="66"/>
      <c r="F30" s="200"/>
    </row>
    <row r="31" spans="1:6" ht="12.75" customHeight="1" x14ac:dyDescent="0.15">
      <c r="A31" s="144" t="s">
        <v>81</v>
      </c>
      <c r="B31" s="209" t="s">
        <v>82</v>
      </c>
      <c r="C31" s="180"/>
      <c r="D31" s="66"/>
      <c r="E31" s="66"/>
      <c r="F31" s="200"/>
    </row>
    <row r="32" spans="1:6" ht="12.75" customHeight="1" x14ac:dyDescent="0.15">
      <c r="A32" s="122" t="s">
        <v>83</v>
      </c>
      <c r="B32" s="205" t="s">
        <v>84</v>
      </c>
      <c r="C32" s="180"/>
      <c r="D32" s="66"/>
      <c r="E32" s="66"/>
      <c r="F32" s="200"/>
    </row>
    <row r="33" spans="1:6" ht="12.75" customHeight="1" x14ac:dyDescent="0.15">
      <c r="A33" s="122" t="s">
        <v>85</v>
      </c>
      <c r="B33" s="205" t="s">
        <v>86</v>
      </c>
      <c r="C33" s="180">
        <f>100000+16500</f>
        <v>116500</v>
      </c>
      <c r="D33" s="66"/>
      <c r="E33" s="66"/>
      <c r="F33" s="200"/>
    </row>
    <row r="34" spans="1:6" ht="12.75" customHeight="1" x14ac:dyDescent="0.15">
      <c r="A34" s="29">
        <v>44</v>
      </c>
      <c r="B34" s="210" t="s">
        <v>39</v>
      </c>
      <c r="C34" s="130">
        <v>689260</v>
      </c>
      <c r="D34" s="39"/>
      <c r="E34" s="39"/>
      <c r="F34" s="39"/>
    </row>
    <row r="35" spans="1:6" ht="12.75" customHeight="1" x14ac:dyDescent="0.15">
      <c r="A35" s="29">
        <v>45</v>
      </c>
      <c r="B35" s="74" t="s">
        <v>87</v>
      </c>
      <c r="C35" s="53"/>
      <c r="D35" s="39"/>
      <c r="E35" s="39"/>
      <c r="F35" s="39"/>
    </row>
    <row r="36" spans="1:6" ht="12.75" customHeight="1" x14ac:dyDescent="0.15">
      <c r="A36" s="29">
        <v>46</v>
      </c>
      <c r="B36" s="26" t="s">
        <v>41</v>
      </c>
      <c r="C36" s="130">
        <v>339450</v>
      </c>
      <c r="D36" s="39"/>
      <c r="E36" s="39"/>
      <c r="F36" s="39"/>
    </row>
    <row r="37" spans="1:6" ht="12.75" customHeight="1" x14ac:dyDescent="0.15">
      <c r="A37" s="29">
        <v>47</v>
      </c>
      <c r="B37" s="26" t="s">
        <v>42</v>
      </c>
      <c r="C37" s="130">
        <v>25750</v>
      </c>
      <c r="D37" s="39"/>
      <c r="E37" s="39"/>
      <c r="F37" s="39"/>
    </row>
    <row r="38" spans="1:6" ht="12.75" customHeight="1" x14ac:dyDescent="0.15">
      <c r="A38" s="3"/>
      <c r="B38" s="26" t="s">
        <v>43</v>
      </c>
      <c r="C38" s="236">
        <v>4146000</v>
      </c>
      <c r="D38" s="39">
        <f>C5+C15+C16+C34+C36+C37</f>
        <v>4146000</v>
      </c>
      <c r="E38" s="39"/>
      <c r="F38" s="39"/>
    </row>
    <row r="39" spans="1:6" ht="12.75" customHeight="1" x14ac:dyDescent="0.15">
      <c r="A39" s="3"/>
      <c r="B39" s="213" t="s">
        <v>88</v>
      </c>
      <c r="C39" s="238"/>
      <c r="D39" s="215"/>
      <c r="E39" s="215"/>
      <c r="F39" s="215"/>
    </row>
    <row r="40" spans="1:6" ht="12.75" customHeight="1" x14ac:dyDescent="0.15">
      <c r="A40" s="29">
        <v>71</v>
      </c>
      <c r="B40" s="26" t="s">
        <v>44</v>
      </c>
      <c r="C40" s="240">
        <f>SUM(C41:C45)</f>
        <v>2247200</v>
      </c>
      <c r="D40" s="44">
        <v>2247200</v>
      </c>
      <c r="E40" s="39"/>
      <c r="F40" s="26"/>
    </row>
    <row r="41" spans="1:6" ht="12.75" customHeight="1" x14ac:dyDescent="0.15">
      <c r="A41" s="56">
        <v>711</v>
      </c>
      <c r="B41" s="73" t="s">
        <v>45</v>
      </c>
      <c r="C41" s="241">
        <v>1129200</v>
      </c>
      <c r="D41" s="66"/>
      <c r="E41" s="66"/>
      <c r="F41" s="59"/>
    </row>
    <row r="42" spans="1:6" ht="12.75" customHeight="1" x14ac:dyDescent="0.15">
      <c r="A42" s="56">
        <v>713</v>
      </c>
      <c r="B42" s="73" t="s">
        <v>46</v>
      </c>
      <c r="C42" s="241">
        <v>65000</v>
      </c>
      <c r="D42" s="66"/>
      <c r="E42" s="66"/>
      <c r="F42" s="59"/>
    </row>
    <row r="43" spans="1:6" ht="12.75" customHeight="1" x14ac:dyDescent="0.15">
      <c r="A43" s="56">
        <v>714</v>
      </c>
      <c r="B43" s="73" t="s">
        <v>47</v>
      </c>
      <c r="C43" s="241">
        <f>180000+310000</f>
        <v>490000</v>
      </c>
      <c r="D43" s="71">
        <v>490000</v>
      </c>
      <c r="E43" s="66"/>
      <c r="F43" s="59"/>
    </row>
    <row r="44" spans="1:6" ht="12.75" customHeight="1" x14ac:dyDescent="0.15">
      <c r="A44" s="224"/>
      <c r="B44" s="73" t="s">
        <v>89</v>
      </c>
      <c r="C44" s="182">
        <f>755000-C43</f>
        <v>265000</v>
      </c>
      <c r="D44" s="66"/>
      <c r="E44" s="66"/>
      <c r="F44" s="59"/>
    </row>
    <row r="45" spans="1:6" ht="12.75" customHeight="1" x14ac:dyDescent="0.15">
      <c r="A45" s="56">
        <v>715</v>
      </c>
      <c r="B45" s="73" t="s">
        <v>90</v>
      </c>
      <c r="C45" s="58">
        <v>298000</v>
      </c>
      <c r="D45" s="66"/>
      <c r="E45" s="66"/>
      <c r="F45" s="59"/>
    </row>
    <row r="46" spans="1:6" ht="12.75" customHeight="1" x14ac:dyDescent="0.15">
      <c r="A46" s="29">
        <v>72</v>
      </c>
      <c r="B46" s="227" t="s">
        <v>48</v>
      </c>
      <c r="C46" s="130">
        <v>200000</v>
      </c>
      <c r="D46" s="39"/>
      <c r="E46" s="39"/>
      <c r="F46" s="66"/>
    </row>
    <row r="47" spans="1:6" ht="18" customHeight="1" x14ac:dyDescent="0.15">
      <c r="A47" s="229">
        <v>73</v>
      </c>
      <c r="B47" s="74" t="s">
        <v>91</v>
      </c>
      <c r="C47" s="130">
        <v>120000</v>
      </c>
      <c r="D47" s="196"/>
      <c r="E47" s="196"/>
      <c r="F47" s="259"/>
    </row>
    <row r="48" spans="1:6" ht="12.75" customHeight="1" x14ac:dyDescent="0.15">
      <c r="A48" s="29">
        <v>74</v>
      </c>
      <c r="B48" s="79" t="s">
        <v>49</v>
      </c>
      <c r="C48" s="130">
        <v>1578800</v>
      </c>
      <c r="D48" s="39"/>
      <c r="E48" s="39"/>
      <c r="F48" s="39"/>
    </row>
    <row r="49" spans="1:6" ht="12.75" customHeight="1" x14ac:dyDescent="0.15">
      <c r="A49" s="56">
        <v>741</v>
      </c>
      <c r="B49" s="73" t="s">
        <v>50</v>
      </c>
      <c r="C49" s="58">
        <v>100000</v>
      </c>
      <c r="D49" s="66"/>
      <c r="E49" s="66"/>
      <c r="F49" s="39"/>
    </row>
    <row r="50" spans="1:6" ht="12.75" customHeight="1" x14ac:dyDescent="0.15">
      <c r="A50" s="56">
        <v>742</v>
      </c>
      <c r="B50" s="73" t="s">
        <v>51</v>
      </c>
      <c r="C50" s="58">
        <v>1300000</v>
      </c>
      <c r="D50" s="66"/>
      <c r="E50" s="66"/>
      <c r="F50" s="39"/>
    </row>
    <row r="51" spans="1:6" ht="12.75" customHeight="1" x14ac:dyDescent="0.15">
      <c r="A51" s="224"/>
      <c r="B51" s="73" t="s">
        <v>92</v>
      </c>
      <c r="C51" s="129">
        <f>C48-C49-C50</f>
        <v>178800</v>
      </c>
      <c r="D51" s="196"/>
      <c r="E51" s="196"/>
      <c r="F51" s="39"/>
    </row>
    <row r="52" spans="1:6" ht="12.75" customHeight="1" x14ac:dyDescent="0.15">
      <c r="A52" s="29">
        <v>751</v>
      </c>
      <c r="B52" s="210" t="s">
        <v>87</v>
      </c>
      <c r="C52" s="130"/>
      <c r="D52" s="39"/>
      <c r="E52" s="39"/>
      <c r="F52" s="39"/>
    </row>
    <row r="53" spans="1:6" ht="12.75" customHeight="1" x14ac:dyDescent="0.15">
      <c r="A53" s="3"/>
      <c r="B53" s="210" t="s">
        <v>93</v>
      </c>
      <c r="C53" s="236">
        <v>4146000</v>
      </c>
      <c r="D53" s="39">
        <f>C40+C46+C47+C48+C52</f>
        <v>4146000</v>
      </c>
      <c r="E53" s="39"/>
      <c r="F53" s="39"/>
    </row>
    <row r="54" spans="1:6" ht="12.75" customHeight="1" x14ac:dyDescent="0.15">
      <c r="A54" s="3"/>
      <c r="B54" s="213" t="s">
        <v>94</v>
      </c>
      <c r="C54" s="238"/>
      <c r="D54" s="215"/>
      <c r="E54" s="215"/>
      <c r="F54" s="215"/>
    </row>
    <row r="55" spans="1:6" ht="12.75" customHeight="1" x14ac:dyDescent="0.15">
      <c r="A55" s="3"/>
      <c r="B55" s="67" t="s">
        <v>95</v>
      </c>
      <c r="C55" s="129"/>
      <c r="D55" s="66"/>
      <c r="E55" s="66"/>
      <c r="F55" s="66"/>
    </row>
    <row r="56" spans="1:6" ht="12.75" customHeight="1" x14ac:dyDescent="0.15">
      <c r="A56" s="3"/>
      <c r="B56" s="67" t="s">
        <v>96</v>
      </c>
      <c r="C56" s="129"/>
      <c r="D56" s="66"/>
      <c r="E56" s="66"/>
      <c r="F56" s="66"/>
    </row>
    <row r="57" spans="1:6" ht="12.75" customHeight="1" x14ac:dyDescent="0.15">
      <c r="A57" s="3"/>
      <c r="B57" s="67" t="s">
        <v>97</v>
      </c>
      <c r="C57" s="129"/>
      <c r="D57" s="66"/>
      <c r="E57" s="66"/>
      <c r="F57" s="66"/>
    </row>
    <row r="58" spans="1:6" ht="12.75" customHeight="1" x14ac:dyDescent="0.15">
      <c r="A58" s="3"/>
      <c r="B58" s="67" t="s">
        <v>98</v>
      </c>
      <c r="C58" s="129"/>
      <c r="D58" s="66"/>
      <c r="E58" s="66"/>
      <c r="F58" s="66"/>
    </row>
    <row r="59" spans="1:6" ht="12.75" customHeight="1" x14ac:dyDescent="0.15">
      <c r="A59" s="3"/>
      <c r="B59" s="270"/>
      <c r="C59" s="238"/>
      <c r="D59" s="215"/>
      <c r="E59" s="215"/>
      <c r="F59" s="215"/>
    </row>
    <row r="60" spans="1:6" ht="19.5" customHeight="1" x14ac:dyDescent="0.15">
      <c r="A60" s="1"/>
      <c r="B60" s="271"/>
      <c r="C60" s="345"/>
      <c r="D60" s="273"/>
      <c r="E60" s="271"/>
      <c r="F60" s="271"/>
    </row>
    <row r="61" spans="1:6" ht="19.5" customHeight="1" x14ac:dyDescent="0.15">
      <c r="A61" s="1"/>
      <c r="B61" s="286" t="s">
        <v>99</v>
      </c>
      <c r="C61" s="11"/>
      <c r="D61" s="316"/>
      <c r="E61" s="2"/>
      <c r="F61" s="1"/>
    </row>
    <row r="62" spans="1:6" ht="19.5" customHeight="1" x14ac:dyDescent="0.15">
      <c r="A62" s="3"/>
      <c r="B62" s="299" t="s">
        <v>103</v>
      </c>
      <c r="C62" s="155"/>
      <c r="D62" s="179"/>
      <c r="E62" s="396"/>
      <c r="F62" s="18"/>
    </row>
    <row r="63" spans="1:6" ht="24" customHeight="1" x14ac:dyDescent="0.15">
      <c r="A63" s="3"/>
      <c r="B63" s="327" t="s">
        <v>191</v>
      </c>
      <c r="C63" s="171">
        <v>214080</v>
      </c>
      <c r="D63" s="352"/>
      <c r="E63" s="374"/>
      <c r="F63" s="18"/>
    </row>
    <row r="64" spans="1:6" ht="24" customHeight="1" x14ac:dyDescent="0.15">
      <c r="A64" s="3"/>
      <c r="B64" s="314" t="s">
        <v>209</v>
      </c>
      <c r="C64" s="171">
        <v>148790</v>
      </c>
      <c r="D64" s="352"/>
      <c r="E64" s="374"/>
      <c r="F64" s="18"/>
    </row>
    <row r="65" spans="1:6" ht="24" customHeight="1" x14ac:dyDescent="0.15">
      <c r="A65" s="3"/>
      <c r="B65" s="331" t="s">
        <v>108</v>
      </c>
      <c r="C65" s="171">
        <v>69930</v>
      </c>
      <c r="D65" s="352"/>
      <c r="E65" s="374"/>
      <c r="F65" s="18"/>
    </row>
    <row r="66" spans="1:6" ht="24" customHeight="1" x14ac:dyDescent="0.15">
      <c r="A66" s="3"/>
      <c r="B66" s="331" t="s">
        <v>210</v>
      </c>
      <c r="C66" s="171">
        <v>0</v>
      </c>
      <c r="D66" s="352"/>
      <c r="E66" s="374"/>
      <c r="F66" s="18"/>
    </row>
    <row r="67" spans="1:6" ht="24" customHeight="1" x14ac:dyDescent="0.15">
      <c r="A67" s="3"/>
      <c r="B67" s="331" t="s">
        <v>117</v>
      </c>
      <c r="C67" s="171">
        <v>540570</v>
      </c>
      <c r="D67" s="352"/>
      <c r="E67" s="374"/>
      <c r="F67" s="18"/>
    </row>
    <row r="68" spans="1:6" ht="24" customHeight="1" x14ac:dyDescent="0.15">
      <c r="A68" s="3"/>
      <c r="B68" s="331" t="s">
        <v>202</v>
      </c>
      <c r="C68" s="171">
        <v>563030</v>
      </c>
      <c r="D68" s="352"/>
      <c r="E68" s="374"/>
      <c r="F68" s="18"/>
    </row>
    <row r="69" spans="1:6" ht="31.5" customHeight="1" x14ac:dyDescent="0.15">
      <c r="A69" s="3"/>
      <c r="B69" s="314" t="s">
        <v>211</v>
      </c>
      <c r="C69" s="171">
        <v>176190</v>
      </c>
      <c r="D69" s="352"/>
      <c r="E69" s="374"/>
      <c r="F69" s="18"/>
    </row>
    <row r="70" spans="1:6" ht="24" customHeight="1" x14ac:dyDescent="0.15">
      <c r="A70" s="3"/>
      <c r="B70" s="333" t="s">
        <v>212</v>
      </c>
      <c r="C70" s="171">
        <v>555560</v>
      </c>
      <c r="D70" s="352"/>
      <c r="E70" s="374"/>
      <c r="F70" s="18"/>
    </row>
    <row r="71" spans="1:6" ht="24" customHeight="1" x14ac:dyDescent="0.15">
      <c r="A71" s="3"/>
      <c r="B71" s="333" t="s">
        <v>213</v>
      </c>
      <c r="C71" s="171">
        <v>248710</v>
      </c>
      <c r="D71" s="352"/>
      <c r="E71" s="374"/>
      <c r="F71" s="18"/>
    </row>
    <row r="72" spans="1:6" ht="24" customHeight="1" x14ac:dyDescent="0.15">
      <c r="A72" s="3"/>
      <c r="B72" s="333" t="s">
        <v>115</v>
      </c>
      <c r="C72" s="171">
        <v>16380</v>
      </c>
      <c r="D72" s="352"/>
      <c r="E72" s="374"/>
      <c r="F72" s="18"/>
    </row>
    <row r="73" spans="1:6" ht="24" customHeight="1" x14ac:dyDescent="0.15">
      <c r="A73" s="3"/>
      <c r="B73" s="333" t="s">
        <v>214</v>
      </c>
      <c r="C73" s="171">
        <v>378660</v>
      </c>
      <c r="D73" s="352"/>
      <c r="E73" s="374"/>
      <c r="F73" s="18"/>
    </row>
    <row r="74" spans="1:6" ht="24" customHeight="1" x14ac:dyDescent="0.15">
      <c r="A74" s="3"/>
      <c r="B74" s="331" t="s">
        <v>132</v>
      </c>
      <c r="C74" s="171">
        <v>91560</v>
      </c>
      <c r="D74" s="352"/>
      <c r="E74" s="374"/>
      <c r="F74" s="18"/>
    </row>
    <row r="75" spans="1:6" ht="24" customHeight="1" x14ac:dyDescent="0.15">
      <c r="A75" s="3"/>
      <c r="B75" s="331" t="s">
        <v>146</v>
      </c>
      <c r="C75" s="171">
        <v>309400</v>
      </c>
      <c r="D75" s="352"/>
      <c r="E75" s="374"/>
      <c r="F75" s="18"/>
    </row>
    <row r="76" spans="1:6" ht="24" customHeight="1" x14ac:dyDescent="0.15">
      <c r="A76" s="3"/>
      <c r="B76" s="331" t="s">
        <v>149</v>
      </c>
      <c r="C76" s="171">
        <v>253300</v>
      </c>
      <c r="D76" s="352"/>
      <c r="E76" s="374"/>
      <c r="F76" s="18"/>
    </row>
    <row r="77" spans="1:6" ht="24" customHeight="1" x14ac:dyDescent="0.15">
      <c r="A77" s="3"/>
      <c r="B77" s="331" t="s">
        <v>215</v>
      </c>
      <c r="C77" s="171">
        <v>60290</v>
      </c>
      <c r="D77" s="352"/>
      <c r="E77" s="374"/>
      <c r="F77" s="18"/>
    </row>
    <row r="78" spans="1:6" ht="24" customHeight="1" x14ac:dyDescent="0.15">
      <c r="A78" s="3"/>
      <c r="B78" s="331" t="s">
        <v>216</v>
      </c>
      <c r="C78" s="171">
        <v>19000</v>
      </c>
      <c r="D78" s="352"/>
      <c r="E78" s="374"/>
      <c r="F78" s="18"/>
    </row>
    <row r="79" spans="1:6" ht="24" customHeight="1" x14ac:dyDescent="0.15">
      <c r="A79" s="3"/>
      <c r="B79" s="333" t="s">
        <v>219</v>
      </c>
      <c r="C79" s="171">
        <v>60000</v>
      </c>
      <c r="D79" s="352"/>
      <c r="E79" s="374"/>
      <c r="F79" s="18"/>
    </row>
    <row r="80" spans="1:6" ht="24" customHeight="1" x14ac:dyDescent="0.15">
      <c r="A80" s="3"/>
      <c r="B80" s="331" t="s">
        <v>222</v>
      </c>
      <c r="C80" s="171">
        <v>11000</v>
      </c>
      <c r="D80" s="352"/>
      <c r="E80" s="374"/>
      <c r="F80" s="18"/>
    </row>
    <row r="81" spans="1:6" ht="24" customHeight="1" x14ac:dyDescent="0.15">
      <c r="A81" s="3"/>
      <c r="B81" s="331" t="s">
        <v>224</v>
      </c>
      <c r="C81" s="171">
        <v>40000</v>
      </c>
      <c r="D81" s="352"/>
      <c r="E81" s="374"/>
      <c r="F81" s="18"/>
    </row>
    <row r="82" spans="1:6" ht="24" customHeight="1" x14ac:dyDescent="0.15">
      <c r="A82" s="3"/>
      <c r="B82" s="331" t="s">
        <v>225</v>
      </c>
      <c r="C82" s="171">
        <v>389550</v>
      </c>
      <c r="D82" s="352"/>
      <c r="E82" s="374"/>
      <c r="F82" s="18"/>
    </row>
    <row r="83" spans="1:6" ht="19.5" customHeight="1" x14ac:dyDescent="0.15">
      <c r="A83" s="3"/>
      <c r="B83" s="356"/>
      <c r="C83" s="352"/>
      <c r="D83" s="352"/>
      <c r="E83" s="374"/>
      <c r="F83" s="18"/>
    </row>
    <row r="84" spans="1:6" ht="19.5" customHeight="1" x14ac:dyDescent="0.15">
      <c r="A84" s="3"/>
      <c r="B84" s="299" t="s">
        <v>125</v>
      </c>
      <c r="C84" s="401">
        <f>SUM(C63:C82)</f>
        <v>4146000</v>
      </c>
      <c r="D84" s="359"/>
      <c r="E84" s="359"/>
      <c r="F84" s="18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9" width="13.6640625" customWidth="1"/>
  </cols>
  <sheetData>
    <row r="1" spans="1:9" ht="27.75" customHeight="1" x14ac:dyDescent="0.15">
      <c r="A1" s="1"/>
      <c r="B1" s="2"/>
      <c r="C1" s="11"/>
      <c r="D1" s="2"/>
      <c r="E1" s="2"/>
      <c r="F1" s="2"/>
      <c r="G1" s="12"/>
      <c r="H1" s="12"/>
      <c r="I1" s="12"/>
    </row>
    <row r="2" spans="1:9" ht="12.75" customHeight="1" x14ac:dyDescent="0.15">
      <c r="A2" s="3"/>
      <c r="B2" s="5" t="s">
        <v>30</v>
      </c>
      <c r="C2" s="10">
        <v>2015</v>
      </c>
      <c r="D2" s="17"/>
      <c r="E2" s="17"/>
      <c r="F2" s="21"/>
      <c r="G2" s="16"/>
      <c r="H2" s="12"/>
      <c r="I2" s="12"/>
    </row>
    <row r="3" spans="1:9" ht="12.75" customHeight="1" x14ac:dyDescent="0.15">
      <c r="A3" s="3"/>
      <c r="B3" s="19" t="s">
        <v>17</v>
      </c>
      <c r="C3" s="52"/>
      <c r="D3" s="33"/>
      <c r="E3" s="36"/>
      <c r="F3" s="38"/>
      <c r="G3" s="16"/>
      <c r="H3" s="12"/>
      <c r="I3" s="12"/>
    </row>
    <row r="4" spans="1:9" ht="12.75" customHeight="1" x14ac:dyDescent="0.15">
      <c r="A4" s="3"/>
      <c r="B4" s="26"/>
      <c r="C4" s="53"/>
      <c r="D4" s="39"/>
      <c r="E4" s="39"/>
      <c r="F4" s="39"/>
      <c r="G4" s="16"/>
      <c r="H4" s="12"/>
      <c r="I4" s="12"/>
    </row>
    <row r="5" spans="1:9" ht="12.75" customHeight="1" x14ac:dyDescent="0.15">
      <c r="A5" s="29">
        <v>41</v>
      </c>
      <c r="B5" s="26" t="s">
        <v>15</v>
      </c>
      <c r="C5" s="127">
        <f>SUM(C6:C14)</f>
        <v>2329900</v>
      </c>
      <c r="D5" s="63">
        <v>2329900</v>
      </c>
      <c r="E5" s="54"/>
      <c r="F5" s="39"/>
      <c r="G5" s="16"/>
      <c r="H5" s="12"/>
      <c r="I5" s="12"/>
    </row>
    <row r="6" spans="1:9" ht="12.75" customHeight="1" x14ac:dyDescent="0.15">
      <c r="A6" s="56">
        <v>411</v>
      </c>
      <c r="B6" s="57" t="s">
        <v>33</v>
      </c>
      <c r="C6" s="58">
        <v>1509400</v>
      </c>
      <c r="D6" s="66"/>
      <c r="E6" s="66"/>
      <c r="F6" s="59"/>
      <c r="G6" s="16"/>
      <c r="H6" s="12"/>
      <c r="I6" s="12"/>
    </row>
    <row r="7" spans="1:9" ht="12.75" customHeight="1" x14ac:dyDescent="0.15">
      <c r="A7" s="56">
        <v>412</v>
      </c>
      <c r="B7" s="67" t="s">
        <v>34</v>
      </c>
      <c r="C7" s="58">
        <v>70000</v>
      </c>
      <c r="D7" s="66"/>
      <c r="E7" s="66"/>
      <c r="F7" s="59"/>
      <c r="G7" s="16"/>
      <c r="H7" s="12"/>
      <c r="I7" s="12"/>
    </row>
    <row r="8" spans="1:9" ht="12.75" customHeight="1" x14ac:dyDescent="0.15">
      <c r="A8" s="56">
        <v>413</v>
      </c>
      <c r="B8" s="68" t="s">
        <v>35</v>
      </c>
      <c r="C8" s="58">
        <v>108000</v>
      </c>
      <c r="D8" s="66"/>
      <c r="E8" s="66"/>
      <c r="F8" s="59"/>
      <c r="G8" s="16"/>
      <c r="H8" s="12"/>
      <c r="I8" s="12"/>
    </row>
    <row r="9" spans="1:9" ht="12.75" customHeight="1" x14ac:dyDescent="0.15">
      <c r="A9" s="56">
        <v>414</v>
      </c>
      <c r="B9" s="69" t="s">
        <v>36</v>
      </c>
      <c r="C9" s="58">
        <v>215300</v>
      </c>
      <c r="D9" s="66">
        <f>C8+C9</f>
        <v>323300</v>
      </c>
      <c r="E9" s="113">
        <v>323300</v>
      </c>
      <c r="F9" s="59"/>
      <c r="G9" s="16"/>
      <c r="H9" s="12"/>
      <c r="I9" s="12"/>
    </row>
    <row r="10" spans="1:9" ht="12.75" customHeight="1" x14ac:dyDescent="0.15">
      <c r="A10" s="56">
        <v>415</v>
      </c>
      <c r="B10" s="57" t="s">
        <v>21</v>
      </c>
      <c r="C10" s="58">
        <v>116000</v>
      </c>
      <c r="D10" s="66"/>
      <c r="E10" s="66"/>
      <c r="F10" s="59"/>
      <c r="G10" s="16"/>
      <c r="H10" s="12"/>
      <c r="I10" s="12"/>
    </row>
    <row r="11" spans="1:9" ht="12.75" customHeight="1" x14ac:dyDescent="0.15">
      <c r="A11" s="56">
        <v>416</v>
      </c>
      <c r="B11" s="73" t="s">
        <v>22</v>
      </c>
      <c r="C11" s="58">
        <v>212000</v>
      </c>
      <c r="D11" s="66"/>
      <c r="E11" s="66"/>
      <c r="F11" s="59"/>
      <c r="G11" s="16"/>
      <c r="H11" s="12"/>
      <c r="I11" s="12"/>
    </row>
    <row r="12" spans="1:9" ht="12.75" customHeight="1" x14ac:dyDescent="0.15">
      <c r="A12" s="56">
        <v>417</v>
      </c>
      <c r="B12" s="57" t="s">
        <v>23</v>
      </c>
      <c r="C12" s="58">
        <v>24200</v>
      </c>
      <c r="D12" s="66"/>
      <c r="E12" s="66"/>
      <c r="F12" s="59"/>
      <c r="G12" s="16"/>
      <c r="H12" s="12"/>
      <c r="I12" s="12"/>
    </row>
    <row r="13" spans="1:9" ht="12.75" customHeight="1" x14ac:dyDescent="0.15">
      <c r="A13" s="56">
        <v>418</v>
      </c>
      <c r="B13" s="57" t="s">
        <v>24</v>
      </c>
      <c r="C13" s="129"/>
      <c r="D13" s="66"/>
      <c r="E13" s="66"/>
      <c r="F13" s="59"/>
      <c r="G13" s="508"/>
      <c r="H13" s="509"/>
      <c r="I13" s="509"/>
    </row>
    <row r="14" spans="1:9" ht="12.75" customHeight="1" x14ac:dyDescent="0.15">
      <c r="A14" s="56">
        <v>419</v>
      </c>
      <c r="B14" s="57" t="s">
        <v>37</v>
      </c>
      <c r="C14" s="58">
        <v>75000</v>
      </c>
      <c r="D14" s="66"/>
      <c r="E14" s="66"/>
      <c r="F14" s="59"/>
      <c r="G14" s="237"/>
      <c r="H14" s="310"/>
      <c r="I14" s="310"/>
    </row>
    <row r="15" spans="1:9" ht="12.75" customHeight="1" x14ac:dyDescent="0.15">
      <c r="A15" s="29">
        <v>42</v>
      </c>
      <c r="B15" s="74" t="s">
        <v>25</v>
      </c>
      <c r="C15" s="53"/>
      <c r="D15" s="66"/>
      <c r="E15" s="59"/>
      <c r="F15" s="59"/>
      <c r="G15" s="312"/>
      <c r="H15" s="332"/>
      <c r="I15" s="332"/>
    </row>
    <row r="16" spans="1:9" ht="16.5" customHeight="1" x14ac:dyDescent="0.15">
      <c r="A16" s="78">
        <v>43</v>
      </c>
      <c r="B16" s="79" t="s">
        <v>26</v>
      </c>
      <c r="C16" s="91">
        <v>873000</v>
      </c>
      <c r="D16" s="334">
        <f>C17+C27</f>
        <v>873000</v>
      </c>
      <c r="E16" s="121"/>
      <c r="F16" s="39"/>
      <c r="G16" s="312"/>
      <c r="H16" s="332"/>
      <c r="I16" s="332"/>
    </row>
    <row r="17" spans="1:9" ht="12.75" customHeight="1" x14ac:dyDescent="0.15">
      <c r="A17" s="122">
        <v>431</v>
      </c>
      <c r="B17" s="123" t="s">
        <v>26</v>
      </c>
      <c r="C17" s="336">
        <f>SUM(C18:C26)</f>
        <v>263000</v>
      </c>
      <c r="D17" s="194">
        <v>263000</v>
      </c>
      <c r="E17" s="70"/>
      <c r="F17" s="39"/>
      <c r="G17" s="312"/>
      <c r="H17" s="332"/>
      <c r="I17" s="332"/>
    </row>
    <row r="18" spans="1:9" ht="12.75" customHeight="1" x14ac:dyDescent="0.15">
      <c r="A18" s="144" t="s">
        <v>54</v>
      </c>
      <c r="B18" s="154" t="s">
        <v>55</v>
      </c>
      <c r="C18" s="180"/>
      <c r="D18" s="157"/>
      <c r="E18" s="70"/>
      <c r="F18" s="39"/>
      <c r="G18" s="16"/>
      <c r="H18" s="12"/>
      <c r="I18" s="12"/>
    </row>
    <row r="19" spans="1:9" ht="12.75" customHeight="1" x14ac:dyDescent="0.15">
      <c r="A19" s="122" t="s">
        <v>59</v>
      </c>
      <c r="B19" s="178" t="s">
        <v>60</v>
      </c>
      <c r="C19" s="338">
        <v>3000</v>
      </c>
      <c r="D19" s="70"/>
      <c r="E19" s="66"/>
      <c r="F19" s="216"/>
      <c r="G19" s="510"/>
      <c r="H19" s="509"/>
      <c r="I19" s="509"/>
    </row>
    <row r="20" spans="1:9" ht="12.75" customHeight="1" x14ac:dyDescent="0.15">
      <c r="A20" s="122" t="s">
        <v>61</v>
      </c>
      <c r="B20" s="178" t="s">
        <v>62</v>
      </c>
      <c r="C20" s="338">
        <v>130000</v>
      </c>
      <c r="D20" s="70"/>
      <c r="E20" s="66"/>
      <c r="F20" s="216"/>
      <c r="G20" s="341"/>
      <c r="H20" s="146"/>
      <c r="I20" s="146"/>
    </row>
    <row r="21" spans="1:9" ht="12.75" customHeight="1" x14ac:dyDescent="0.15">
      <c r="A21" s="122" t="s">
        <v>63</v>
      </c>
      <c r="B21" s="178" t="s">
        <v>64</v>
      </c>
      <c r="C21" s="343">
        <f>5000+10000</f>
        <v>15000</v>
      </c>
      <c r="D21" s="70"/>
      <c r="E21" s="66"/>
      <c r="F21" s="216"/>
      <c r="G21" s="341"/>
      <c r="H21" s="146"/>
      <c r="I21" s="146"/>
    </row>
    <row r="22" spans="1:9" ht="12.75" customHeight="1" x14ac:dyDescent="0.15">
      <c r="A22" s="122" t="s">
        <v>65</v>
      </c>
      <c r="B22" s="178" t="s">
        <v>66</v>
      </c>
      <c r="C22" s="338">
        <v>50000</v>
      </c>
      <c r="D22" s="70"/>
      <c r="E22" s="66"/>
      <c r="F22" s="216"/>
      <c r="G22" s="341"/>
      <c r="H22" s="146"/>
      <c r="I22" s="146"/>
    </row>
    <row r="23" spans="1:9" ht="12.75" customHeight="1" x14ac:dyDescent="0.15">
      <c r="A23" s="122" t="s">
        <v>67</v>
      </c>
      <c r="B23" s="178" t="s">
        <v>68</v>
      </c>
      <c r="C23" s="338">
        <v>25000</v>
      </c>
      <c r="D23" s="70"/>
      <c r="E23" s="66"/>
      <c r="F23" s="216"/>
      <c r="G23" s="341"/>
      <c r="H23" s="146"/>
      <c r="I23" s="146"/>
    </row>
    <row r="24" spans="1:9" ht="12.75" customHeight="1" x14ac:dyDescent="0.15">
      <c r="A24" s="203" t="s">
        <v>69</v>
      </c>
      <c r="B24" s="178" t="s">
        <v>70</v>
      </c>
      <c r="C24" s="338"/>
      <c r="D24" s="70"/>
      <c r="E24" s="66"/>
      <c r="F24" s="216"/>
      <c r="G24" s="341"/>
      <c r="H24" s="146"/>
      <c r="I24" s="146"/>
    </row>
    <row r="25" spans="1:9" ht="12.75" customHeight="1" x14ac:dyDescent="0.15">
      <c r="A25" s="122" t="s">
        <v>71</v>
      </c>
      <c r="B25" s="205" t="s">
        <v>72</v>
      </c>
      <c r="C25" s="338">
        <v>20000</v>
      </c>
      <c r="D25" s="70"/>
      <c r="E25" s="66"/>
      <c r="F25" s="216"/>
      <c r="G25" s="341"/>
      <c r="H25" s="146"/>
      <c r="I25" s="146"/>
    </row>
    <row r="26" spans="1:9" ht="12.75" customHeight="1" x14ac:dyDescent="0.15">
      <c r="A26" s="122" t="s">
        <v>73</v>
      </c>
      <c r="B26" s="205" t="s">
        <v>74</v>
      </c>
      <c r="C26" s="343">
        <f>11000+9000</f>
        <v>20000</v>
      </c>
      <c r="D26" s="70"/>
      <c r="E26" s="66"/>
      <c r="F26" s="216"/>
      <c r="G26" s="341"/>
      <c r="H26" s="146"/>
      <c r="I26" s="146"/>
    </row>
    <row r="27" spans="1:9" ht="12.75" customHeight="1" x14ac:dyDescent="0.15">
      <c r="A27" s="122">
        <v>432</v>
      </c>
      <c r="B27" s="207" t="s">
        <v>38</v>
      </c>
      <c r="C27" s="346">
        <f>SUM(C28:C33)</f>
        <v>610000</v>
      </c>
      <c r="D27" s="194">
        <v>610000</v>
      </c>
      <c r="E27" s="66"/>
      <c r="F27" s="216"/>
      <c r="G27" s="341"/>
      <c r="H27" s="146"/>
      <c r="I27" s="146"/>
    </row>
    <row r="28" spans="1:9" ht="12.75" customHeight="1" x14ac:dyDescent="0.15">
      <c r="A28" s="122" t="s">
        <v>75</v>
      </c>
      <c r="B28" s="205" t="s">
        <v>76</v>
      </c>
      <c r="C28" s="343"/>
      <c r="D28" s="70"/>
      <c r="E28" s="66"/>
      <c r="F28" s="216"/>
      <c r="G28" s="341"/>
      <c r="H28" s="146"/>
      <c r="I28" s="146"/>
    </row>
    <row r="29" spans="1:9" ht="12.75" customHeight="1" x14ac:dyDescent="0.15">
      <c r="A29" s="122" t="s">
        <v>77</v>
      </c>
      <c r="B29" s="205" t="s">
        <v>78</v>
      </c>
      <c r="C29" s="343"/>
      <c r="D29" s="70"/>
      <c r="E29" s="66"/>
      <c r="F29" s="216"/>
      <c r="G29" s="341"/>
      <c r="H29" s="146"/>
      <c r="I29" s="146"/>
    </row>
    <row r="30" spans="1:9" ht="12.75" customHeight="1" x14ac:dyDescent="0.15">
      <c r="A30" s="122" t="s">
        <v>79</v>
      </c>
      <c r="B30" s="205" t="s">
        <v>80</v>
      </c>
      <c r="C30" s="343"/>
      <c r="D30" s="70"/>
      <c r="E30" s="66"/>
      <c r="F30" s="216"/>
      <c r="G30" s="341"/>
      <c r="H30" s="146"/>
      <c r="I30" s="146"/>
    </row>
    <row r="31" spans="1:9" ht="12.75" customHeight="1" x14ac:dyDescent="0.15">
      <c r="A31" s="144" t="s">
        <v>81</v>
      </c>
      <c r="B31" s="209" t="s">
        <v>82</v>
      </c>
      <c r="C31" s="343"/>
      <c r="D31" s="70"/>
      <c r="E31" s="66"/>
      <c r="F31" s="216"/>
      <c r="G31" s="341"/>
      <c r="H31" s="146"/>
      <c r="I31" s="146"/>
    </row>
    <row r="32" spans="1:9" ht="12.75" customHeight="1" x14ac:dyDescent="0.15">
      <c r="A32" s="122" t="s">
        <v>83</v>
      </c>
      <c r="B32" s="205" t="s">
        <v>84</v>
      </c>
      <c r="C32" s="343"/>
      <c r="D32" s="70"/>
      <c r="E32" s="66"/>
      <c r="F32" s="216"/>
      <c r="G32" s="341"/>
      <c r="H32" s="146"/>
      <c r="I32" s="146"/>
    </row>
    <row r="33" spans="1:9" ht="12.75" customHeight="1" x14ac:dyDescent="0.15">
      <c r="A33" s="122" t="s">
        <v>85</v>
      </c>
      <c r="B33" s="205" t="s">
        <v>86</v>
      </c>
      <c r="C33" s="343">
        <f>150000+120000+120000+90000+120000+10000</f>
        <v>610000</v>
      </c>
      <c r="D33" s="70"/>
      <c r="E33" s="66"/>
      <c r="F33" s="216"/>
      <c r="G33" s="341"/>
      <c r="H33" s="146"/>
      <c r="I33" s="146"/>
    </row>
    <row r="34" spans="1:9" ht="12.75" customHeight="1" x14ac:dyDescent="0.15">
      <c r="A34" s="29">
        <v>44</v>
      </c>
      <c r="B34" s="210" t="s">
        <v>39</v>
      </c>
      <c r="C34" s="251">
        <v>681000</v>
      </c>
      <c r="D34" s="90"/>
      <c r="E34" s="39"/>
      <c r="F34" s="39"/>
      <c r="G34" s="16"/>
      <c r="H34" s="12"/>
      <c r="I34" s="12"/>
    </row>
    <row r="35" spans="1:9" ht="12.75" customHeight="1" x14ac:dyDescent="0.15">
      <c r="A35" s="29">
        <v>45</v>
      </c>
      <c r="B35" s="74" t="s">
        <v>87</v>
      </c>
      <c r="C35" s="251"/>
      <c r="D35" s="39"/>
      <c r="E35" s="39"/>
      <c r="F35" s="39"/>
      <c r="G35" s="16"/>
      <c r="H35" s="12"/>
      <c r="I35" s="12"/>
    </row>
    <row r="36" spans="1:9" ht="12.75" customHeight="1" x14ac:dyDescent="0.15">
      <c r="A36" s="29">
        <v>46</v>
      </c>
      <c r="B36" s="26" t="s">
        <v>41</v>
      </c>
      <c r="C36" s="393">
        <f>1200000+1356100</f>
        <v>2556100</v>
      </c>
      <c r="D36" s="94">
        <v>2556100</v>
      </c>
      <c r="E36" s="39"/>
      <c r="F36" s="39"/>
      <c r="G36" s="16"/>
      <c r="H36" s="12"/>
      <c r="I36" s="12"/>
    </row>
    <row r="37" spans="1:9" ht="12.75" customHeight="1" x14ac:dyDescent="0.15">
      <c r="A37" s="29">
        <v>47</v>
      </c>
      <c r="B37" s="26" t="s">
        <v>42</v>
      </c>
      <c r="C37" s="251">
        <f>100000+100000</f>
        <v>200000</v>
      </c>
      <c r="D37" s="94">
        <v>200000</v>
      </c>
      <c r="E37" s="39"/>
      <c r="F37" s="39"/>
      <c r="G37" s="341"/>
      <c r="H37" s="146"/>
      <c r="I37" s="12"/>
    </row>
    <row r="38" spans="1:9" ht="12.75" customHeight="1" x14ac:dyDescent="0.15">
      <c r="A38" s="3"/>
      <c r="B38" s="26" t="s">
        <v>43</v>
      </c>
      <c r="C38" s="406">
        <v>6640000</v>
      </c>
      <c r="D38" s="39">
        <f>C5+C16+C34+C35+C36+C37</f>
        <v>6640000</v>
      </c>
      <c r="E38" s="39"/>
      <c r="F38" s="39"/>
      <c r="G38" s="341"/>
      <c r="H38" s="146"/>
      <c r="I38" s="12"/>
    </row>
    <row r="39" spans="1:9" ht="12.75" customHeight="1" x14ac:dyDescent="0.15">
      <c r="A39" s="3"/>
      <c r="B39" s="213" t="s">
        <v>88</v>
      </c>
      <c r="C39" s="238"/>
      <c r="D39" s="215"/>
      <c r="E39" s="215"/>
      <c r="F39" s="215"/>
      <c r="G39" s="16"/>
      <c r="H39" s="12"/>
      <c r="I39" s="12"/>
    </row>
    <row r="40" spans="1:9" ht="12.75" customHeight="1" x14ac:dyDescent="0.15">
      <c r="A40" s="29">
        <v>71</v>
      </c>
      <c r="B40" s="26" t="s">
        <v>44</v>
      </c>
      <c r="C40" s="441">
        <f>SUM(C41:C45)</f>
        <v>2860000</v>
      </c>
      <c r="D40" s="63">
        <v>2860000</v>
      </c>
      <c r="E40" s="54"/>
      <c r="F40" s="26"/>
      <c r="G40" s="16"/>
      <c r="H40" s="12"/>
      <c r="I40" s="12"/>
    </row>
    <row r="41" spans="1:9" ht="12.75" customHeight="1" x14ac:dyDescent="0.15">
      <c r="A41" s="56">
        <v>711</v>
      </c>
      <c r="B41" s="73" t="s">
        <v>45</v>
      </c>
      <c r="C41" s="241">
        <v>1590000</v>
      </c>
      <c r="D41" s="66"/>
      <c r="E41" s="66"/>
      <c r="F41" s="59"/>
      <c r="G41" s="16"/>
      <c r="H41" s="146"/>
      <c r="I41" s="12"/>
    </row>
    <row r="42" spans="1:9" ht="12.75" customHeight="1" x14ac:dyDescent="0.15">
      <c r="A42" s="56">
        <v>713</v>
      </c>
      <c r="B42" s="73" t="s">
        <v>46</v>
      </c>
      <c r="C42" s="241">
        <v>200000</v>
      </c>
      <c r="D42" s="66"/>
      <c r="E42" s="66"/>
      <c r="F42" s="59"/>
      <c r="G42" s="16"/>
      <c r="H42" s="146"/>
      <c r="I42" s="12"/>
    </row>
    <row r="43" spans="1:9" ht="12.75" customHeight="1" x14ac:dyDescent="0.15">
      <c r="A43" s="56">
        <v>714</v>
      </c>
      <c r="B43" s="73" t="s">
        <v>47</v>
      </c>
      <c r="C43" s="241">
        <f>6000+8000</f>
        <v>14000</v>
      </c>
      <c r="D43" s="71">
        <v>14000</v>
      </c>
      <c r="E43" s="66"/>
      <c r="F43" s="59"/>
      <c r="G43" s="16"/>
      <c r="H43" s="146"/>
      <c r="I43" s="12"/>
    </row>
    <row r="44" spans="1:9" ht="12.75" customHeight="1" x14ac:dyDescent="0.15">
      <c r="A44" s="224"/>
      <c r="B44" s="73" t="s">
        <v>89</v>
      </c>
      <c r="C44" s="182">
        <f>294000-C43</f>
        <v>280000</v>
      </c>
      <c r="D44" s="66"/>
      <c r="E44" s="66"/>
      <c r="F44" s="59"/>
      <c r="G44" s="341"/>
      <c r="H44" s="461"/>
      <c r="I44" s="146"/>
    </row>
    <row r="45" spans="1:9" ht="12.75" customHeight="1" x14ac:dyDescent="0.15">
      <c r="A45" s="56">
        <v>715</v>
      </c>
      <c r="B45" s="73" t="s">
        <v>90</v>
      </c>
      <c r="C45" s="58">
        <v>776000</v>
      </c>
      <c r="D45" s="66"/>
      <c r="E45" s="66"/>
      <c r="F45" s="59"/>
      <c r="G45" s="16"/>
      <c r="H45" s="463"/>
      <c r="I45" s="12"/>
    </row>
    <row r="46" spans="1:9" ht="12.75" customHeight="1" x14ac:dyDescent="0.15">
      <c r="A46" s="29">
        <v>72</v>
      </c>
      <c r="B46" s="227" t="s">
        <v>48</v>
      </c>
      <c r="C46" s="130">
        <v>30000</v>
      </c>
      <c r="D46" s="39"/>
      <c r="E46" s="39"/>
      <c r="F46" s="66"/>
      <c r="G46" s="16"/>
      <c r="H46" s="480"/>
      <c r="I46" s="12"/>
    </row>
    <row r="47" spans="1:9" ht="12.75" customHeight="1" x14ac:dyDescent="0.15">
      <c r="A47" s="229">
        <v>73</v>
      </c>
      <c r="B47" s="74" t="s">
        <v>91</v>
      </c>
      <c r="C47" s="266"/>
      <c r="D47" s="232"/>
      <c r="E47" s="232"/>
      <c r="F47" s="275"/>
      <c r="G47" s="16"/>
      <c r="H47" s="490"/>
      <c r="I47" s="12"/>
    </row>
    <row r="48" spans="1:9" ht="12.75" customHeight="1" x14ac:dyDescent="0.15">
      <c r="A48" s="29">
        <v>74</v>
      </c>
      <c r="B48" s="79" t="s">
        <v>49</v>
      </c>
      <c r="C48" s="130">
        <f>40000+3060000</f>
        <v>3100000</v>
      </c>
      <c r="D48" s="156">
        <v>3100000</v>
      </c>
      <c r="E48" s="196"/>
      <c r="F48" s="39"/>
      <c r="G48" s="511"/>
      <c r="H48" s="509"/>
      <c r="I48" s="509"/>
    </row>
    <row r="49" spans="1:9" ht="12.75" customHeight="1" x14ac:dyDescent="0.15">
      <c r="A49" s="56">
        <v>741</v>
      </c>
      <c r="B49" s="73" t="s">
        <v>50</v>
      </c>
      <c r="C49" s="58">
        <v>60000</v>
      </c>
      <c r="D49" s="157"/>
      <c r="E49" s="157"/>
      <c r="F49" s="39"/>
      <c r="G49" s="237"/>
      <c r="H49" s="310"/>
      <c r="I49" s="310"/>
    </row>
    <row r="50" spans="1:9" ht="12.75" customHeight="1" x14ac:dyDescent="0.15">
      <c r="A50" s="56">
        <v>742</v>
      </c>
      <c r="B50" s="73" t="s">
        <v>51</v>
      </c>
      <c r="C50" s="58">
        <v>3000000</v>
      </c>
      <c r="D50" s="157"/>
      <c r="E50" s="157"/>
      <c r="F50" s="39"/>
      <c r="G50" s="312"/>
      <c r="H50" s="332"/>
      <c r="I50" s="332"/>
    </row>
    <row r="51" spans="1:9" ht="12.75" customHeight="1" x14ac:dyDescent="0.15">
      <c r="A51" s="224"/>
      <c r="B51" s="73" t="s">
        <v>92</v>
      </c>
      <c r="C51" s="58">
        <f>C48-C49-C50</f>
        <v>40000</v>
      </c>
      <c r="D51" s="157"/>
      <c r="E51" s="157"/>
      <c r="F51" s="39"/>
      <c r="G51" s="312"/>
      <c r="H51" s="494"/>
      <c r="I51" s="494"/>
    </row>
    <row r="52" spans="1:9" ht="12.75" customHeight="1" x14ac:dyDescent="0.15">
      <c r="A52" s="29">
        <v>751</v>
      </c>
      <c r="B52" s="210" t="s">
        <v>87</v>
      </c>
      <c r="C52" s="130">
        <v>650000</v>
      </c>
      <c r="D52" s="39"/>
      <c r="E52" s="39"/>
      <c r="F52" s="39"/>
      <c r="G52" s="312"/>
      <c r="H52" s="332"/>
      <c r="I52" s="332"/>
    </row>
    <row r="53" spans="1:9" ht="12.75" customHeight="1" x14ac:dyDescent="0.15">
      <c r="A53" s="3"/>
      <c r="B53" s="210" t="s">
        <v>93</v>
      </c>
      <c r="C53" s="415">
        <v>6640000</v>
      </c>
      <c r="D53" s="39">
        <f>C40+C46+C47+C48+C52</f>
        <v>6640000</v>
      </c>
      <c r="E53" s="39"/>
      <c r="F53" s="39"/>
      <c r="G53" s="16"/>
      <c r="H53" s="12"/>
      <c r="I53" s="12"/>
    </row>
    <row r="54" spans="1:9" ht="12.75" customHeight="1" x14ac:dyDescent="0.15">
      <c r="A54" s="3"/>
      <c r="B54" s="213" t="s">
        <v>94</v>
      </c>
      <c r="C54" s="238"/>
      <c r="D54" s="215"/>
      <c r="E54" s="215"/>
      <c r="F54" s="215"/>
      <c r="G54" s="16"/>
      <c r="H54" s="12"/>
      <c r="I54" s="12"/>
    </row>
    <row r="55" spans="1:9" ht="12.75" customHeight="1" x14ac:dyDescent="0.15">
      <c r="A55" s="3"/>
      <c r="B55" s="67" t="s">
        <v>95</v>
      </c>
      <c r="C55" s="129"/>
      <c r="D55" s="66"/>
      <c r="E55" s="66"/>
      <c r="F55" s="66"/>
      <c r="G55" s="16"/>
      <c r="H55" s="12"/>
      <c r="I55" s="12"/>
    </row>
    <row r="56" spans="1:9" ht="12.75" customHeight="1" x14ac:dyDescent="0.15">
      <c r="A56" s="3"/>
      <c r="B56" s="67" t="s">
        <v>96</v>
      </c>
      <c r="C56" s="129"/>
      <c r="D56" s="66"/>
      <c r="E56" s="66"/>
      <c r="F56" s="66"/>
      <c r="G56" s="16"/>
      <c r="H56" s="12"/>
      <c r="I56" s="12"/>
    </row>
    <row r="57" spans="1:9" ht="12.75" customHeight="1" x14ac:dyDescent="0.15">
      <c r="A57" s="3"/>
      <c r="B57" s="67" t="s">
        <v>97</v>
      </c>
      <c r="C57" s="129"/>
      <c r="D57" s="66"/>
      <c r="E57" s="66"/>
      <c r="F57" s="66"/>
      <c r="G57" s="16"/>
      <c r="H57" s="12"/>
      <c r="I57" s="12"/>
    </row>
    <row r="58" spans="1:9" ht="12.75" customHeight="1" x14ac:dyDescent="0.15">
      <c r="A58" s="3"/>
      <c r="B58" s="67" t="s">
        <v>98</v>
      </c>
      <c r="C58" s="129"/>
      <c r="D58" s="66"/>
      <c r="E58" s="66"/>
      <c r="F58" s="66"/>
      <c r="G58" s="16"/>
      <c r="H58" s="12"/>
      <c r="I58" s="12"/>
    </row>
    <row r="59" spans="1:9" ht="12.75" customHeight="1" x14ac:dyDescent="0.15">
      <c r="A59" s="3"/>
      <c r="B59" s="270"/>
      <c r="C59" s="238"/>
      <c r="D59" s="215"/>
      <c r="E59" s="215"/>
      <c r="F59" s="215"/>
      <c r="G59" s="16"/>
      <c r="H59" s="12"/>
      <c r="I59" s="12"/>
    </row>
    <row r="60" spans="1:9" ht="19.5" customHeight="1" x14ac:dyDescent="0.15">
      <c r="A60" s="1"/>
      <c r="B60" s="271"/>
      <c r="C60" s="345"/>
      <c r="D60" s="273"/>
      <c r="E60" s="271"/>
      <c r="F60" s="271"/>
      <c r="G60" s="12"/>
      <c r="H60" s="12"/>
      <c r="I60" s="12"/>
    </row>
    <row r="61" spans="1:9" ht="19.5" customHeight="1" x14ac:dyDescent="0.15">
      <c r="A61" s="1"/>
      <c r="B61" s="286" t="s">
        <v>99</v>
      </c>
      <c r="C61" s="11"/>
      <c r="D61" s="316"/>
      <c r="E61" s="2"/>
      <c r="F61" s="1"/>
      <c r="G61" s="12"/>
      <c r="H61" s="12"/>
      <c r="I61" s="12"/>
    </row>
    <row r="62" spans="1:9" ht="19.5" customHeight="1" x14ac:dyDescent="0.15">
      <c r="A62" s="3"/>
      <c r="B62" s="340" t="s">
        <v>103</v>
      </c>
      <c r="C62" s="330"/>
      <c r="D62" s="330"/>
      <c r="E62" s="330"/>
      <c r="F62" s="16"/>
      <c r="G62" s="12"/>
      <c r="H62" s="12"/>
      <c r="I62" s="12"/>
    </row>
    <row r="63" spans="1:9" ht="19.5" customHeight="1" x14ac:dyDescent="0.15">
      <c r="A63" s="3"/>
      <c r="B63" s="340"/>
      <c r="C63" s="330"/>
      <c r="D63" s="330"/>
      <c r="E63" s="330"/>
      <c r="F63" s="16"/>
      <c r="G63" s="12"/>
      <c r="H63" s="12"/>
      <c r="I63" s="12"/>
    </row>
    <row r="64" spans="1:9" ht="25.5" customHeight="1" x14ac:dyDescent="0.15">
      <c r="A64" s="3"/>
      <c r="B64" s="503" t="s">
        <v>312</v>
      </c>
      <c r="C64" s="329">
        <v>349570</v>
      </c>
      <c r="D64" s="330"/>
      <c r="E64" s="330"/>
      <c r="F64" s="16"/>
      <c r="G64" s="12"/>
      <c r="H64" s="12"/>
      <c r="I64" s="12"/>
    </row>
    <row r="65" spans="1:9" ht="25.5" customHeight="1" x14ac:dyDescent="0.15">
      <c r="A65" s="3"/>
      <c r="B65" s="503" t="s">
        <v>331</v>
      </c>
      <c r="C65" s="329">
        <v>160040</v>
      </c>
      <c r="D65" s="330"/>
      <c r="E65" s="330"/>
      <c r="F65" s="16"/>
      <c r="G65" s="12"/>
      <c r="H65" s="12"/>
      <c r="I65" s="12"/>
    </row>
    <row r="66" spans="1:9" ht="25.5" customHeight="1" x14ac:dyDescent="0.15">
      <c r="A66" s="3"/>
      <c r="B66" s="504" t="s">
        <v>171</v>
      </c>
      <c r="C66" s="329">
        <v>21780</v>
      </c>
      <c r="D66" s="330"/>
      <c r="E66" s="330"/>
      <c r="F66" s="16"/>
      <c r="G66" s="12"/>
      <c r="H66" s="12"/>
      <c r="I66" s="12"/>
    </row>
    <row r="67" spans="1:9" ht="25.5" customHeight="1" x14ac:dyDescent="0.15">
      <c r="A67" s="3"/>
      <c r="B67" s="504" t="s">
        <v>335</v>
      </c>
      <c r="C67" s="329">
        <v>3111030</v>
      </c>
      <c r="D67" s="330"/>
      <c r="E67" s="330"/>
      <c r="F67" s="16"/>
      <c r="G67" s="12"/>
      <c r="H67" s="12"/>
      <c r="I67" s="12"/>
    </row>
    <row r="68" spans="1:9" ht="25.5" customHeight="1" x14ac:dyDescent="0.15">
      <c r="A68" s="3"/>
      <c r="B68" s="504" t="s">
        <v>167</v>
      </c>
      <c r="C68" s="329">
        <v>547630</v>
      </c>
      <c r="D68" s="330"/>
      <c r="E68" s="330"/>
      <c r="F68" s="16"/>
      <c r="G68" s="12"/>
      <c r="H68" s="12"/>
      <c r="I68" s="12"/>
    </row>
    <row r="69" spans="1:9" ht="25.5" customHeight="1" x14ac:dyDescent="0.15">
      <c r="A69" s="3"/>
      <c r="B69" s="504" t="s">
        <v>166</v>
      </c>
      <c r="C69" s="329">
        <v>82930</v>
      </c>
      <c r="D69" s="330"/>
      <c r="E69" s="330"/>
      <c r="F69" s="16"/>
      <c r="G69" s="12"/>
      <c r="H69" s="12"/>
      <c r="I69" s="12"/>
    </row>
    <row r="70" spans="1:9" ht="25.5" customHeight="1" x14ac:dyDescent="0.15">
      <c r="A70" s="3"/>
      <c r="B70" s="503" t="s">
        <v>110</v>
      </c>
      <c r="C70" s="329">
        <v>116930</v>
      </c>
      <c r="D70" s="330"/>
      <c r="E70" s="330"/>
      <c r="F70" s="16"/>
      <c r="G70" s="12"/>
      <c r="H70" s="12"/>
      <c r="I70" s="12"/>
    </row>
    <row r="71" spans="1:9" ht="25.5" customHeight="1" x14ac:dyDescent="0.15">
      <c r="A71" s="3"/>
      <c r="B71" s="504" t="s">
        <v>337</v>
      </c>
      <c r="C71" s="329">
        <v>188280</v>
      </c>
      <c r="D71" s="330"/>
      <c r="E71" s="330"/>
      <c r="F71" s="16"/>
      <c r="G71" s="12"/>
      <c r="H71" s="12"/>
      <c r="I71" s="12"/>
    </row>
    <row r="72" spans="1:9" ht="25.5" customHeight="1" x14ac:dyDescent="0.15">
      <c r="A72" s="3"/>
      <c r="B72" s="506" t="s">
        <v>338</v>
      </c>
      <c r="C72" s="329">
        <v>333980</v>
      </c>
      <c r="D72" s="330"/>
      <c r="E72" s="330"/>
      <c r="F72" s="16"/>
      <c r="G72" s="12"/>
      <c r="H72" s="12"/>
      <c r="I72" s="12"/>
    </row>
    <row r="73" spans="1:9" ht="25.5" customHeight="1" x14ac:dyDescent="0.15">
      <c r="A73" s="3"/>
      <c r="B73" s="504" t="s">
        <v>114</v>
      </c>
      <c r="C73" s="329">
        <v>60030</v>
      </c>
      <c r="D73" s="330"/>
      <c r="E73" s="330"/>
      <c r="F73" s="16"/>
      <c r="G73" s="12"/>
      <c r="H73" s="12"/>
      <c r="I73" s="12"/>
    </row>
    <row r="74" spans="1:9" ht="25.5" customHeight="1" x14ac:dyDescent="0.15">
      <c r="A74" s="3"/>
      <c r="B74" s="506" t="s">
        <v>339</v>
      </c>
      <c r="C74" s="329">
        <v>291560</v>
      </c>
      <c r="D74" s="330"/>
      <c r="E74" s="330"/>
      <c r="F74" s="16"/>
      <c r="G74" s="12"/>
      <c r="H74" s="12"/>
      <c r="I74" s="12"/>
    </row>
    <row r="75" spans="1:9" ht="25.5" customHeight="1" x14ac:dyDescent="0.15">
      <c r="A75" s="3"/>
      <c r="B75" s="504" t="s">
        <v>144</v>
      </c>
      <c r="C75" s="329">
        <v>133080</v>
      </c>
      <c r="D75" s="330"/>
      <c r="E75" s="330"/>
      <c r="F75" s="16"/>
      <c r="G75" s="12"/>
      <c r="H75" s="12"/>
      <c r="I75" s="12"/>
    </row>
    <row r="76" spans="1:9" ht="25.5" customHeight="1" x14ac:dyDescent="0.15">
      <c r="A76" s="3"/>
      <c r="B76" s="506" t="s">
        <v>340</v>
      </c>
      <c r="C76" s="329">
        <v>425280</v>
      </c>
      <c r="D76" s="330"/>
      <c r="E76" s="330"/>
      <c r="F76" s="16"/>
      <c r="G76" s="12"/>
      <c r="H76" s="12"/>
      <c r="I76" s="12"/>
    </row>
    <row r="77" spans="1:9" ht="25.5" customHeight="1" x14ac:dyDescent="0.15">
      <c r="A77" s="3"/>
      <c r="B77" s="504" t="s">
        <v>136</v>
      </c>
      <c r="C77" s="329">
        <v>282820</v>
      </c>
      <c r="D77" s="330"/>
      <c r="E77" s="330"/>
      <c r="F77" s="16"/>
      <c r="G77" s="12"/>
      <c r="H77" s="12"/>
      <c r="I77" s="12"/>
    </row>
    <row r="78" spans="1:9" ht="25.5" customHeight="1" x14ac:dyDescent="0.15">
      <c r="A78" s="3"/>
      <c r="B78" s="504" t="s">
        <v>109</v>
      </c>
      <c r="C78" s="329">
        <v>6250</v>
      </c>
      <c r="D78" s="330"/>
      <c r="E78" s="330"/>
      <c r="F78" s="16"/>
      <c r="G78" s="12"/>
      <c r="H78" s="12"/>
      <c r="I78" s="12"/>
    </row>
    <row r="79" spans="1:9" ht="25.5" customHeight="1" x14ac:dyDescent="0.15">
      <c r="A79" s="3"/>
      <c r="B79" s="504" t="s">
        <v>120</v>
      </c>
      <c r="C79" s="329">
        <v>318780</v>
      </c>
      <c r="D79" s="330"/>
      <c r="E79" s="330"/>
      <c r="F79" s="16"/>
      <c r="G79" s="12"/>
      <c r="H79" s="12"/>
      <c r="I79" s="12"/>
    </row>
    <row r="80" spans="1:9" ht="25.5" customHeight="1" x14ac:dyDescent="0.15">
      <c r="A80" s="3"/>
      <c r="B80" s="506" t="s">
        <v>119</v>
      </c>
      <c r="C80" s="329">
        <v>95800</v>
      </c>
      <c r="D80" s="330"/>
      <c r="E80" s="330"/>
      <c r="F80" s="16"/>
      <c r="G80" s="12"/>
      <c r="H80" s="12"/>
      <c r="I80" s="12"/>
    </row>
    <row r="81" spans="1:9" ht="25.5" customHeight="1" x14ac:dyDescent="0.15">
      <c r="A81" s="3"/>
      <c r="B81" s="504" t="s">
        <v>168</v>
      </c>
      <c r="C81" s="329">
        <v>70810</v>
      </c>
      <c r="D81" s="330"/>
      <c r="E81" s="330"/>
      <c r="F81" s="16"/>
      <c r="G81" s="12"/>
      <c r="H81" s="12"/>
      <c r="I81" s="12"/>
    </row>
    <row r="82" spans="1:9" ht="25.5" customHeight="1" x14ac:dyDescent="0.15">
      <c r="A82" s="3"/>
      <c r="B82" s="504" t="s">
        <v>341</v>
      </c>
      <c r="C82" s="329">
        <v>27230</v>
      </c>
      <c r="D82" s="330"/>
      <c r="E82" s="330"/>
      <c r="F82" s="16"/>
      <c r="G82" s="12"/>
      <c r="H82" s="12"/>
      <c r="I82" s="12"/>
    </row>
    <row r="83" spans="1:9" ht="25.5" customHeight="1" x14ac:dyDescent="0.15">
      <c r="A83" s="3"/>
      <c r="B83" s="506" t="s">
        <v>115</v>
      </c>
      <c r="C83" s="329">
        <v>16190</v>
      </c>
      <c r="D83" s="330"/>
      <c r="E83" s="330"/>
      <c r="F83" s="16"/>
      <c r="G83" s="12"/>
      <c r="H83" s="12"/>
      <c r="I83" s="12"/>
    </row>
    <row r="84" spans="1:9" ht="25.5" customHeight="1" x14ac:dyDescent="0.15">
      <c r="A84" s="3"/>
      <c r="B84" s="504"/>
      <c r="C84" s="330"/>
      <c r="D84" s="330"/>
      <c r="E84" s="330"/>
      <c r="F84" s="16"/>
      <c r="G84" s="12"/>
      <c r="H84" s="12"/>
      <c r="I84" s="12"/>
    </row>
    <row r="85" spans="1:9" ht="19.5" customHeight="1" x14ac:dyDescent="0.15">
      <c r="A85" s="3"/>
      <c r="B85" s="340" t="s">
        <v>125</v>
      </c>
      <c r="C85" s="507">
        <f>SUM(C64:C83)</f>
        <v>6640000</v>
      </c>
      <c r="D85" s="413"/>
      <c r="E85" s="413"/>
      <c r="F85" s="16"/>
      <c r="G85" s="12"/>
      <c r="H85" s="12"/>
      <c r="I85" s="12"/>
    </row>
  </sheetData>
  <mergeCells count="3">
    <mergeCell ref="G13:I13"/>
    <mergeCell ref="G19:I19"/>
    <mergeCell ref="G48:I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2"/>
  <sheetViews>
    <sheetView showGridLines="0" workbookViewId="0"/>
  </sheetViews>
  <sheetFormatPr baseColWidth="10" defaultColWidth="17.33203125" defaultRowHeight="15.75" customHeight="1" x14ac:dyDescent="0.15"/>
  <cols>
    <col min="1" max="1" width="6.83203125" customWidth="1"/>
    <col min="2" max="2" width="67.5" customWidth="1"/>
    <col min="3" max="3" width="16" customWidth="1"/>
    <col min="4" max="6" width="14.5" customWidth="1"/>
    <col min="7" max="7" width="13.6640625" customWidth="1"/>
    <col min="8" max="8" width="15.5" customWidth="1"/>
  </cols>
  <sheetData>
    <row r="1" spans="1:8" ht="27.75" customHeight="1" x14ac:dyDescent="0.15">
      <c r="A1" s="1"/>
      <c r="B1" s="2"/>
      <c r="C1" s="2"/>
      <c r="D1" s="8"/>
      <c r="E1" s="2"/>
      <c r="F1" s="2"/>
      <c r="G1" s="1"/>
      <c r="H1" s="1"/>
    </row>
    <row r="2" spans="1:8" ht="12.75" customHeight="1" x14ac:dyDescent="0.15">
      <c r="A2" s="3"/>
      <c r="B2" s="5" t="s">
        <v>29</v>
      </c>
      <c r="C2" s="10">
        <v>2015</v>
      </c>
      <c r="D2" s="31"/>
      <c r="E2" s="17"/>
      <c r="F2" s="21"/>
      <c r="G2" s="18"/>
      <c r="H2" s="1"/>
    </row>
    <row r="3" spans="1:8" ht="12.75" customHeight="1" x14ac:dyDescent="0.15">
      <c r="A3" s="3"/>
      <c r="B3" s="19" t="s">
        <v>17</v>
      </c>
      <c r="C3" s="32"/>
      <c r="D3" s="37"/>
      <c r="E3" s="36"/>
      <c r="F3" s="38"/>
      <c r="G3" s="18"/>
      <c r="H3" s="1"/>
    </row>
    <row r="4" spans="1:8" ht="12.75" customHeight="1" x14ac:dyDescent="0.15">
      <c r="A4" s="3"/>
      <c r="B4" s="26"/>
      <c r="C4" s="28"/>
      <c r="D4" s="48"/>
      <c r="E4" s="39"/>
      <c r="F4" s="39"/>
      <c r="G4" s="18"/>
      <c r="H4" s="1"/>
    </row>
    <row r="5" spans="1:8" ht="12.75" customHeight="1" x14ac:dyDescent="0.15">
      <c r="A5" s="29">
        <v>41</v>
      </c>
      <c r="B5" s="26" t="s">
        <v>15</v>
      </c>
      <c r="C5" s="51">
        <f>SUM(C6:C14)</f>
        <v>10830980</v>
      </c>
      <c r="D5" s="72">
        <v>10830980</v>
      </c>
      <c r="E5" s="54"/>
      <c r="F5" s="39"/>
      <c r="G5" s="18"/>
      <c r="H5" s="1"/>
    </row>
    <row r="6" spans="1:8" ht="12.75" customHeight="1" x14ac:dyDescent="0.15">
      <c r="A6" s="56">
        <v>411</v>
      </c>
      <c r="B6" s="57" t="s">
        <v>33</v>
      </c>
      <c r="C6" s="65">
        <v>5046380</v>
      </c>
      <c r="D6" s="140"/>
      <c r="E6" s="66"/>
      <c r="F6" s="59"/>
      <c r="G6" s="18"/>
      <c r="H6" s="1"/>
    </row>
    <row r="7" spans="1:8" ht="12.75" customHeight="1" x14ac:dyDescent="0.15">
      <c r="A7" s="56">
        <v>412</v>
      </c>
      <c r="B7" s="67" t="s">
        <v>34</v>
      </c>
      <c r="C7" s="65">
        <v>313000</v>
      </c>
      <c r="D7" s="140"/>
      <c r="E7" s="66"/>
      <c r="F7" s="59"/>
      <c r="G7" s="18"/>
      <c r="H7" s="1"/>
    </row>
    <row r="8" spans="1:8" ht="12.75" customHeight="1" x14ac:dyDescent="0.15">
      <c r="A8" s="56">
        <v>413</v>
      </c>
      <c r="B8" s="68" t="s">
        <v>35</v>
      </c>
      <c r="C8" s="65">
        <v>905700</v>
      </c>
      <c r="D8" s="140"/>
      <c r="E8" s="66"/>
      <c r="F8" s="59"/>
      <c r="G8" s="18"/>
      <c r="H8" s="1"/>
    </row>
    <row r="9" spans="1:8" ht="12.75" customHeight="1" x14ac:dyDescent="0.15">
      <c r="A9" s="56">
        <v>414</v>
      </c>
      <c r="B9" s="69" t="s">
        <v>36</v>
      </c>
      <c r="C9" s="65">
        <v>3251400</v>
      </c>
      <c r="D9" s="140">
        <f>C8+C9</f>
        <v>4157100</v>
      </c>
      <c r="E9" s="71">
        <v>4157100</v>
      </c>
      <c r="F9" s="59"/>
      <c r="G9" s="18"/>
      <c r="H9" s="1"/>
    </row>
    <row r="10" spans="1:8" ht="12.75" customHeight="1" x14ac:dyDescent="0.15">
      <c r="A10" s="56">
        <v>415</v>
      </c>
      <c r="B10" s="57" t="s">
        <v>21</v>
      </c>
      <c r="C10" s="65">
        <v>510000</v>
      </c>
      <c r="D10" s="140"/>
      <c r="E10" s="66"/>
      <c r="F10" s="59"/>
      <c r="G10" s="18"/>
      <c r="H10" s="1"/>
    </row>
    <row r="11" spans="1:8" ht="12.75" customHeight="1" x14ac:dyDescent="0.15">
      <c r="A11" s="56">
        <v>416</v>
      </c>
      <c r="B11" s="73" t="s">
        <v>22</v>
      </c>
      <c r="C11" s="65">
        <v>350000</v>
      </c>
      <c r="D11" s="140"/>
      <c r="E11" s="66"/>
      <c r="F11" s="59"/>
      <c r="G11" s="18"/>
      <c r="H11" s="143"/>
    </row>
    <row r="12" spans="1:8" ht="12.75" customHeight="1" x14ac:dyDescent="0.15">
      <c r="A12" s="56">
        <v>417</v>
      </c>
      <c r="B12" s="57" t="s">
        <v>23</v>
      </c>
      <c r="C12" s="65">
        <v>177000</v>
      </c>
      <c r="D12" s="140"/>
      <c r="E12" s="66"/>
      <c r="F12" s="59"/>
      <c r="G12" s="18"/>
      <c r="H12" s="143"/>
    </row>
    <row r="13" spans="1:8" ht="12.75" customHeight="1" x14ac:dyDescent="0.15">
      <c r="A13" s="56">
        <v>418</v>
      </c>
      <c r="B13" s="57" t="s">
        <v>24</v>
      </c>
      <c r="C13" s="65"/>
      <c r="D13" s="140"/>
      <c r="E13" s="66"/>
      <c r="F13" s="59"/>
      <c r="G13" s="145"/>
      <c r="H13" s="146"/>
    </row>
    <row r="14" spans="1:8" ht="12.75" customHeight="1" x14ac:dyDescent="0.15">
      <c r="A14" s="56">
        <v>419</v>
      </c>
      <c r="B14" s="57" t="s">
        <v>37</v>
      </c>
      <c r="C14" s="65">
        <v>277500</v>
      </c>
      <c r="D14" s="140"/>
      <c r="E14" s="66"/>
      <c r="F14" s="59"/>
      <c r="G14" s="18"/>
      <c r="H14" s="1"/>
    </row>
    <row r="15" spans="1:8" ht="12.75" customHeight="1" x14ac:dyDescent="0.15">
      <c r="A15" s="29">
        <v>42</v>
      </c>
      <c r="B15" s="74" t="s">
        <v>25</v>
      </c>
      <c r="C15" s="88">
        <f>30000+187000</f>
        <v>217000</v>
      </c>
      <c r="D15" s="148">
        <v>217000</v>
      </c>
      <c r="E15" s="28"/>
      <c r="F15" s="59"/>
      <c r="G15" s="18"/>
      <c r="H15" s="1"/>
    </row>
    <row r="16" spans="1:8" ht="16.5" customHeight="1" x14ac:dyDescent="0.15">
      <c r="A16" s="78">
        <v>43</v>
      </c>
      <c r="B16" s="79" t="s">
        <v>26</v>
      </c>
      <c r="C16" s="150">
        <v>3565000</v>
      </c>
      <c r="D16" s="152">
        <f>C17+C27</f>
        <v>3565000</v>
      </c>
      <c r="E16" s="121"/>
      <c r="F16" s="39"/>
      <c r="G16" s="18"/>
      <c r="H16" s="1"/>
    </row>
    <row r="17" spans="1:8" ht="12.75" customHeight="1" x14ac:dyDescent="0.15">
      <c r="A17" s="122">
        <v>431</v>
      </c>
      <c r="B17" s="123" t="s">
        <v>26</v>
      </c>
      <c r="C17" s="125">
        <f>SUM(C18:C26)</f>
        <v>2465000</v>
      </c>
      <c r="D17" s="202">
        <v>2465000</v>
      </c>
      <c r="E17" s="70"/>
      <c r="F17" s="39"/>
      <c r="G17" s="18"/>
      <c r="H17" s="1"/>
    </row>
    <row r="18" spans="1:8" ht="12.75" customHeight="1" x14ac:dyDescent="0.15">
      <c r="A18" s="144" t="s">
        <v>54</v>
      </c>
      <c r="B18" s="154" t="s">
        <v>55</v>
      </c>
      <c r="C18" s="180">
        <v>40000</v>
      </c>
      <c r="D18" s="204"/>
      <c r="E18" s="70"/>
      <c r="F18" s="39"/>
      <c r="G18" s="18"/>
      <c r="H18" s="1"/>
    </row>
    <row r="19" spans="1:8" ht="12.75" customHeight="1" x14ac:dyDescent="0.15">
      <c r="A19" s="122" t="s">
        <v>59</v>
      </c>
      <c r="B19" s="178" t="s">
        <v>60</v>
      </c>
      <c r="C19" s="181">
        <v>50000</v>
      </c>
      <c r="D19" s="206"/>
      <c r="E19" s="66"/>
      <c r="F19" s="208"/>
      <c r="G19" s="18"/>
      <c r="H19" s="1"/>
    </row>
    <row r="20" spans="1:8" ht="12.75" customHeight="1" x14ac:dyDescent="0.15">
      <c r="A20" s="122" t="s">
        <v>61</v>
      </c>
      <c r="B20" s="178" t="s">
        <v>62</v>
      </c>
      <c r="C20" s="181">
        <v>1780000</v>
      </c>
      <c r="D20" s="206"/>
      <c r="E20" s="66"/>
      <c r="F20" s="201"/>
      <c r="G20" s="18"/>
      <c r="H20" s="1"/>
    </row>
    <row r="21" spans="1:8" ht="12.75" customHeight="1" x14ac:dyDescent="0.15">
      <c r="A21" s="122" t="s">
        <v>63</v>
      </c>
      <c r="B21" s="178" t="s">
        <v>64</v>
      </c>
      <c r="C21" s="181">
        <v>70000</v>
      </c>
      <c r="D21" s="206"/>
      <c r="E21" s="66"/>
      <c r="F21" s="201"/>
      <c r="G21" s="18"/>
      <c r="H21" s="1"/>
    </row>
    <row r="22" spans="1:8" ht="12.75" customHeight="1" x14ac:dyDescent="0.15">
      <c r="A22" s="122" t="s">
        <v>65</v>
      </c>
      <c r="B22" s="178" t="s">
        <v>66</v>
      </c>
      <c r="C22" s="181">
        <v>200000</v>
      </c>
      <c r="D22" s="206"/>
      <c r="E22" s="66"/>
      <c r="F22" s="201"/>
      <c r="G22" s="18"/>
      <c r="H22" s="1"/>
    </row>
    <row r="23" spans="1:8" ht="12.75" customHeight="1" x14ac:dyDescent="0.15">
      <c r="A23" s="122" t="s">
        <v>67</v>
      </c>
      <c r="B23" s="178" t="s">
        <v>68</v>
      </c>
      <c r="C23" s="181">
        <v>70000</v>
      </c>
      <c r="D23" s="206"/>
      <c r="E23" s="66"/>
      <c r="F23" s="201"/>
      <c r="G23" s="18"/>
      <c r="H23" s="1"/>
    </row>
    <row r="24" spans="1:8" ht="12.75" customHeight="1" x14ac:dyDescent="0.15">
      <c r="A24" s="203" t="s">
        <v>69</v>
      </c>
      <c r="B24" s="178" t="s">
        <v>70</v>
      </c>
      <c r="C24" s="179"/>
      <c r="D24" s="206"/>
      <c r="E24" s="66"/>
      <c r="F24" s="201"/>
      <c r="G24" s="18"/>
      <c r="H24" s="1"/>
    </row>
    <row r="25" spans="1:8" ht="12.75" customHeight="1" x14ac:dyDescent="0.15">
      <c r="A25" s="122" t="s">
        <v>71</v>
      </c>
      <c r="B25" s="205" t="s">
        <v>72</v>
      </c>
      <c r="C25" s="181">
        <v>150000</v>
      </c>
      <c r="D25" s="206"/>
      <c r="E25" s="66"/>
      <c r="F25" s="201"/>
      <c r="G25" s="18"/>
      <c r="H25" s="1"/>
    </row>
    <row r="26" spans="1:8" ht="12.75" customHeight="1" x14ac:dyDescent="0.15">
      <c r="A26" s="122" t="s">
        <v>73</v>
      </c>
      <c r="B26" s="205" t="s">
        <v>74</v>
      </c>
      <c r="C26" s="181">
        <v>105000</v>
      </c>
      <c r="D26" s="206"/>
      <c r="E26" s="66"/>
      <c r="F26" s="201"/>
      <c r="G26" s="18"/>
      <c r="H26" s="1"/>
    </row>
    <row r="27" spans="1:8" ht="12.75" customHeight="1" x14ac:dyDescent="0.15">
      <c r="A27" s="122">
        <v>432</v>
      </c>
      <c r="B27" s="207" t="s">
        <v>38</v>
      </c>
      <c r="C27" s="212">
        <f>SUM(C28:C33)</f>
        <v>1100000</v>
      </c>
      <c r="D27" s="202">
        <v>1100000</v>
      </c>
      <c r="E27" s="66"/>
      <c r="F27" s="201"/>
      <c r="G27" s="18"/>
      <c r="H27" s="1"/>
    </row>
    <row r="28" spans="1:8" ht="12.75" customHeight="1" x14ac:dyDescent="0.15">
      <c r="A28" s="122" t="s">
        <v>75</v>
      </c>
      <c r="B28" s="205" t="s">
        <v>76</v>
      </c>
      <c r="C28" s="179"/>
      <c r="D28" s="206"/>
      <c r="E28" s="66"/>
      <c r="F28" s="201"/>
      <c r="G28" s="18"/>
      <c r="H28" s="1"/>
    </row>
    <row r="29" spans="1:8" ht="12.75" customHeight="1" x14ac:dyDescent="0.15">
      <c r="A29" s="122" t="s">
        <v>77</v>
      </c>
      <c r="B29" s="205" t="s">
        <v>78</v>
      </c>
      <c r="C29" s="179"/>
      <c r="D29" s="206"/>
      <c r="E29" s="66"/>
      <c r="F29" s="201"/>
      <c r="G29" s="18"/>
      <c r="H29" s="1"/>
    </row>
    <row r="30" spans="1:8" ht="12.75" customHeight="1" x14ac:dyDescent="0.15">
      <c r="A30" s="122" t="s">
        <v>79</v>
      </c>
      <c r="B30" s="205" t="s">
        <v>80</v>
      </c>
      <c r="C30" s="179"/>
      <c r="D30" s="206"/>
      <c r="E30" s="66"/>
      <c r="F30" s="201"/>
      <c r="G30" s="18"/>
      <c r="H30" s="1"/>
    </row>
    <row r="31" spans="1:8" ht="12.75" customHeight="1" x14ac:dyDescent="0.15">
      <c r="A31" s="144" t="s">
        <v>81</v>
      </c>
      <c r="B31" s="209" t="s">
        <v>82</v>
      </c>
      <c r="C31" s="179"/>
      <c r="D31" s="206"/>
      <c r="E31" s="66"/>
      <c r="F31" s="201"/>
      <c r="G31" s="18"/>
      <c r="H31" s="1"/>
    </row>
    <row r="32" spans="1:8" ht="12.75" customHeight="1" x14ac:dyDescent="0.15">
      <c r="A32" s="122" t="s">
        <v>83</v>
      </c>
      <c r="B32" s="205" t="s">
        <v>84</v>
      </c>
      <c r="C32" s="181">
        <v>1100000</v>
      </c>
      <c r="D32" s="206"/>
      <c r="E32" s="66"/>
      <c r="F32" s="201"/>
      <c r="G32" s="18"/>
      <c r="H32" s="1"/>
    </row>
    <row r="33" spans="1:8" ht="12.75" customHeight="1" x14ac:dyDescent="0.15">
      <c r="A33" s="122" t="s">
        <v>85</v>
      </c>
      <c r="B33" s="205" t="s">
        <v>86</v>
      </c>
      <c r="C33" s="179"/>
      <c r="D33" s="206"/>
      <c r="E33" s="66"/>
      <c r="F33" s="201"/>
      <c r="G33" s="18"/>
      <c r="H33" s="1"/>
    </row>
    <row r="34" spans="1:8" ht="12.75" customHeight="1" x14ac:dyDescent="0.15">
      <c r="A34" s="29">
        <v>44</v>
      </c>
      <c r="B34" s="210" t="s">
        <v>39</v>
      </c>
      <c r="C34" s="88">
        <v>17117020</v>
      </c>
      <c r="D34" s="48"/>
      <c r="E34" s="39"/>
      <c r="F34" s="39"/>
      <c r="G34" s="18"/>
      <c r="H34" s="1"/>
    </row>
    <row r="35" spans="1:8" ht="12.75" customHeight="1" x14ac:dyDescent="0.15">
      <c r="A35" s="29">
        <v>45</v>
      </c>
      <c r="B35" s="74" t="s">
        <v>87</v>
      </c>
      <c r="C35" s="28"/>
      <c r="D35" s="48"/>
      <c r="E35" s="208"/>
      <c r="F35" s="39"/>
      <c r="G35" s="18"/>
      <c r="H35" s="1"/>
    </row>
    <row r="36" spans="1:8" ht="12.75" customHeight="1" x14ac:dyDescent="0.15">
      <c r="A36" s="29">
        <v>46</v>
      </c>
      <c r="B36" s="26" t="s">
        <v>41</v>
      </c>
      <c r="C36" s="28">
        <f>1200000+1600000+8730000</f>
        <v>11530000</v>
      </c>
      <c r="D36" s="242">
        <v>11530000</v>
      </c>
      <c r="E36" s="39"/>
      <c r="F36" s="39"/>
      <c r="G36" s="18"/>
      <c r="H36" s="1"/>
    </row>
    <row r="37" spans="1:8" ht="12.75" customHeight="1" x14ac:dyDescent="0.15">
      <c r="A37" s="29">
        <v>47</v>
      </c>
      <c r="B37" s="26" t="s">
        <v>42</v>
      </c>
      <c r="C37" s="88">
        <f>200000+30000</f>
        <v>230000</v>
      </c>
      <c r="D37" s="242">
        <v>230000</v>
      </c>
      <c r="E37" s="39"/>
      <c r="F37" s="39"/>
      <c r="G37" s="18"/>
      <c r="H37" s="1"/>
    </row>
    <row r="38" spans="1:8" ht="12.75" customHeight="1" x14ac:dyDescent="0.15">
      <c r="A38" s="3"/>
      <c r="B38" s="26" t="s">
        <v>43</v>
      </c>
      <c r="C38" s="41">
        <f>((((C5+C15)+C16)+C34)+C36)+C37</f>
        <v>43490000</v>
      </c>
      <c r="D38" s="148">
        <v>43490000</v>
      </c>
      <c r="E38" s="39"/>
      <c r="F38" s="39"/>
      <c r="G38" s="18"/>
      <c r="H38" s="1"/>
    </row>
    <row r="39" spans="1:8" ht="12.75" customHeight="1" x14ac:dyDescent="0.15">
      <c r="A39" s="3"/>
      <c r="B39" s="213" t="s">
        <v>88</v>
      </c>
      <c r="C39" s="220"/>
      <c r="D39" s="245"/>
      <c r="E39" s="215"/>
      <c r="F39" s="215"/>
      <c r="G39" s="18"/>
      <c r="H39" s="1"/>
    </row>
    <row r="40" spans="1:8" ht="12.75" customHeight="1" x14ac:dyDescent="0.15">
      <c r="A40" s="29">
        <v>71</v>
      </c>
      <c r="B40" s="26" t="s">
        <v>44</v>
      </c>
      <c r="C40" s="309">
        <f>SUM(C41:C45)</f>
        <v>32480000</v>
      </c>
      <c r="D40" s="72">
        <v>32480000</v>
      </c>
      <c r="E40" s="54"/>
      <c r="F40" s="26"/>
      <c r="G40" s="18"/>
      <c r="H40" s="1"/>
    </row>
    <row r="41" spans="1:8" ht="12.75" customHeight="1" x14ac:dyDescent="0.15">
      <c r="A41" s="56">
        <v>711</v>
      </c>
      <c r="B41" s="73" t="s">
        <v>45</v>
      </c>
      <c r="C41" s="114">
        <v>13276000</v>
      </c>
      <c r="D41" s="140"/>
      <c r="E41" s="66"/>
      <c r="F41" s="59"/>
      <c r="G41" s="18"/>
      <c r="H41" s="1"/>
    </row>
    <row r="42" spans="1:8" ht="12.75" customHeight="1" x14ac:dyDescent="0.15">
      <c r="A42" s="56">
        <v>713</v>
      </c>
      <c r="B42" s="73" t="s">
        <v>46</v>
      </c>
      <c r="C42" s="114">
        <v>820000</v>
      </c>
      <c r="D42" s="140"/>
      <c r="E42" s="66"/>
      <c r="F42" s="59"/>
      <c r="G42" s="18"/>
      <c r="H42" s="1"/>
    </row>
    <row r="43" spans="1:8" ht="12.75" customHeight="1" x14ac:dyDescent="0.15">
      <c r="A43" s="56">
        <v>714</v>
      </c>
      <c r="B43" s="73" t="s">
        <v>47</v>
      </c>
      <c r="C43" s="114">
        <f>100000+1300000</f>
        <v>1400000</v>
      </c>
      <c r="D43" s="347">
        <v>1400000</v>
      </c>
      <c r="E43" s="66"/>
      <c r="F43" s="59"/>
      <c r="G43" s="18"/>
      <c r="H43" s="1"/>
    </row>
    <row r="44" spans="1:8" ht="12.75" customHeight="1" x14ac:dyDescent="0.15">
      <c r="A44" s="224"/>
      <c r="B44" s="73" t="s">
        <v>89</v>
      </c>
      <c r="C44" s="114">
        <f>11134000-C43</f>
        <v>9734000</v>
      </c>
      <c r="D44" s="392"/>
      <c r="E44" s="66"/>
      <c r="F44" s="59"/>
      <c r="G44" s="18"/>
      <c r="H44" s="1"/>
    </row>
    <row r="45" spans="1:8" ht="12.75" customHeight="1" x14ac:dyDescent="0.15">
      <c r="A45" s="56">
        <v>715</v>
      </c>
      <c r="B45" s="73" t="s">
        <v>90</v>
      </c>
      <c r="C45" s="65">
        <v>7250000</v>
      </c>
      <c r="D45" s="140"/>
      <c r="E45" s="66"/>
      <c r="F45" s="59"/>
      <c r="G45" s="18"/>
      <c r="H45" s="143"/>
    </row>
    <row r="46" spans="1:8" ht="12.75" customHeight="1" x14ac:dyDescent="0.15">
      <c r="A46" s="29">
        <v>72</v>
      </c>
      <c r="B46" s="227" t="s">
        <v>48</v>
      </c>
      <c r="C46" s="88">
        <v>11000000</v>
      </c>
      <c r="D46" s="48"/>
      <c r="E46" s="66"/>
      <c r="F46" s="66"/>
      <c r="G46" s="18"/>
      <c r="H46" s="1"/>
    </row>
    <row r="47" spans="1:8" ht="18" customHeight="1" x14ac:dyDescent="0.15">
      <c r="A47" s="229">
        <v>73</v>
      </c>
      <c r="B47" s="74" t="s">
        <v>91</v>
      </c>
      <c r="C47" s="130">
        <v>10000</v>
      </c>
      <c r="D47" s="391"/>
      <c r="E47" s="168"/>
      <c r="F47" s="259"/>
      <c r="G47" s="18"/>
      <c r="H47" s="1"/>
    </row>
    <row r="48" spans="1:8" ht="12.75" customHeight="1" x14ac:dyDescent="0.15">
      <c r="A48" s="29">
        <v>74</v>
      </c>
      <c r="B48" s="79" t="s">
        <v>49</v>
      </c>
      <c r="C48" s="121"/>
      <c r="D48" s="391"/>
      <c r="E48" s="196"/>
      <c r="F48" s="39"/>
      <c r="G48" s="18"/>
      <c r="H48" s="407"/>
    </row>
    <row r="49" spans="1:8" ht="12.75" customHeight="1" x14ac:dyDescent="0.15">
      <c r="A49" s="56">
        <v>741</v>
      </c>
      <c r="B49" s="73" t="s">
        <v>50</v>
      </c>
      <c r="C49" s="121"/>
      <c r="D49" s="391"/>
      <c r="E49" s="196"/>
      <c r="F49" s="39"/>
      <c r="G49" s="18"/>
      <c r="H49" s="1"/>
    </row>
    <row r="50" spans="1:8" ht="12.75" customHeight="1" x14ac:dyDescent="0.15">
      <c r="A50" s="56">
        <v>742</v>
      </c>
      <c r="B50" s="73" t="s">
        <v>51</v>
      </c>
      <c r="C50" s="121"/>
      <c r="D50" s="391"/>
      <c r="E50" s="196"/>
      <c r="F50" s="39"/>
      <c r="G50" s="18"/>
      <c r="H50" s="1"/>
    </row>
    <row r="51" spans="1:8" ht="12.75" customHeight="1" x14ac:dyDescent="0.15">
      <c r="A51" s="224"/>
      <c r="B51" s="73" t="s">
        <v>92</v>
      </c>
      <c r="C51" s="121"/>
      <c r="D51" s="391"/>
      <c r="E51" s="70"/>
      <c r="F51" s="39"/>
      <c r="G51" s="18"/>
      <c r="H51" s="1"/>
    </row>
    <row r="52" spans="1:8" ht="12.75" customHeight="1" x14ac:dyDescent="0.15">
      <c r="A52" s="29">
        <v>751</v>
      </c>
      <c r="B52" s="210" t="s">
        <v>87</v>
      </c>
      <c r="C52" s="88"/>
      <c r="D52" s="48"/>
      <c r="E52" s="39"/>
      <c r="F52" s="39"/>
      <c r="G52" s="18"/>
      <c r="H52" s="1"/>
    </row>
    <row r="53" spans="1:8" ht="12.75" customHeight="1" x14ac:dyDescent="0.15">
      <c r="A53" s="3"/>
      <c r="B53" s="210" t="s">
        <v>93</v>
      </c>
      <c r="C53" s="360">
        <v>43490000</v>
      </c>
      <c r="D53" s="48">
        <f>C40+C46+C47+C52</f>
        <v>43490000</v>
      </c>
      <c r="E53" s="39"/>
      <c r="F53" s="39"/>
      <c r="G53" s="18"/>
      <c r="H53" s="1"/>
    </row>
    <row r="54" spans="1:8" ht="12.75" customHeight="1" x14ac:dyDescent="0.15">
      <c r="A54" s="3"/>
      <c r="B54" s="213" t="s">
        <v>94</v>
      </c>
      <c r="C54" s="220"/>
      <c r="D54" s="245"/>
      <c r="E54" s="215"/>
      <c r="F54" s="215"/>
      <c r="G54" s="18"/>
      <c r="H54" s="1"/>
    </row>
    <row r="55" spans="1:8" ht="12.75" customHeight="1" x14ac:dyDescent="0.15">
      <c r="A55" s="3"/>
      <c r="B55" s="67" t="s">
        <v>95</v>
      </c>
      <c r="C55" s="100"/>
      <c r="D55" s="140"/>
      <c r="E55" s="66"/>
      <c r="F55" s="66"/>
      <c r="G55" s="18"/>
      <c r="H55" s="1"/>
    </row>
    <row r="56" spans="1:8" ht="12.75" customHeight="1" x14ac:dyDescent="0.15">
      <c r="A56" s="3"/>
      <c r="B56" s="67" t="s">
        <v>96</v>
      </c>
      <c r="C56" s="100"/>
      <c r="D56" s="140"/>
      <c r="E56" s="66"/>
      <c r="F56" s="66"/>
      <c r="G56" s="18"/>
      <c r="H56" s="1"/>
    </row>
    <row r="57" spans="1:8" ht="12.75" customHeight="1" x14ac:dyDescent="0.15">
      <c r="A57" s="3"/>
      <c r="B57" s="67" t="s">
        <v>97</v>
      </c>
      <c r="C57" s="100"/>
      <c r="D57" s="140"/>
      <c r="E57" s="66"/>
      <c r="F57" s="66"/>
      <c r="G57" s="18"/>
      <c r="H57" s="1"/>
    </row>
    <row r="58" spans="1:8" ht="12.75" customHeight="1" x14ac:dyDescent="0.15">
      <c r="A58" s="3"/>
      <c r="B58" s="67" t="s">
        <v>98</v>
      </c>
      <c r="C58" s="100"/>
      <c r="D58" s="140"/>
      <c r="E58" s="66"/>
      <c r="F58" s="66"/>
      <c r="G58" s="18"/>
      <c r="H58" s="1"/>
    </row>
    <row r="59" spans="1:8" ht="12.75" customHeight="1" x14ac:dyDescent="0.15">
      <c r="A59" s="3"/>
      <c r="B59" s="270"/>
      <c r="C59" s="220"/>
      <c r="D59" s="245"/>
      <c r="E59" s="215"/>
      <c r="F59" s="215"/>
      <c r="G59" s="18"/>
      <c r="H59" s="1"/>
    </row>
    <row r="60" spans="1:8" ht="19.5" customHeight="1" x14ac:dyDescent="0.15">
      <c r="A60" s="1"/>
      <c r="B60" s="271"/>
      <c r="C60" s="271"/>
      <c r="D60" s="394"/>
      <c r="E60" s="271"/>
      <c r="F60" s="271"/>
      <c r="G60" s="1"/>
      <c r="H60" s="1"/>
    </row>
    <row r="61" spans="1:8" ht="19.5" customHeight="1" x14ac:dyDescent="0.15">
      <c r="A61" s="1"/>
      <c r="B61" s="124" t="s">
        <v>99</v>
      </c>
      <c r="C61" s="1"/>
      <c r="D61" s="410"/>
      <c r="E61" s="1"/>
      <c r="F61" s="1"/>
      <c r="G61" s="1"/>
      <c r="H61" s="1"/>
    </row>
    <row r="62" spans="1:8" ht="19.5" customHeight="1" x14ac:dyDescent="0.15">
      <c r="A62" s="1"/>
      <c r="B62" s="2"/>
      <c r="C62" s="2"/>
      <c r="D62" s="8"/>
      <c r="E62" s="2"/>
      <c r="F62" s="1"/>
      <c r="G62" s="1"/>
      <c r="H62" s="1"/>
    </row>
    <row r="63" spans="1:8" ht="19.5" customHeight="1" x14ac:dyDescent="0.15">
      <c r="A63" s="3"/>
      <c r="B63" s="317" t="s">
        <v>103</v>
      </c>
      <c r="C63" s="352"/>
      <c r="D63" s="439"/>
      <c r="E63" s="258"/>
      <c r="F63" s="18"/>
      <c r="G63" s="1"/>
      <c r="H63" s="1"/>
    </row>
    <row r="64" spans="1:8" ht="19.5" customHeight="1" x14ac:dyDescent="0.15">
      <c r="A64" s="3"/>
      <c r="B64" s="201"/>
      <c r="C64" s="352"/>
      <c r="D64" s="439"/>
      <c r="E64" s="258"/>
      <c r="F64" s="18"/>
      <c r="G64" s="1"/>
      <c r="H64" s="1"/>
    </row>
    <row r="65" spans="1:8" ht="19.5" customHeight="1" x14ac:dyDescent="0.15">
      <c r="A65" s="3"/>
      <c r="B65" s="314" t="s">
        <v>240</v>
      </c>
      <c r="C65" s="171">
        <v>639600</v>
      </c>
      <c r="D65" s="439"/>
      <c r="E65" s="258"/>
      <c r="F65" s="18"/>
      <c r="G65" s="1"/>
      <c r="H65" s="1"/>
    </row>
    <row r="66" spans="1:8" ht="19.5" customHeight="1" x14ac:dyDescent="0.15">
      <c r="A66" s="3"/>
      <c r="B66" s="314" t="s">
        <v>153</v>
      </c>
      <c r="C66" s="172">
        <v>376700</v>
      </c>
      <c r="D66" s="439"/>
      <c r="E66" s="258"/>
      <c r="F66" s="18"/>
      <c r="G66" s="1"/>
      <c r="H66" s="1"/>
    </row>
    <row r="67" spans="1:8" ht="19.5" customHeight="1" x14ac:dyDescent="0.15">
      <c r="A67" s="3"/>
      <c r="B67" s="331" t="s">
        <v>108</v>
      </c>
      <c r="C67" s="172">
        <v>82700</v>
      </c>
      <c r="D67" s="439"/>
      <c r="E67" s="258"/>
      <c r="F67" s="18"/>
      <c r="G67" s="1"/>
      <c r="H67" s="1"/>
    </row>
    <row r="68" spans="1:8" ht="19.5" customHeight="1" x14ac:dyDescent="0.15">
      <c r="A68" s="3"/>
      <c r="B68" s="333" t="s">
        <v>227</v>
      </c>
      <c r="C68" s="171">
        <v>54300</v>
      </c>
      <c r="D68" s="439"/>
      <c r="E68" s="258"/>
      <c r="F68" s="18"/>
      <c r="G68" s="1"/>
      <c r="H68" s="1"/>
    </row>
    <row r="69" spans="1:8" ht="19.5" customHeight="1" x14ac:dyDescent="0.15">
      <c r="A69" s="3"/>
      <c r="B69" s="333" t="s">
        <v>241</v>
      </c>
      <c r="C69" s="171">
        <v>22920</v>
      </c>
      <c r="D69" s="439"/>
      <c r="E69" s="258"/>
      <c r="F69" s="18"/>
      <c r="G69" s="1"/>
      <c r="H69" s="1"/>
    </row>
    <row r="70" spans="1:8" ht="19.5" customHeight="1" x14ac:dyDescent="0.15">
      <c r="A70" s="3"/>
      <c r="B70" s="333" t="s">
        <v>242</v>
      </c>
      <c r="C70" s="171">
        <v>23000</v>
      </c>
      <c r="D70" s="439"/>
      <c r="E70" s="258"/>
      <c r="F70" s="18"/>
      <c r="G70" s="1"/>
      <c r="H70" s="1"/>
    </row>
    <row r="71" spans="1:8" ht="19.5" customHeight="1" x14ac:dyDescent="0.15">
      <c r="A71" s="3"/>
      <c r="B71" s="331" t="s">
        <v>134</v>
      </c>
      <c r="C71" s="171">
        <v>176490</v>
      </c>
      <c r="D71" s="439"/>
      <c r="E71" s="258"/>
      <c r="F71" s="18"/>
      <c r="G71" s="1"/>
      <c r="H71" s="1"/>
    </row>
    <row r="72" spans="1:8" ht="19.5" customHeight="1" x14ac:dyDescent="0.15">
      <c r="A72" s="3"/>
      <c r="B72" s="331" t="s">
        <v>243</v>
      </c>
      <c r="C72" s="171">
        <v>2659280</v>
      </c>
      <c r="D72" s="439"/>
      <c r="E72" s="258"/>
      <c r="F72" s="18"/>
      <c r="G72" s="1"/>
      <c r="H72" s="1"/>
    </row>
    <row r="73" spans="1:8" ht="19.5" customHeight="1" x14ac:dyDescent="0.15">
      <c r="A73" s="3"/>
      <c r="B73" s="331" t="s">
        <v>244</v>
      </c>
      <c r="C73" s="171">
        <v>1100000</v>
      </c>
      <c r="D73" s="439"/>
      <c r="E73" s="258"/>
      <c r="F73" s="18"/>
      <c r="G73" s="1"/>
      <c r="H73" s="1"/>
    </row>
    <row r="74" spans="1:8" ht="19.5" customHeight="1" x14ac:dyDescent="0.15">
      <c r="A74" s="3"/>
      <c r="B74" s="339" t="s">
        <v>110</v>
      </c>
      <c r="C74" s="329">
        <v>1605140</v>
      </c>
      <c r="D74" s="250"/>
      <c r="E74" s="70"/>
      <c r="F74" s="18"/>
      <c r="G74" s="1"/>
      <c r="H74" s="1"/>
    </row>
    <row r="75" spans="1:8" ht="19.5" customHeight="1" x14ac:dyDescent="0.15">
      <c r="A75" s="3"/>
      <c r="B75" s="339" t="s">
        <v>245</v>
      </c>
      <c r="C75" s="329">
        <v>537510</v>
      </c>
      <c r="D75" s="250"/>
      <c r="E75" s="70"/>
      <c r="F75" s="18"/>
      <c r="G75" s="1"/>
      <c r="H75" s="1"/>
    </row>
    <row r="76" spans="1:8" ht="19.5" customHeight="1" x14ac:dyDescent="0.15">
      <c r="A76" s="3"/>
      <c r="B76" s="337" t="s">
        <v>246</v>
      </c>
      <c r="C76" s="329">
        <v>1306800</v>
      </c>
      <c r="D76" s="250"/>
      <c r="E76" s="70"/>
      <c r="F76" s="18"/>
      <c r="G76" s="1"/>
      <c r="H76" s="1"/>
    </row>
    <row r="77" spans="1:8" ht="19.5" customHeight="1" x14ac:dyDescent="0.15">
      <c r="A77" s="3"/>
      <c r="B77" s="339" t="s">
        <v>247</v>
      </c>
      <c r="C77" s="329">
        <v>1110130</v>
      </c>
      <c r="D77" s="250"/>
      <c r="E77" s="70"/>
      <c r="F77" s="18"/>
      <c r="G77" s="1"/>
      <c r="H77" s="1"/>
    </row>
    <row r="78" spans="1:8" ht="19.5" customHeight="1" x14ac:dyDescent="0.15">
      <c r="A78" s="3"/>
      <c r="B78" s="442" t="s">
        <v>248</v>
      </c>
      <c r="C78" s="329">
        <v>299220</v>
      </c>
      <c r="D78" s="250"/>
      <c r="E78" s="70"/>
      <c r="F78" s="18"/>
      <c r="G78" s="1"/>
      <c r="H78" s="1"/>
    </row>
    <row r="79" spans="1:8" ht="19.5" customHeight="1" x14ac:dyDescent="0.15">
      <c r="A79" s="3"/>
      <c r="B79" s="442" t="s">
        <v>249</v>
      </c>
      <c r="C79" s="329">
        <v>1225510</v>
      </c>
      <c r="D79" s="250"/>
      <c r="E79" s="70"/>
      <c r="F79" s="18"/>
      <c r="G79" s="1"/>
      <c r="H79" s="1"/>
    </row>
    <row r="80" spans="1:8" ht="19.5" customHeight="1" x14ac:dyDescent="0.15">
      <c r="A80" s="3"/>
      <c r="B80" s="339" t="s">
        <v>202</v>
      </c>
      <c r="C80" s="329">
        <v>7026300</v>
      </c>
      <c r="D80" s="250"/>
      <c r="E80" s="70"/>
      <c r="F80" s="18"/>
      <c r="G80" s="1"/>
      <c r="H80" s="1"/>
    </row>
    <row r="81" spans="1:8" ht="19.5" customHeight="1" x14ac:dyDescent="0.15">
      <c r="A81" s="3"/>
      <c r="B81" s="442" t="s">
        <v>250</v>
      </c>
      <c r="C81" s="329">
        <v>580000</v>
      </c>
      <c r="D81" s="206"/>
      <c r="E81" s="70"/>
      <c r="F81" s="18"/>
      <c r="G81" s="1"/>
      <c r="H81" s="1"/>
    </row>
    <row r="82" spans="1:8" ht="19.5" customHeight="1" x14ac:dyDescent="0.15">
      <c r="A82" s="3"/>
      <c r="B82" s="331" t="s">
        <v>251</v>
      </c>
      <c r="C82" s="171">
        <v>2478290</v>
      </c>
      <c r="D82" s="439"/>
      <c r="E82" s="258"/>
      <c r="F82" s="18"/>
      <c r="G82" s="1"/>
      <c r="H82" s="1"/>
    </row>
    <row r="83" spans="1:8" ht="19.5" customHeight="1" x14ac:dyDescent="0.15">
      <c r="A83" s="3"/>
      <c r="B83" s="333" t="s">
        <v>252</v>
      </c>
      <c r="C83" s="171">
        <v>19029470</v>
      </c>
      <c r="D83" s="439"/>
      <c r="E83" s="258"/>
      <c r="F83" s="18"/>
      <c r="G83" s="1"/>
      <c r="H83" s="1"/>
    </row>
    <row r="84" spans="1:8" ht="31.5" customHeight="1" x14ac:dyDescent="0.15">
      <c r="A84" s="3"/>
      <c r="B84" s="327" t="s">
        <v>253</v>
      </c>
      <c r="C84" s="171">
        <v>1089860</v>
      </c>
      <c r="D84" s="439"/>
      <c r="E84" s="258"/>
      <c r="F84" s="18"/>
      <c r="G84" s="1"/>
      <c r="H84" s="1"/>
    </row>
    <row r="85" spans="1:8" ht="19.5" customHeight="1" x14ac:dyDescent="0.15">
      <c r="A85" s="3"/>
      <c r="B85" s="333" t="s">
        <v>203</v>
      </c>
      <c r="C85" s="171">
        <v>217590</v>
      </c>
      <c r="D85" s="439"/>
      <c r="E85" s="258"/>
      <c r="F85" s="18"/>
      <c r="G85" s="1"/>
      <c r="H85" s="1"/>
    </row>
    <row r="86" spans="1:8" ht="19.5" customHeight="1" x14ac:dyDescent="0.15">
      <c r="A86" s="3"/>
      <c r="B86" s="333" t="s">
        <v>254</v>
      </c>
      <c r="C86" s="171">
        <v>289810</v>
      </c>
      <c r="D86" s="439"/>
      <c r="E86" s="258"/>
      <c r="F86" s="18"/>
      <c r="G86" s="1"/>
      <c r="H86" s="1"/>
    </row>
    <row r="87" spans="1:8" ht="19.5" customHeight="1" x14ac:dyDescent="0.15">
      <c r="A87" s="3"/>
      <c r="B87" s="331" t="s">
        <v>132</v>
      </c>
      <c r="C87" s="171">
        <v>525630</v>
      </c>
      <c r="D87" s="439"/>
      <c r="E87" s="258"/>
      <c r="F87" s="18"/>
      <c r="G87" s="1"/>
      <c r="H87" s="1"/>
    </row>
    <row r="88" spans="1:8" ht="19.5" customHeight="1" x14ac:dyDescent="0.15">
      <c r="A88" s="3"/>
      <c r="B88" s="331" t="s">
        <v>187</v>
      </c>
      <c r="C88" s="171">
        <v>155885</v>
      </c>
      <c r="D88" s="439"/>
      <c r="E88" s="258"/>
      <c r="F88" s="18"/>
      <c r="G88" s="1"/>
      <c r="H88" s="1"/>
    </row>
    <row r="89" spans="1:8" ht="19.5" customHeight="1" x14ac:dyDescent="0.15">
      <c r="A89" s="3"/>
      <c r="B89" s="331" t="s">
        <v>120</v>
      </c>
      <c r="C89" s="171">
        <v>781515</v>
      </c>
      <c r="D89" s="439"/>
      <c r="E89" s="258"/>
      <c r="F89" s="18"/>
      <c r="G89" s="1"/>
      <c r="H89" s="1"/>
    </row>
    <row r="90" spans="1:8" ht="19.5" customHeight="1" x14ac:dyDescent="0.15">
      <c r="A90" s="3"/>
      <c r="B90" s="333" t="s">
        <v>255</v>
      </c>
      <c r="C90" s="171">
        <v>96350</v>
      </c>
      <c r="D90" s="439"/>
      <c r="E90" s="258"/>
      <c r="F90" s="18"/>
      <c r="G90" s="1"/>
      <c r="H90" s="1"/>
    </row>
    <row r="91" spans="1:8" ht="19.5" customHeight="1" x14ac:dyDescent="0.15">
      <c r="A91" s="3"/>
      <c r="B91" s="356"/>
      <c r="C91" s="352"/>
      <c r="D91" s="439"/>
      <c r="E91" s="258"/>
      <c r="F91" s="18"/>
      <c r="G91" s="1"/>
      <c r="H91" s="1"/>
    </row>
    <row r="92" spans="1:8" ht="19.5" customHeight="1" x14ac:dyDescent="0.15">
      <c r="A92" s="3"/>
      <c r="B92" s="299" t="s">
        <v>125</v>
      </c>
      <c r="C92" s="444">
        <v>43490000</v>
      </c>
      <c r="D92" s="446">
        <f>SUM(C65:C90)</f>
        <v>43490000</v>
      </c>
      <c r="E92" s="400"/>
      <c r="F92" s="18"/>
      <c r="G92" s="1"/>
      <c r="H9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Uporedni pregled za 2015. godin</vt:lpstr>
      <vt:lpstr>Plav</vt:lpstr>
      <vt:lpstr>Kolašin</vt:lpstr>
      <vt:lpstr>Herceg Novi</vt:lpstr>
      <vt:lpstr>Bijelo Polje</vt:lpstr>
      <vt:lpstr>Andrijevica</vt:lpstr>
      <vt:lpstr>Danilovgrad</vt:lpstr>
      <vt:lpstr>Cetinje</vt:lpstr>
      <vt:lpstr>Budva</vt:lpstr>
      <vt:lpstr>Nikšić</vt:lpstr>
      <vt:lpstr>Bar</vt:lpstr>
      <vt:lpstr>Podgorica</vt:lpstr>
      <vt:lpstr>Plužine</vt:lpstr>
      <vt:lpstr>Ulcinj</vt:lpstr>
      <vt:lpstr>Tivat</vt:lpstr>
      <vt:lpstr>Mojkovac</vt:lpstr>
      <vt:lpstr>Kotor</vt:lpstr>
      <vt:lpstr>Berane</vt:lpstr>
      <vt:lpstr>Žabljak</vt:lpstr>
      <vt:lpstr>Šavnik</vt:lpstr>
      <vt:lpstr>Rožaje</vt:lpstr>
      <vt:lpstr>Pljevlja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Sošić</cp:lastModifiedBy>
  <dcterms:modified xsi:type="dcterms:W3CDTF">2015-09-19T09:53:12Z</dcterms:modified>
</cp:coreProperties>
</file>