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9740" windowHeight="7275"/>
  </bookViews>
  <sheets>
    <sheet name="Water level - storage" sheetId="1" r:id="rId1"/>
    <sheet name="Initial Conditions" sheetId="2" r:id="rId2"/>
    <sheet name="initial_state" sheetId="3" r:id="rId3"/>
    <sheet name="Physical limits storage" sheetId="4" r:id="rId4"/>
    <sheet name="Physical limits outflow" sheetId="5" r:id="rId5"/>
  </sheets>
  <calcPr calcId="145621"/>
</workbook>
</file>

<file path=xl/calcChain.xml><?xml version="1.0" encoding="utf-8"?>
<calcChain xmlns="http://schemas.openxmlformats.org/spreadsheetml/2006/main">
  <c r="N7" i="2" l="1"/>
  <c r="D2" i="3" l="1"/>
  <c r="F2" i="3"/>
  <c r="E2" i="3"/>
  <c r="F1" i="3"/>
  <c r="E1" i="3"/>
  <c r="D1" i="3"/>
  <c r="U8" i="4"/>
  <c r="U9" i="4"/>
  <c r="U7" i="4"/>
  <c r="V9" i="4"/>
  <c r="V8" i="4"/>
  <c r="V7" i="4"/>
  <c r="S9" i="4"/>
  <c r="S8" i="4"/>
  <c r="T9" i="4"/>
  <c r="T8" i="4"/>
  <c r="T7" i="4"/>
  <c r="S7" i="4"/>
  <c r="L15" i="5"/>
  <c r="L14" i="5"/>
  <c r="Q6" i="4"/>
  <c r="P6" i="4"/>
  <c r="O6" i="4"/>
  <c r="Q9" i="4"/>
  <c r="Q8" i="4"/>
  <c r="Q7" i="4"/>
  <c r="P9" i="4"/>
  <c r="P8" i="4"/>
  <c r="O9" i="4"/>
  <c r="O8" i="4"/>
  <c r="P7" i="4"/>
  <c r="O7" i="4"/>
  <c r="M9" i="4"/>
  <c r="M8" i="4"/>
  <c r="M7" i="4"/>
  <c r="L9" i="4"/>
  <c r="L8" i="4"/>
  <c r="L7" i="4"/>
  <c r="K9" i="4"/>
  <c r="K8" i="4"/>
  <c r="M7" i="2" l="1"/>
  <c r="K20" i="1" l="1"/>
  <c r="K21" i="1"/>
  <c r="K22" i="1"/>
  <c r="K23" i="1"/>
  <c r="K24" i="1"/>
  <c r="K19" i="1"/>
  <c r="I20" i="1"/>
  <c r="J20" i="1"/>
  <c r="G20" i="1"/>
  <c r="G21" i="1"/>
  <c r="G22" i="1"/>
  <c r="G23" i="1"/>
  <c r="G24" i="1"/>
  <c r="G25" i="1"/>
  <c r="G26" i="1"/>
  <c r="G27" i="1"/>
  <c r="G28" i="1"/>
  <c r="G29" i="1"/>
  <c r="G30" i="1"/>
  <c r="G19" i="1"/>
  <c r="B1" i="3"/>
  <c r="C1" i="3"/>
  <c r="A1" i="3"/>
  <c r="O7" i="2"/>
  <c r="O8" i="2" s="1"/>
  <c r="C2" i="3" s="1"/>
  <c r="N8" i="2"/>
  <c r="B2" i="3" l="1"/>
  <c r="M8" i="2"/>
  <c r="A2" i="3" s="1"/>
</calcChain>
</file>

<file path=xl/sharedStrings.xml><?xml version="1.0" encoding="utf-8"?>
<sst xmlns="http://schemas.openxmlformats.org/spreadsheetml/2006/main" count="173" uniqueCount="104">
  <si>
    <t>Level (m)</t>
  </si>
  <si>
    <t>Area (ha)</t>
  </si>
  <si>
    <t>Volume (Mcm)</t>
  </si>
  <si>
    <t>Node index</t>
  </si>
  <si>
    <t>Name</t>
  </si>
  <si>
    <t>RIBASIM</t>
  </si>
  <si>
    <t>RTC-Tools</t>
  </si>
  <si>
    <t>MayDay_reservoir</t>
  </si>
  <si>
    <t>Bin2Prt.log</t>
  </si>
  <si>
    <t>Rsv_Et_TekezeDamTK5_Hp</t>
  </si>
  <si>
    <t>Rsv_Et_HumeraDam_IrHp(P)</t>
  </si>
  <si>
    <t>Table 3.6</t>
  </si>
  <si>
    <t>Node</t>
  </si>
  <si>
    <t>Spillway on</t>
  </si>
  <si>
    <t>storage</t>
  </si>
  <si>
    <t>gate</t>
  </si>
  <si>
    <t>reservoi</t>
  </si>
  <si>
    <t>r</t>
  </si>
  <si>
    <t>index</t>
  </si>
  <si>
    <t>Length</t>
  </si>
  <si>
    <t>on main link</t>
  </si>
  <si>
    <t>level</t>
  </si>
  <si>
    <t>Level of backwater gate(s)</t>
  </si>
  <si>
    <t>-----</t>
  </si>
  <si>
    <t>-------</t>
  </si>
  <si>
    <t>------------</t>
  </si>
  <si>
    <t>--------------------------</t>
  </si>
  <si>
    <t>Yes</t>
  </si>
  <si>
    <t>Initial</t>
  </si>
  <si>
    <t>Dead</t>
  </si>
  <si>
    <t>Main</t>
  </si>
  <si>
    <t>Turbine</t>
  </si>
  <si>
    <t>Full SW</t>
  </si>
  <si>
    <t>RSV_3</t>
  </si>
  <si>
    <t>initial_state</t>
  </si>
  <si>
    <t>RSV_47</t>
  </si>
  <si>
    <t>RSV_565</t>
  </si>
  <si>
    <t>Mio</t>
  </si>
  <si>
    <t>linear</t>
  </si>
  <si>
    <t>m</t>
  </si>
  <si>
    <t>b</t>
  </si>
  <si>
    <t>Area (m²)</t>
  </si>
  <si>
    <t>Volume (m³)</t>
  </si>
  <si>
    <t>reservoir</t>
  </si>
  <si>
    <t>Storage at backwater gate(s)</t>
  </si>
  <si>
    <t>----------</t>
  </si>
  <si>
    <t>----------------------------</t>
  </si>
  <si>
    <t>Live stor./Avera</t>
  </si>
  <si>
    <t>ge flow</t>
  </si>
  <si>
    <t>----------------</t>
  </si>
  <si>
    <t>(Mcm)</t>
  </si>
  <si>
    <t>(m3/s)</t>
  </si>
  <si>
    <t>---------------</t>
  </si>
  <si>
    <t>RSV_</t>
  </si>
  <si>
    <t>min</t>
  </si>
  <si>
    <t>max</t>
  </si>
  <si>
    <t>Maximu</t>
  </si>
  <si>
    <t>m turbine f</t>
  </si>
  <si>
    <t>low (m3/</t>
  </si>
  <si>
    <t>s) is com</t>
  </si>
  <si>
    <t>puted witho</t>
  </si>
  <si>
    <t>ut correcti</t>
  </si>
  <si>
    <t>on of tail level</t>
  </si>
  <si>
    <t>due to wa</t>
  </si>
  <si>
    <t>ter level</t>
  </si>
  <si>
    <t>in do</t>
  </si>
  <si>
    <t>wnstream re</t>
  </si>
  <si>
    <t>servoir</t>
  </si>
  <si>
    <t>(if prese</t>
  </si>
  <si>
    <t>nt).</t>
  </si>
  <si>
    <t>Maxim</t>
  </si>
  <si>
    <t>um generate</t>
  </si>
  <si>
    <t>d energy</t>
  </si>
  <si>
    <t>(GWh) is</t>
  </si>
  <si>
    <t>for the av</t>
  </si>
  <si>
    <t>erage time</t>
  </si>
  <si>
    <t>step length.</t>
  </si>
  <si>
    <t>At minimum</t>
  </si>
  <si>
    <t>power level</t>
  </si>
  <si>
    <t>At full re</t>
  </si>
  <si>
    <t>servoir level</t>
  </si>
  <si>
    <t>Maximum</t>
  </si>
  <si>
    <t>Max. generated</t>
  </si>
  <si>
    <t>Aux.energy</t>
  </si>
  <si>
    <t>Minimum</t>
  </si>
  <si>
    <t>power</t>
  </si>
  <si>
    <t>Plant load</t>
  </si>
  <si>
    <t>turbine</t>
  </si>
  <si>
    <t>energy per</t>
  </si>
  <si>
    <t>consumpt.</t>
  </si>
  <si>
    <t>volume</t>
  </si>
  <si>
    <t>factor</t>
  </si>
  <si>
    <t>flow</t>
  </si>
  <si>
    <t>time step</t>
  </si>
  <si>
    <t>(%)</t>
  </si>
  <si>
    <t>(m)</t>
  </si>
  <si>
    <t>(GWh)</t>
  </si>
  <si>
    <t>--------</t>
  </si>
  <si>
    <t>--------------</t>
  </si>
  <si>
    <t>RSV</t>
  </si>
  <si>
    <t>QT_min</t>
  </si>
  <si>
    <t>QT_max</t>
  </si>
  <si>
    <t>QO nominal</t>
  </si>
  <si>
    <t>QO_initial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</si>
</sst>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'Water level - storage'!$A$19</c:f>
              <c:strCache>
                <c:ptCount val="1"/>
                <c:pt idx="0">
                  <c:v>47</c:v>
                </c:pt>
              </c:strCache>
            </c:strRef>
          </c:tx>
          <c:trendline>
            <c:trendlineType val="poly"/>
            <c:order val="2"/>
            <c:dispRSqr val="0"/>
            <c:dispEq val="1"/>
            <c:trendlineLbl>
              <c:layout>
                <c:manualLayout>
                  <c:x val="4.1472440944881887E-2"/>
                  <c:y val="0.58362277631962667"/>
                </c:manualLayout>
              </c:layout>
              <c:numFmt formatCode="General" sourceLinked="0"/>
            </c:trendlineLbl>
          </c:trendline>
          <c:xVal>
            <c:numRef>
              <c:f>'Water level - storage'!$E$19:$E$24</c:f>
              <c:numCache>
                <c:formatCode>General</c:formatCode>
                <c:ptCount val="6"/>
                <c:pt idx="0">
                  <c:v>50</c:v>
                </c:pt>
                <c:pt idx="1">
                  <c:v>700</c:v>
                </c:pt>
                <c:pt idx="2">
                  <c:v>2020</c:v>
                </c:pt>
                <c:pt idx="3">
                  <c:v>4354</c:v>
                </c:pt>
                <c:pt idx="4">
                  <c:v>6499</c:v>
                </c:pt>
                <c:pt idx="5">
                  <c:v>9293</c:v>
                </c:pt>
              </c:numCache>
            </c:numRef>
          </c:xVal>
          <c:yVal>
            <c:numRef>
              <c:f>'Water level - storage'!$C$19:$C$24</c:f>
              <c:numCache>
                <c:formatCode>General</c:formatCode>
                <c:ptCount val="6"/>
                <c:pt idx="0">
                  <c:v>1000</c:v>
                </c:pt>
                <c:pt idx="1">
                  <c:v>1040</c:v>
                </c:pt>
                <c:pt idx="2">
                  <c:v>1070</c:v>
                </c:pt>
                <c:pt idx="3">
                  <c:v>1100</c:v>
                </c:pt>
                <c:pt idx="4">
                  <c:v>1120</c:v>
                </c:pt>
                <c:pt idx="5">
                  <c:v>1140</c:v>
                </c:pt>
              </c:numCache>
            </c:numRef>
          </c:yVal>
          <c:smooth val="0"/>
        </c:ser>
        <c:ser>
          <c:idx val="1"/>
          <c:order val="1"/>
          <c:tx>
            <c:v>47 linear</c:v>
          </c:tx>
          <c:xVal>
            <c:numRef>
              <c:f>'Water level - storage'!$E$19:$E$24</c:f>
              <c:numCache>
                <c:formatCode>General</c:formatCode>
                <c:ptCount val="6"/>
                <c:pt idx="0">
                  <c:v>50</c:v>
                </c:pt>
                <c:pt idx="1">
                  <c:v>700</c:v>
                </c:pt>
                <c:pt idx="2">
                  <c:v>2020</c:v>
                </c:pt>
                <c:pt idx="3">
                  <c:v>4354</c:v>
                </c:pt>
                <c:pt idx="4">
                  <c:v>6499</c:v>
                </c:pt>
                <c:pt idx="5">
                  <c:v>9293</c:v>
                </c:pt>
              </c:numCache>
            </c:numRef>
          </c:xVal>
          <c:yVal>
            <c:numRef>
              <c:f>'Water level - storage'!$K$19:$K$24</c:f>
              <c:numCache>
                <c:formatCode>General</c:formatCode>
                <c:ptCount val="6"/>
                <c:pt idx="0">
                  <c:v>1000.7573298712539</c:v>
                </c:pt>
                <c:pt idx="1">
                  <c:v>1010.6026181975549</c:v>
                </c:pt>
                <c:pt idx="2">
                  <c:v>1030.5961267986584</c:v>
                </c:pt>
                <c:pt idx="3">
                  <c:v>1065.9482851887915</c:v>
                </c:pt>
                <c:pt idx="4">
                  <c:v>1098.4377366655847</c:v>
                </c:pt>
                <c:pt idx="5">
                  <c:v>1140.7573298712539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39072"/>
        <c:axId val="67140992"/>
      </c:scatterChart>
      <c:valAx>
        <c:axId val="67139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Volume [1000 000 m³]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140992"/>
        <c:crosses val="autoZero"/>
        <c:crossBetween val="midCat"/>
      </c:valAx>
      <c:valAx>
        <c:axId val="6714099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Water level [m]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671390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161925</xdr:colOff>
      <xdr:row>16</xdr:row>
      <xdr:rowOff>80962</xdr:rowOff>
    </xdr:from>
    <xdr:to>
      <xdr:col>19</xdr:col>
      <xdr:colOff>466725</xdr:colOff>
      <xdr:row>30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E19" sqref="E19:E24"/>
    </sheetView>
  </sheetViews>
  <sheetFormatPr defaultRowHeight="15" x14ac:dyDescent="0.25"/>
  <cols>
    <col min="1" max="1" width="9" customWidth="1"/>
    <col min="2" max="2" width="25" bestFit="1" customWidth="1"/>
    <col min="5" max="5" width="14.28515625" bestFit="1" customWidth="1"/>
    <col min="7" max="7" width="17.85546875" customWidth="1"/>
    <col min="9" max="9" width="12" bestFit="1" customWidth="1"/>
  </cols>
  <sheetData>
    <row r="2" spans="1:9" x14ac:dyDescent="0.25">
      <c r="A2" t="s">
        <v>5</v>
      </c>
      <c r="B2" t="s">
        <v>8</v>
      </c>
      <c r="C2" t="s">
        <v>11</v>
      </c>
      <c r="G2">
        <v>1000000</v>
      </c>
    </row>
    <row r="3" spans="1:9" x14ac:dyDescent="0.25">
      <c r="A3" t="s">
        <v>3</v>
      </c>
      <c r="B3" t="s">
        <v>4</v>
      </c>
      <c r="C3" t="s">
        <v>0</v>
      </c>
      <c r="D3" t="s">
        <v>1</v>
      </c>
      <c r="E3" t="s">
        <v>2</v>
      </c>
      <c r="F3" t="s">
        <v>41</v>
      </c>
      <c r="G3" t="s">
        <v>42</v>
      </c>
      <c r="I3" t="s">
        <v>38</v>
      </c>
    </row>
    <row r="4" spans="1:9" x14ac:dyDescent="0.25">
      <c r="A4">
        <v>2</v>
      </c>
      <c r="B4" t="s">
        <v>7</v>
      </c>
      <c r="C4">
        <v>0</v>
      </c>
      <c r="D4">
        <v>0</v>
      </c>
      <c r="E4">
        <v>0</v>
      </c>
    </row>
    <row r="5" spans="1:9" x14ac:dyDescent="0.25">
      <c r="C5">
        <v>0</v>
      </c>
      <c r="D5">
        <v>0</v>
      </c>
      <c r="E5">
        <v>0</v>
      </c>
    </row>
    <row r="6" spans="1:9" x14ac:dyDescent="0.25">
      <c r="C6">
        <v>0</v>
      </c>
      <c r="D6">
        <v>0</v>
      </c>
      <c r="E6">
        <v>0</v>
      </c>
    </row>
    <row r="7" spans="1:9" x14ac:dyDescent="0.25">
      <c r="C7">
        <v>0</v>
      </c>
      <c r="D7">
        <v>0</v>
      </c>
      <c r="E7">
        <v>0</v>
      </c>
    </row>
    <row r="8" spans="1:9" x14ac:dyDescent="0.25">
      <c r="C8">
        <v>0</v>
      </c>
      <c r="D8">
        <v>0</v>
      </c>
      <c r="E8">
        <v>0</v>
      </c>
    </row>
    <row r="9" spans="1:9" x14ac:dyDescent="0.25">
      <c r="C9">
        <v>0</v>
      </c>
      <c r="D9">
        <v>0</v>
      </c>
      <c r="E9">
        <v>0</v>
      </c>
    </row>
    <row r="10" spans="1:9" x14ac:dyDescent="0.25">
      <c r="C10">
        <v>0</v>
      </c>
      <c r="D10">
        <v>0</v>
      </c>
      <c r="E10">
        <v>0</v>
      </c>
    </row>
    <row r="11" spans="1:9" x14ac:dyDescent="0.25">
      <c r="C11">
        <v>0</v>
      </c>
      <c r="D11">
        <v>0</v>
      </c>
      <c r="E11">
        <v>0</v>
      </c>
    </row>
    <row r="12" spans="1:9" x14ac:dyDescent="0.25">
      <c r="C12">
        <v>0</v>
      </c>
      <c r="D12">
        <v>0</v>
      </c>
      <c r="E12">
        <v>0</v>
      </c>
    </row>
    <row r="13" spans="1:9" x14ac:dyDescent="0.25">
      <c r="C13">
        <v>0</v>
      </c>
      <c r="D13">
        <v>0</v>
      </c>
      <c r="E13">
        <v>0</v>
      </c>
    </row>
    <row r="14" spans="1:9" x14ac:dyDescent="0.25">
      <c r="C14">
        <v>0</v>
      </c>
      <c r="D14">
        <v>0</v>
      </c>
      <c r="E14">
        <v>0</v>
      </c>
    </row>
    <row r="15" spans="1:9" x14ac:dyDescent="0.25">
      <c r="C15">
        <v>0</v>
      </c>
      <c r="D15">
        <v>0</v>
      </c>
      <c r="E15">
        <v>0</v>
      </c>
    </row>
    <row r="16" spans="1:9" x14ac:dyDescent="0.25">
      <c r="C16">
        <v>0</v>
      </c>
      <c r="D16">
        <v>0</v>
      </c>
      <c r="E16">
        <v>0</v>
      </c>
    </row>
    <row r="17" spans="1:11" x14ac:dyDescent="0.25">
      <c r="C17">
        <v>0</v>
      </c>
      <c r="D17">
        <v>0</v>
      </c>
      <c r="E17">
        <v>0</v>
      </c>
    </row>
    <row r="18" spans="1:11" x14ac:dyDescent="0.25">
      <c r="C18">
        <v>0</v>
      </c>
      <c r="D18">
        <v>0</v>
      </c>
      <c r="E18">
        <v>0</v>
      </c>
    </row>
    <row r="19" spans="1:11" x14ac:dyDescent="0.25">
      <c r="A19">
        <v>47</v>
      </c>
      <c r="B19" t="s">
        <v>9</v>
      </c>
      <c r="C19">
        <v>1000</v>
      </c>
      <c r="D19">
        <v>400</v>
      </c>
      <c r="E19">
        <v>50</v>
      </c>
      <c r="G19">
        <f>E19*$G$2</f>
        <v>50000000</v>
      </c>
      <c r="I19" t="s">
        <v>39</v>
      </c>
      <c r="J19" t="s">
        <v>40</v>
      </c>
      <c r="K19">
        <f>$J$20+$I$20*G19</f>
        <v>1000.7573298712539</v>
      </c>
    </row>
    <row r="20" spans="1:11" x14ac:dyDescent="0.25">
      <c r="C20">
        <v>1040</v>
      </c>
      <c r="D20">
        <v>2900</v>
      </c>
      <c r="E20">
        <v>700</v>
      </c>
      <c r="G20">
        <f t="shared" ref="G20:G30" si="0">E20*$G$2</f>
        <v>700000000</v>
      </c>
      <c r="I20">
        <f>(C24-C19)/(G24-G19)</f>
        <v>1.5146597425078439E-8</v>
      </c>
      <c r="J20">
        <f>C19</f>
        <v>1000</v>
      </c>
      <c r="K20">
        <f t="shared" ref="K20:K24" si="1">$J$20+$I$20*G20</f>
        <v>1010.6026181975549</v>
      </c>
    </row>
    <row r="21" spans="1:11" x14ac:dyDescent="0.25">
      <c r="C21">
        <v>1070</v>
      </c>
      <c r="D21">
        <v>6200</v>
      </c>
      <c r="E21">
        <v>2020</v>
      </c>
      <c r="G21">
        <f t="shared" si="0"/>
        <v>2020000000</v>
      </c>
      <c r="K21">
        <f t="shared" si="1"/>
        <v>1030.5961267986584</v>
      </c>
    </row>
    <row r="22" spans="1:11" x14ac:dyDescent="0.25">
      <c r="C22">
        <v>1100</v>
      </c>
      <c r="D22">
        <v>9300</v>
      </c>
      <c r="E22">
        <v>4354</v>
      </c>
      <c r="G22">
        <f t="shared" si="0"/>
        <v>4354000000</v>
      </c>
      <c r="K22">
        <f t="shared" si="1"/>
        <v>1065.9482851887915</v>
      </c>
    </row>
    <row r="23" spans="1:11" x14ac:dyDescent="0.25">
      <c r="C23">
        <v>1120</v>
      </c>
      <c r="D23">
        <v>12200</v>
      </c>
      <c r="E23">
        <v>6499</v>
      </c>
      <c r="G23">
        <f t="shared" si="0"/>
        <v>6499000000</v>
      </c>
      <c r="K23">
        <f t="shared" si="1"/>
        <v>1098.4377366655847</v>
      </c>
    </row>
    <row r="24" spans="1:11" x14ac:dyDescent="0.25">
      <c r="C24">
        <v>1140</v>
      </c>
      <c r="D24">
        <v>14730</v>
      </c>
      <c r="E24">
        <v>9293</v>
      </c>
      <c r="G24">
        <f t="shared" si="0"/>
        <v>9293000000</v>
      </c>
      <c r="K24">
        <f t="shared" si="1"/>
        <v>1140.7573298712539</v>
      </c>
    </row>
    <row r="25" spans="1:11" x14ac:dyDescent="0.25">
      <c r="A25">
        <v>565</v>
      </c>
      <c r="B25" t="s">
        <v>10</v>
      </c>
      <c r="C25">
        <v>1000</v>
      </c>
      <c r="D25">
        <v>400</v>
      </c>
      <c r="E25">
        <v>50</v>
      </c>
      <c r="G25">
        <f t="shared" si="0"/>
        <v>50000000</v>
      </c>
    </row>
    <row r="26" spans="1:11" x14ac:dyDescent="0.25">
      <c r="C26">
        <v>1040</v>
      </c>
      <c r="D26">
        <v>2900</v>
      </c>
      <c r="E26">
        <v>700</v>
      </c>
      <c r="G26">
        <f t="shared" si="0"/>
        <v>700000000</v>
      </c>
    </row>
    <row r="27" spans="1:11" x14ac:dyDescent="0.25">
      <c r="C27">
        <v>1070</v>
      </c>
      <c r="D27">
        <v>6200</v>
      </c>
      <c r="E27">
        <v>2020</v>
      </c>
      <c r="G27">
        <f t="shared" si="0"/>
        <v>2020000000</v>
      </c>
    </row>
    <row r="28" spans="1:11" x14ac:dyDescent="0.25">
      <c r="C28">
        <v>1100</v>
      </c>
      <c r="D28">
        <v>9300</v>
      </c>
      <c r="E28">
        <v>4354</v>
      </c>
      <c r="G28">
        <f t="shared" si="0"/>
        <v>4354000000</v>
      </c>
    </row>
    <row r="29" spans="1:11" x14ac:dyDescent="0.25">
      <c r="C29">
        <v>1120</v>
      </c>
      <c r="D29">
        <v>12200</v>
      </c>
      <c r="E29">
        <v>6499</v>
      </c>
      <c r="G29">
        <f t="shared" si="0"/>
        <v>6499000000</v>
      </c>
    </row>
    <row r="30" spans="1:11" x14ac:dyDescent="0.25">
      <c r="C30">
        <v>1140</v>
      </c>
      <c r="D30">
        <v>14730</v>
      </c>
      <c r="E30">
        <v>9293</v>
      </c>
      <c r="G30">
        <f t="shared" si="0"/>
        <v>9293000000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D8" sqref="D8"/>
    </sheetView>
  </sheetViews>
  <sheetFormatPr defaultRowHeight="15" x14ac:dyDescent="0.25"/>
  <cols>
    <col min="3" max="3" width="11.85546875" bestFit="1" customWidth="1"/>
    <col min="4" max="5" width="7.5703125" bestFit="1" customWidth="1"/>
    <col min="13" max="13" width="11" bestFit="1" customWidth="1"/>
    <col min="14" max="14" width="19.5703125" customWidth="1"/>
    <col min="15" max="15" width="16.28515625" customWidth="1"/>
  </cols>
  <sheetData>
    <row r="1" spans="1:15" x14ac:dyDescent="0.25">
      <c r="A1" t="s">
        <v>5</v>
      </c>
      <c r="B1" t="s">
        <v>8</v>
      </c>
      <c r="C1" t="s">
        <v>11</v>
      </c>
      <c r="M1" t="s">
        <v>6</v>
      </c>
    </row>
    <row r="2" spans="1:15" x14ac:dyDescent="0.25">
      <c r="D2" t="s">
        <v>28</v>
      </c>
      <c r="E2" t="s">
        <v>29</v>
      </c>
      <c r="F2" t="s">
        <v>30</v>
      </c>
      <c r="G2" t="s">
        <v>31</v>
      </c>
      <c r="H2" t="s">
        <v>32</v>
      </c>
    </row>
    <row r="3" spans="1:15" x14ac:dyDescent="0.25">
      <c r="A3" t="s">
        <v>12</v>
      </c>
      <c r="C3" t="s">
        <v>13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17</v>
      </c>
      <c r="M3" t="s">
        <v>37</v>
      </c>
      <c r="N3">
        <v>1000000</v>
      </c>
    </row>
    <row r="4" spans="1:15" x14ac:dyDescent="0.25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15" x14ac:dyDescent="0.25">
      <c r="A5" t="s">
        <v>23</v>
      </c>
      <c r="B5" t="s">
        <v>24</v>
      </c>
      <c r="C5" t="s">
        <v>25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  <c r="M5" t="s">
        <v>34</v>
      </c>
    </row>
    <row r="6" spans="1:15" x14ac:dyDescent="0.25">
      <c r="A6">
        <v>2</v>
      </c>
      <c r="B6">
        <v>0</v>
      </c>
      <c r="C6" t="s">
        <v>27</v>
      </c>
      <c r="D6">
        <v>950</v>
      </c>
      <c r="E6">
        <v>946</v>
      </c>
      <c r="F6">
        <v>946</v>
      </c>
      <c r="G6">
        <v>-1</v>
      </c>
      <c r="H6">
        <v>970</v>
      </c>
      <c r="M6" t="s">
        <v>33</v>
      </c>
      <c r="N6" t="s">
        <v>35</v>
      </c>
      <c r="O6" t="s">
        <v>36</v>
      </c>
    </row>
    <row r="7" spans="1:15" x14ac:dyDescent="0.25">
      <c r="A7">
        <v>47</v>
      </c>
      <c r="B7">
        <v>0</v>
      </c>
      <c r="C7" t="s">
        <v>27</v>
      </c>
      <c r="D7">
        <v>1120</v>
      </c>
      <c r="E7">
        <v>1096</v>
      </c>
      <c r="F7">
        <v>1096</v>
      </c>
      <c r="G7">
        <v>1096</v>
      </c>
      <c r="H7">
        <v>1140</v>
      </c>
      <c r="M7">
        <f>N7</f>
        <v>6499</v>
      </c>
      <c r="N7">
        <f>LOOKUP(D7,'Water level - storage'!C19:C24, 'Water level - storage'!E19:E24)</f>
        <v>6499</v>
      </c>
      <c r="O7">
        <f>LOOKUP(D8,'Water level - storage'!C25:C30,'Water level - storage'!E25:E30)</f>
        <v>4354</v>
      </c>
    </row>
    <row r="8" spans="1:15" x14ac:dyDescent="0.25">
      <c r="A8">
        <v>565</v>
      </c>
      <c r="B8">
        <v>0</v>
      </c>
      <c r="C8" t="s">
        <v>27</v>
      </c>
      <c r="D8">
        <v>1100</v>
      </c>
      <c r="E8">
        <v>1076</v>
      </c>
      <c r="F8">
        <v>1076</v>
      </c>
      <c r="G8">
        <v>1076</v>
      </c>
      <c r="H8">
        <v>1120</v>
      </c>
      <c r="M8">
        <f>N8</f>
        <v>6499000000</v>
      </c>
      <c r="N8">
        <f>N7*$N$3</f>
        <v>6499000000</v>
      </c>
      <c r="O8">
        <f>O7*$N$3</f>
        <v>4354000000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3" width="11" bestFit="1" customWidth="1"/>
    <col min="4" max="4" width="14.140625" bestFit="1" customWidth="1"/>
  </cols>
  <sheetData>
    <row r="1" spans="1:6" x14ac:dyDescent="0.25">
      <c r="A1" t="str">
        <f>'Initial Conditions'!M6</f>
        <v>RSV_3</v>
      </c>
      <c r="B1" t="str">
        <f>'Initial Conditions'!N6</f>
        <v>RSV_47</v>
      </c>
      <c r="C1" t="str">
        <f>'Initial Conditions'!O6</f>
        <v>RSV_565</v>
      </c>
      <c r="D1" t="str">
        <f>'Physical limits storage'!U7</f>
        <v>RSV_3_release</v>
      </c>
      <c r="E1" t="str">
        <f>'Physical limits storage'!U8</f>
        <v>RSV_47_release</v>
      </c>
      <c r="F1" t="str">
        <f>'Physical limits storage'!U9</f>
        <v>RSV_565_release</v>
      </c>
    </row>
    <row r="2" spans="1:6" x14ac:dyDescent="0.25">
      <c r="A2">
        <f>'Initial Conditions'!M8</f>
        <v>6499000000</v>
      </c>
      <c r="B2">
        <f>'Initial Conditions'!N8</f>
        <v>6499000000</v>
      </c>
      <c r="C2">
        <f>'Initial Conditions'!O8</f>
        <v>4354000000</v>
      </c>
      <c r="D2">
        <f>'Physical limits storage'!V7</f>
        <v>1997.79</v>
      </c>
      <c r="E2">
        <f>'Physical limits storage'!V8</f>
        <v>1997.79</v>
      </c>
      <c r="F2">
        <f>'Physical limits storage'!V9</f>
        <v>1526.71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Q2" sqref="Q2"/>
    </sheetView>
  </sheetViews>
  <sheetFormatPr defaultRowHeight="15" x14ac:dyDescent="0.25"/>
  <cols>
    <col min="16" max="16" width="11" bestFit="1" customWidth="1"/>
    <col min="20" max="20" width="11.5703125" bestFit="1" customWidth="1"/>
    <col min="21" max="21" width="16.140625" bestFit="1" customWidth="1"/>
  </cols>
  <sheetData>
    <row r="1" spans="1:22" x14ac:dyDescent="0.25">
      <c r="A1" t="s">
        <v>8</v>
      </c>
      <c r="B1" t="s">
        <v>11</v>
      </c>
    </row>
    <row r="2" spans="1:22" x14ac:dyDescent="0.25">
      <c r="O2" t="s">
        <v>37</v>
      </c>
      <c r="P2">
        <v>1000000</v>
      </c>
    </row>
    <row r="3" spans="1:22" x14ac:dyDescent="0.25">
      <c r="B3" t="s">
        <v>47</v>
      </c>
      <c r="C3" t="s">
        <v>48</v>
      </c>
      <c r="F3" t="s">
        <v>30</v>
      </c>
      <c r="G3" t="s">
        <v>31</v>
      </c>
      <c r="H3" t="s">
        <v>32</v>
      </c>
    </row>
    <row r="4" spans="1:22" x14ac:dyDescent="0.25">
      <c r="A4" t="s">
        <v>12</v>
      </c>
      <c r="B4" t="s">
        <v>49</v>
      </c>
      <c r="C4" t="s">
        <v>45</v>
      </c>
      <c r="D4" t="s">
        <v>28</v>
      </c>
      <c r="E4" t="s">
        <v>29</v>
      </c>
      <c r="F4" t="s">
        <v>15</v>
      </c>
      <c r="G4" t="s">
        <v>15</v>
      </c>
      <c r="H4" t="s">
        <v>43</v>
      </c>
    </row>
    <row r="5" spans="1:22" x14ac:dyDescent="0.25">
      <c r="A5" t="s">
        <v>18</v>
      </c>
      <c r="B5" t="s">
        <v>50</v>
      </c>
      <c r="C5" t="s">
        <v>51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44</v>
      </c>
    </row>
    <row r="6" spans="1:22" x14ac:dyDescent="0.25">
      <c r="A6" t="s">
        <v>23</v>
      </c>
      <c r="B6" t="s">
        <v>52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46</v>
      </c>
      <c r="K6" t="s">
        <v>53</v>
      </c>
      <c r="L6" t="s">
        <v>54</v>
      </c>
      <c r="M6" t="s">
        <v>55</v>
      </c>
      <c r="O6" t="str">
        <f>K6</f>
        <v>RSV_</v>
      </c>
      <c r="P6" t="str">
        <f>L6</f>
        <v>min</v>
      </c>
      <c r="Q6" t="str">
        <f>M6</f>
        <v>max</v>
      </c>
      <c r="S6" t="s">
        <v>99</v>
      </c>
      <c r="T6" t="s">
        <v>102</v>
      </c>
      <c r="U6" t="s">
        <v>99</v>
      </c>
      <c r="V6" t="s">
        <v>103</v>
      </c>
    </row>
    <row r="7" spans="1:22" x14ac:dyDescent="0.25">
      <c r="A7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-1</v>
      </c>
      <c r="H7">
        <v>0</v>
      </c>
      <c r="K7">
        <v>3</v>
      </c>
      <c r="L7">
        <f>E8</f>
        <v>4042.8</v>
      </c>
      <c r="M7">
        <f>H8</f>
        <v>9293</v>
      </c>
      <c r="O7">
        <f>K7</f>
        <v>3</v>
      </c>
      <c r="P7">
        <f t="shared" ref="P7:Q9" si="0">L7*$P$2</f>
        <v>4042800000</v>
      </c>
      <c r="Q7">
        <f t="shared" si="0"/>
        <v>9293000000</v>
      </c>
      <c r="S7">
        <f>O7</f>
        <v>3</v>
      </c>
      <c r="T7">
        <f>C8</f>
        <v>1997.79</v>
      </c>
      <c r="U7" t="str">
        <f>"RSV_"&amp;S7 &amp; "_release"</f>
        <v>RSV_3_release</v>
      </c>
      <c r="V7">
        <f>T7</f>
        <v>1997.79</v>
      </c>
    </row>
    <row r="8" spans="1:22" x14ac:dyDescent="0.25">
      <c r="A8">
        <v>47</v>
      </c>
      <c r="B8">
        <v>5250.2</v>
      </c>
      <c r="C8">
        <v>1997.79</v>
      </c>
      <c r="D8">
        <v>6499</v>
      </c>
      <c r="E8">
        <v>4042.8</v>
      </c>
      <c r="F8">
        <v>4042.8</v>
      </c>
      <c r="G8">
        <v>4042.8</v>
      </c>
      <c r="H8">
        <v>9293</v>
      </c>
      <c r="K8">
        <f>A8</f>
        <v>47</v>
      </c>
      <c r="L8">
        <f>E8</f>
        <v>4042.8</v>
      </c>
      <c r="M8">
        <f>H8</f>
        <v>9293</v>
      </c>
      <c r="O8">
        <f>K8</f>
        <v>47</v>
      </c>
      <c r="P8">
        <f t="shared" si="0"/>
        <v>4042800000</v>
      </c>
      <c r="Q8">
        <f t="shared" si="0"/>
        <v>9293000000</v>
      </c>
      <c r="S8">
        <f>O8</f>
        <v>47</v>
      </c>
      <c r="T8">
        <f>C8</f>
        <v>1997.79</v>
      </c>
      <c r="U8" t="str">
        <f t="shared" ref="U8:U9" si="1">"RSV_"&amp;S8 &amp; "_release"</f>
        <v>RSV_47_release</v>
      </c>
      <c r="V8">
        <f>T8</f>
        <v>1997.79</v>
      </c>
    </row>
    <row r="9" spans="1:22" x14ac:dyDescent="0.25">
      <c r="A9">
        <v>565</v>
      </c>
      <c r="B9">
        <v>4012.2</v>
      </c>
      <c r="C9">
        <v>1526.71</v>
      </c>
      <c r="D9">
        <v>4354</v>
      </c>
      <c r="E9">
        <v>2486.8000000000002</v>
      </c>
      <c r="F9">
        <v>2486.8000000000002</v>
      </c>
      <c r="G9">
        <v>2486.8000000000002</v>
      </c>
      <c r="H9">
        <v>6499</v>
      </c>
      <c r="K9">
        <f>A9</f>
        <v>565</v>
      </c>
      <c r="L9">
        <f>E9</f>
        <v>2486.8000000000002</v>
      </c>
      <c r="M9">
        <f>H9</f>
        <v>6499</v>
      </c>
      <c r="O9">
        <f>K9</f>
        <v>565</v>
      </c>
      <c r="P9">
        <f t="shared" si="0"/>
        <v>2486800000</v>
      </c>
      <c r="Q9">
        <f t="shared" si="0"/>
        <v>6499000000</v>
      </c>
      <c r="S9">
        <f>O9</f>
        <v>565</v>
      </c>
      <c r="T9">
        <f>C9</f>
        <v>1526.71</v>
      </c>
      <c r="U9" t="str">
        <f t="shared" si="1"/>
        <v>RSV_565_release</v>
      </c>
      <c r="V9">
        <f>T9</f>
        <v>1526.71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M12" sqref="M12"/>
    </sheetView>
  </sheetViews>
  <sheetFormatPr defaultRowHeight="15" x14ac:dyDescent="0.25"/>
  <sheetData>
    <row r="1" spans="1:14" x14ac:dyDescent="0.25">
      <c r="A1" t="s">
        <v>8</v>
      </c>
      <c r="B1" t="s">
        <v>11</v>
      </c>
    </row>
    <row r="3" spans="1:14" x14ac:dyDescent="0.2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</row>
    <row r="4" spans="1:14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</row>
    <row r="5" spans="1:14" x14ac:dyDescent="0.25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</row>
    <row r="7" spans="1:14" x14ac:dyDescent="0.25">
      <c r="F7" t="s">
        <v>77</v>
      </c>
      <c r="G7" t="s">
        <v>78</v>
      </c>
      <c r="H7" t="s">
        <v>79</v>
      </c>
      <c r="I7" t="s">
        <v>80</v>
      </c>
    </row>
    <row r="8" spans="1:14" x14ac:dyDescent="0.25">
      <c r="F8" t="s">
        <v>45</v>
      </c>
      <c r="G8" t="s">
        <v>52</v>
      </c>
      <c r="H8" t="s">
        <v>45</v>
      </c>
      <c r="I8" t="s">
        <v>52</v>
      </c>
    </row>
    <row r="9" spans="1:14" x14ac:dyDescent="0.25">
      <c r="F9" t="s">
        <v>81</v>
      </c>
      <c r="G9" t="s">
        <v>82</v>
      </c>
      <c r="H9" t="s">
        <v>81</v>
      </c>
      <c r="I9" t="s">
        <v>82</v>
      </c>
    </row>
    <row r="10" spans="1:14" x14ac:dyDescent="0.25">
      <c r="B10" t="s">
        <v>83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87</v>
      </c>
      <c r="I10" t="s">
        <v>88</v>
      </c>
    </row>
    <row r="11" spans="1:14" x14ac:dyDescent="0.25">
      <c r="A11" t="s">
        <v>12</v>
      </c>
      <c r="B11" t="s">
        <v>89</v>
      </c>
      <c r="C11" t="s">
        <v>21</v>
      </c>
      <c r="D11" t="s">
        <v>90</v>
      </c>
      <c r="E11" t="s">
        <v>91</v>
      </c>
      <c r="F11" t="s">
        <v>92</v>
      </c>
      <c r="G11" t="s">
        <v>93</v>
      </c>
      <c r="H11" t="s">
        <v>92</v>
      </c>
      <c r="I11" t="s">
        <v>93</v>
      </c>
    </row>
    <row r="12" spans="1:14" x14ac:dyDescent="0.25">
      <c r="A12" t="s">
        <v>18</v>
      </c>
      <c r="B12" t="s">
        <v>94</v>
      </c>
      <c r="C12" t="s">
        <v>95</v>
      </c>
      <c r="D12" t="s">
        <v>50</v>
      </c>
      <c r="E12" t="s">
        <v>94</v>
      </c>
      <c r="F12" t="s">
        <v>51</v>
      </c>
      <c r="G12" t="s">
        <v>96</v>
      </c>
      <c r="H12" t="s">
        <v>51</v>
      </c>
      <c r="I12" t="s">
        <v>96</v>
      </c>
      <c r="L12" t="s">
        <v>99</v>
      </c>
      <c r="M12" t="s">
        <v>100</v>
      </c>
      <c r="N12" t="s">
        <v>101</v>
      </c>
    </row>
    <row r="13" spans="1:14" x14ac:dyDescent="0.25">
      <c r="A13" t="s">
        <v>23</v>
      </c>
      <c r="B13" t="s">
        <v>45</v>
      </c>
      <c r="C13" t="s">
        <v>24</v>
      </c>
      <c r="D13" t="s">
        <v>97</v>
      </c>
      <c r="E13" t="s">
        <v>45</v>
      </c>
      <c r="F13" t="s">
        <v>45</v>
      </c>
      <c r="G13" t="s">
        <v>98</v>
      </c>
      <c r="H13" t="s">
        <v>45</v>
      </c>
      <c r="I13" t="s">
        <v>98</v>
      </c>
      <c r="L13">
        <v>3</v>
      </c>
    </row>
    <row r="14" spans="1:14" x14ac:dyDescent="0.25">
      <c r="A14">
        <v>47</v>
      </c>
      <c r="B14">
        <v>0</v>
      </c>
      <c r="C14">
        <v>1096</v>
      </c>
      <c r="D14">
        <v>4042.8</v>
      </c>
      <c r="E14">
        <v>60</v>
      </c>
      <c r="F14">
        <v>164.4</v>
      </c>
      <c r="G14">
        <v>131.4</v>
      </c>
      <c r="H14">
        <v>121.4</v>
      </c>
      <c r="I14">
        <v>131.4</v>
      </c>
      <c r="L14">
        <f>A14</f>
        <v>47</v>
      </c>
    </row>
    <row r="15" spans="1:14" x14ac:dyDescent="0.25">
      <c r="A15">
        <v>565</v>
      </c>
      <c r="B15">
        <v>0</v>
      </c>
      <c r="C15">
        <v>1076</v>
      </c>
      <c r="D15">
        <v>2486.8000000000002</v>
      </c>
      <c r="E15">
        <v>60</v>
      </c>
      <c r="F15">
        <v>196</v>
      </c>
      <c r="G15">
        <v>131.4</v>
      </c>
      <c r="H15">
        <v>137.80000000000001</v>
      </c>
      <c r="I15">
        <v>131.4</v>
      </c>
      <c r="L15">
        <f>A15</f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 level - storage</vt:lpstr>
      <vt:lpstr>Initial Conditions</vt:lpstr>
      <vt:lpstr>initial_state</vt:lpstr>
      <vt:lpstr>Physical limits storage</vt:lpstr>
      <vt:lpstr>Physical limits outflow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 Becker</dc:creator>
  <cp:lastModifiedBy>Bernhard Becker</cp:lastModifiedBy>
  <dcterms:created xsi:type="dcterms:W3CDTF">2018-06-19T14:36:33Z</dcterms:created>
  <dcterms:modified xsi:type="dcterms:W3CDTF">2018-06-22T15:58:32Z</dcterms:modified>
</cp:coreProperties>
</file>