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phead\Documents\STATES\C\CONN\2014 DIST CANVASS\TODO\NEXT\"/>
    </mc:Choice>
  </mc:AlternateContent>
  <xr:revisionPtr revIDLastSave="0" documentId="13_ncr:1_{719F5E3D-2F2D-49FE-BE42-C90B48C0E776}" xr6:coauthVersionLast="38" xr6:coauthVersionMax="38" xr10:uidLastSave="{00000000-0000-0000-0000-000000000000}"/>
  <bookViews>
    <workbookView xWindow="0" yWindow="0" windowWidth="20496" windowHeight="7752" xr2:uid="{00000000-000D-0000-FFFF-FFFF00000000}"/>
  </bookViews>
  <sheets>
    <sheet name="Master Totals" sheetId="1" r:id="rId1"/>
    <sheet name="Absentee by Districts" sheetId="3" r:id="rId2"/>
    <sheet name="EDR By District" sheetId="4" r:id="rId3"/>
    <sheet name="Ballot Log" sheetId="5" r:id="rId4"/>
    <sheet name="Sheet7" sheetId="6" r:id="rId5"/>
    <sheet name="Sheet8" sheetId="7" r:id="rId6"/>
    <sheet name="Sheet9" sheetId="8" r:id="rId7"/>
    <sheet name="Sheet10" sheetId="9" r:id="rId8"/>
    <sheet name="Sheet11" sheetId="10" r:id="rId9"/>
    <sheet name="Sheet12" sheetId="11" r:id="rId10"/>
    <sheet name="Sheet13" sheetId="12" r:id="rId11"/>
    <sheet name="Sheet14" sheetId="13" r:id="rId12"/>
    <sheet name="Sheet15" sheetId="14" r:id="rId13"/>
    <sheet name="Sheet16" sheetId="15" r:id="rId14"/>
  </sheets>
  <definedNames>
    <definedName name="_xlnm.Print_Titles" localSheetId="1">'Absentee by Districts'!$1:$2</definedName>
    <definedName name="_xlnm.Print_Titles" localSheetId="2">'EDR By District'!$1:$2</definedName>
    <definedName name="_xlnm.Print_Titles" localSheetId="0">'Master Totals'!$1:$2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" i="4" l="1"/>
  <c r="L7" i="4" s="1"/>
  <c r="M7" i="1" s="1"/>
  <c r="E85" i="4"/>
  <c r="E80" i="4"/>
  <c r="E71" i="4"/>
  <c r="E62" i="4"/>
  <c r="E53" i="4"/>
  <c r="E44" i="4"/>
  <c r="E32" i="4"/>
  <c r="E24" i="4"/>
  <c r="E18" i="4"/>
  <c r="E4" i="4"/>
  <c r="I88" i="4"/>
  <c r="I38" i="4"/>
  <c r="I25" i="4"/>
  <c r="I19" i="4"/>
  <c r="H89" i="4" l="1"/>
  <c r="H88" i="4"/>
  <c r="K89" i="4"/>
  <c r="K88" i="4"/>
  <c r="K7" i="1"/>
  <c r="H7" i="1"/>
  <c r="H67" i="1"/>
  <c r="H56" i="1"/>
  <c r="K29" i="1"/>
  <c r="H29" i="1"/>
  <c r="K21" i="1"/>
  <c r="H21" i="1"/>
  <c r="K89" i="1"/>
  <c r="K88" i="1"/>
  <c r="H89" i="1"/>
  <c r="H88" i="1"/>
  <c r="H65" i="1"/>
  <c r="H47" i="1"/>
  <c r="C37" i="5"/>
  <c r="H74" i="1"/>
  <c r="H76" i="1"/>
  <c r="N76" i="1" s="1"/>
  <c r="P76" i="1" s="1"/>
  <c r="H58" i="1"/>
  <c r="N58" i="1" s="1"/>
  <c r="P58" i="1" s="1"/>
  <c r="K82" i="1"/>
  <c r="K74" i="1"/>
  <c r="K67" i="1"/>
  <c r="K65" i="1"/>
  <c r="K56" i="1"/>
  <c r="K47" i="1"/>
  <c r="K41" i="1"/>
  <c r="N41" i="1" s="1"/>
  <c r="P41" i="1" s="1"/>
  <c r="K27" i="1"/>
  <c r="K9" i="1"/>
  <c r="L82" i="1"/>
  <c r="H82" i="1"/>
  <c r="H49" i="1"/>
  <c r="L35" i="1"/>
  <c r="H35" i="1"/>
  <c r="H27" i="1"/>
  <c r="H9" i="1"/>
  <c r="K75" i="3"/>
  <c r="H75" i="3"/>
  <c r="L75" i="3" s="1"/>
  <c r="L74" i="1" s="1"/>
  <c r="K56" i="3"/>
  <c r="H56" i="3"/>
  <c r="K47" i="3"/>
  <c r="H47" i="3"/>
  <c r="I90" i="3"/>
  <c r="E90" i="3"/>
  <c r="F90" i="3"/>
  <c r="G90" i="3"/>
  <c r="G87" i="3"/>
  <c r="G81" i="3"/>
  <c r="G33" i="3"/>
  <c r="G19" i="3"/>
  <c r="G5" i="3"/>
  <c r="F81" i="3"/>
  <c r="F63" i="3"/>
  <c r="F53" i="3"/>
  <c r="F44" i="3"/>
  <c r="F25" i="3"/>
  <c r="F19" i="3"/>
  <c r="F5" i="3"/>
  <c r="E86" i="3"/>
  <c r="E81" i="3"/>
  <c r="E72" i="3"/>
  <c r="E62" i="3"/>
  <c r="E53" i="3"/>
  <c r="E44" i="3"/>
  <c r="E32" i="3"/>
  <c r="E24" i="3"/>
  <c r="E18" i="3"/>
  <c r="E4" i="3"/>
  <c r="I54" i="3"/>
  <c r="I45" i="3"/>
  <c r="I38" i="3"/>
  <c r="I25" i="3"/>
  <c r="I19" i="3"/>
  <c r="I5" i="3"/>
  <c r="K49" i="3"/>
  <c r="H49" i="3"/>
  <c r="L49" i="3" s="1"/>
  <c r="L49" i="1" s="1"/>
  <c r="N49" i="1" s="1"/>
  <c r="P49" i="1" s="1"/>
  <c r="K65" i="3"/>
  <c r="H65" i="3"/>
  <c r="K21" i="3"/>
  <c r="H21" i="3"/>
  <c r="L21" i="3" s="1"/>
  <c r="L21" i="1" s="1"/>
  <c r="K7" i="3"/>
  <c r="H7" i="3"/>
  <c r="K9" i="3"/>
  <c r="H9" i="3"/>
  <c r="K29" i="3"/>
  <c r="H29" i="3"/>
  <c r="L29" i="3" s="1"/>
  <c r="L29" i="1" s="1"/>
  <c r="N29" i="1" s="1"/>
  <c r="P29" i="1" s="1"/>
  <c r="K90" i="3"/>
  <c r="K89" i="3"/>
  <c r="H89" i="3"/>
  <c r="H27" i="3"/>
  <c r="L27" i="3" s="1"/>
  <c r="L27" i="1" s="1"/>
  <c r="B37" i="5"/>
  <c r="G28" i="5"/>
  <c r="H28" i="5"/>
  <c r="I23" i="5"/>
  <c r="C28" i="5"/>
  <c r="D28" i="5"/>
  <c r="E28" i="5"/>
  <c r="F22" i="5"/>
  <c r="F23" i="5"/>
  <c r="F24" i="5"/>
  <c r="I24" i="5" s="1"/>
  <c r="F25" i="5"/>
  <c r="I25" i="5" s="1"/>
  <c r="F26" i="5"/>
  <c r="I26" i="5" s="1"/>
  <c r="F27" i="5"/>
  <c r="I27" i="5" s="1"/>
  <c r="F21" i="5"/>
  <c r="I21" i="5" s="1"/>
  <c r="B28" i="5"/>
  <c r="G11" i="5"/>
  <c r="H11" i="5"/>
  <c r="J11" i="5"/>
  <c r="K11" i="5"/>
  <c r="C15" i="5"/>
  <c r="D15" i="5"/>
  <c r="E15" i="5"/>
  <c r="F5" i="5"/>
  <c r="I5" i="5" s="1"/>
  <c r="F6" i="5"/>
  <c r="I6" i="5" s="1"/>
  <c r="F7" i="5"/>
  <c r="I7" i="5" s="1"/>
  <c r="F8" i="5"/>
  <c r="I8" i="5" s="1"/>
  <c r="F9" i="5"/>
  <c r="I9" i="5" s="1"/>
  <c r="F10" i="5"/>
  <c r="I10" i="5" s="1"/>
  <c r="F4" i="5"/>
  <c r="I4" i="5" s="1"/>
  <c r="C11" i="5"/>
  <c r="D11" i="5"/>
  <c r="E11" i="5"/>
  <c r="B15" i="5"/>
  <c r="B11" i="5"/>
  <c r="L56" i="3" l="1"/>
  <c r="L56" i="1" s="1"/>
  <c r="F15" i="5"/>
  <c r="L89" i="4"/>
  <c r="M89" i="1" s="1"/>
  <c r="L7" i="3"/>
  <c r="L7" i="1" s="1"/>
  <c r="N7" i="1" s="1"/>
  <c r="O7" i="1" s="1"/>
  <c r="N67" i="1"/>
  <c r="P67" i="1" s="1"/>
  <c r="H90" i="3"/>
  <c r="L88" i="4"/>
  <c r="M88" i="1" s="1"/>
  <c r="N56" i="1"/>
  <c r="P56" i="1" s="1"/>
  <c r="N21" i="1"/>
  <c r="P21" i="1" s="1"/>
  <c r="L9" i="3"/>
  <c r="L9" i="1" s="1"/>
  <c r="N9" i="1" s="1"/>
  <c r="O9" i="1" s="1"/>
  <c r="P9" i="1" s="1"/>
  <c r="L65" i="3"/>
  <c r="L65" i="1" s="1"/>
  <c r="N65" i="1" s="1"/>
  <c r="P65" i="1" s="1"/>
  <c r="L47" i="3"/>
  <c r="L47" i="1" s="1"/>
  <c r="N47" i="1" s="1"/>
  <c r="P47" i="1" s="1"/>
  <c r="N74" i="1"/>
  <c r="P74" i="1" s="1"/>
  <c r="N82" i="1"/>
  <c r="P82" i="1" s="1"/>
  <c r="N35" i="1"/>
  <c r="P35" i="1" s="1"/>
  <c r="N27" i="1"/>
  <c r="P27" i="1" s="1"/>
  <c r="L90" i="3"/>
  <c r="L89" i="1" s="1"/>
  <c r="N89" i="1" s="1"/>
  <c r="L89" i="3"/>
  <c r="L88" i="1" s="1"/>
  <c r="N88" i="1" s="1"/>
  <c r="F28" i="5"/>
  <c r="I22" i="5"/>
  <c r="I28" i="5" s="1"/>
  <c r="F11" i="5"/>
  <c r="I11" i="5"/>
  <c r="K33" i="3"/>
  <c r="K34" i="3"/>
  <c r="K32" i="3"/>
  <c r="K33" i="4"/>
  <c r="K34" i="4"/>
  <c r="K32" i="4"/>
  <c r="D15" i="3"/>
  <c r="E15" i="3"/>
  <c r="F15" i="3"/>
  <c r="G15" i="3"/>
  <c r="I15" i="3"/>
  <c r="J15" i="3"/>
  <c r="C15" i="3"/>
  <c r="I15" i="4"/>
  <c r="J15" i="4"/>
  <c r="G15" i="4"/>
  <c r="F15" i="4"/>
  <c r="E15" i="4"/>
  <c r="D15" i="4"/>
  <c r="C15" i="4"/>
  <c r="H5" i="4"/>
  <c r="K98" i="1"/>
  <c r="H98" i="1"/>
  <c r="M23" i="1"/>
  <c r="M31" i="1"/>
  <c r="K86" i="4"/>
  <c r="H86" i="4"/>
  <c r="K85" i="4"/>
  <c r="H85" i="4"/>
  <c r="K81" i="4"/>
  <c r="H81" i="4"/>
  <c r="L81" i="4" s="1"/>
  <c r="M81" i="1" s="1"/>
  <c r="K80" i="4"/>
  <c r="H80" i="4"/>
  <c r="K77" i="4"/>
  <c r="H77" i="4"/>
  <c r="K75" i="4"/>
  <c r="H75" i="4"/>
  <c r="K73" i="4"/>
  <c r="H73" i="4"/>
  <c r="L73" i="4" s="1"/>
  <c r="M73" i="1" s="1"/>
  <c r="K72" i="4"/>
  <c r="H72" i="4"/>
  <c r="K71" i="4"/>
  <c r="H71" i="4"/>
  <c r="K68" i="4"/>
  <c r="H68" i="4"/>
  <c r="K66" i="4"/>
  <c r="H66" i="4"/>
  <c r="L66" i="4" s="1"/>
  <c r="M66" i="1" s="1"/>
  <c r="K64" i="4"/>
  <c r="H64" i="4"/>
  <c r="K63" i="4"/>
  <c r="H63" i="4"/>
  <c r="K62" i="4"/>
  <c r="H62" i="4"/>
  <c r="K59" i="4"/>
  <c r="H59" i="4"/>
  <c r="L59" i="4" s="1"/>
  <c r="M59" i="1" s="1"/>
  <c r="K57" i="4"/>
  <c r="H57" i="4"/>
  <c r="K55" i="4"/>
  <c r="H55" i="4"/>
  <c r="K54" i="4"/>
  <c r="H54" i="4"/>
  <c r="K53" i="4"/>
  <c r="H53" i="4"/>
  <c r="K50" i="4"/>
  <c r="H50" i="4"/>
  <c r="K48" i="4"/>
  <c r="H48" i="4"/>
  <c r="K46" i="4"/>
  <c r="H46" i="4"/>
  <c r="K45" i="4"/>
  <c r="H45" i="4"/>
  <c r="K44" i="4"/>
  <c r="H44" i="4"/>
  <c r="K40" i="4"/>
  <c r="L40" i="4" s="1"/>
  <c r="M40" i="1" s="1"/>
  <c r="K39" i="4"/>
  <c r="L39" i="4" s="1"/>
  <c r="M39" i="1" s="1"/>
  <c r="K38" i="4"/>
  <c r="L38" i="4" s="1"/>
  <c r="M38" i="1" s="1"/>
  <c r="K37" i="4"/>
  <c r="L37" i="4" s="1"/>
  <c r="M37" i="1" s="1"/>
  <c r="H34" i="4"/>
  <c r="H33" i="4"/>
  <c r="L33" i="4" s="1"/>
  <c r="M33" i="1" s="1"/>
  <c r="H32" i="4"/>
  <c r="K28" i="4"/>
  <c r="H28" i="4"/>
  <c r="K26" i="4"/>
  <c r="H26" i="4"/>
  <c r="K25" i="4"/>
  <c r="H25" i="4"/>
  <c r="K24" i="4"/>
  <c r="H24" i="4"/>
  <c r="K20" i="4"/>
  <c r="H20" i="4"/>
  <c r="K19" i="4"/>
  <c r="H19" i="4"/>
  <c r="K18" i="4"/>
  <c r="H18" i="4"/>
  <c r="K14" i="4"/>
  <c r="H14" i="4"/>
  <c r="K13" i="4"/>
  <c r="H13" i="4"/>
  <c r="K12" i="4"/>
  <c r="H12" i="4"/>
  <c r="K11" i="4"/>
  <c r="H11" i="4"/>
  <c r="K10" i="4"/>
  <c r="H10" i="4"/>
  <c r="K8" i="4"/>
  <c r="H8" i="4"/>
  <c r="K6" i="4"/>
  <c r="H6" i="4"/>
  <c r="K5" i="4"/>
  <c r="K4" i="4"/>
  <c r="H4" i="4"/>
  <c r="L28" i="4" l="1"/>
  <c r="M28" i="1" s="1"/>
  <c r="L26" i="4"/>
  <c r="M26" i="1" s="1"/>
  <c r="P7" i="1"/>
  <c r="O15" i="1"/>
  <c r="L19" i="4"/>
  <c r="M19" i="1" s="1"/>
  <c r="L53" i="4"/>
  <c r="M53" i="1" s="1"/>
  <c r="L45" i="4"/>
  <c r="M45" i="1" s="1"/>
  <c r="L44" i="4"/>
  <c r="M44" i="1" s="1"/>
  <c r="L24" i="4"/>
  <c r="M24" i="1" s="1"/>
  <c r="L20" i="4"/>
  <c r="M20" i="1" s="1"/>
  <c r="L6" i="4"/>
  <c r="M6" i="1" s="1"/>
  <c r="L10" i="4"/>
  <c r="M10" i="1" s="1"/>
  <c r="H15" i="4"/>
  <c r="K15" i="4"/>
  <c r="M98" i="1"/>
  <c r="N98" i="1" s="1"/>
  <c r="L32" i="4"/>
  <c r="M32" i="1" s="1"/>
  <c r="L34" i="4"/>
  <c r="M34" i="1" s="1"/>
  <c r="L46" i="4"/>
  <c r="M46" i="1" s="1"/>
  <c r="L50" i="4"/>
  <c r="M50" i="1" s="1"/>
  <c r="L54" i="4"/>
  <c r="M54" i="1" s="1"/>
  <c r="L57" i="4"/>
  <c r="M57" i="1" s="1"/>
  <c r="L62" i="4"/>
  <c r="M62" i="1" s="1"/>
  <c r="L64" i="4"/>
  <c r="M64" i="1" s="1"/>
  <c r="L68" i="4"/>
  <c r="M68" i="1" s="1"/>
  <c r="L72" i="4"/>
  <c r="M72" i="1" s="1"/>
  <c r="L75" i="4"/>
  <c r="M75" i="1" s="1"/>
  <c r="L80" i="4"/>
  <c r="M80" i="1" s="1"/>
  <c r="L85" i="4"/>
  <c r="M85" i="1" s="1"/>
  <c r="L25" i="4"/>
  <c r="M25" i="1" s="1"/>
  <c r="L71" i="4"/>
  <c r="M71" i="1" s="1"/>
  <c r="L86" i="4"/>
  <c r="M86" i="1" s="1"/>
  <c r="L77" i="4"/>
  <c r="M77" i="1" s="1"/>
  <c r="L63" i="4"/>
  <c r="M63" i="1" s="1"/>
  <c r="L55" i="4"/>
  <c r="M55" i="1" s="1"/>
  <c r="L48" i="4"/>
  <c r="M48" i="1" s="1"/>
  <c r="L18" i="4"/>
  <c r="M18" i="1" s="1"/>
  <c r="L12" i="4"/>
  <c r="M12" i="1" s="1"/>
  <c r="L14" i="4"/>
  <c r="M14" i="1" s="1"/>
  <c r="L11" i="4"/>
  <c r="M11" i="1" s="1"/>
  <c r="L13" i="4"/>
  <c r="M13" i="1" s="1"/>
  <c r="L8" i="4"/>
  <c r="M8" i="1" s="1"/>
  <c r="L5" i="4"/>
  <c r="M5" i="1" s="1"/>
  <c r="L4" i="4"/>
  <c r="K38" i="1"/>
  <c r="N38" i="1" s="1"/>
  <c r="K39" i="1"/>
  <c r="K40" i="1"/>
  <c r="H34" i="1"/>
  <c r="K37" i="3"/>
  <c r="L37" i="3" s="1"/>
  <c r="L37" i="1" s="1"/>
  <c r="K26" i="1"/>
  <c r="K28" i="1"/>
  <c r="H26" i="1"/>
  <c r="H28" i="1"/>
  <c r="K10" i="1"/>
  <c r="K11" i="1"/>
  <c r="K12" i="1"/>
  <c r="K13" i="1"/>
  <c r="K14" i="1"/>
  <c r="D15" i="1"/>
  <c r="E15" i="1"/>
  <c r="F15" i="1"/>
  <c r="G15" i="1"/>
  <c r="I15" i="1"/>
  <c r="J15" i="1"/>
  <c r="C15" i="1"/>
  <c r="H10" i="1"/>
  <c r="H11" i="1"/>
  <c r="H12" i="1"/>
  <c r="H13" i="1"/>
  <c r="H14" i="1"/>
  <c r="K59" i="3"/>
  <c r="H59" i="3"/>
  <c r="K46" i="3"/>
  <c r="H46" i="3"/>
  <c r="K39" i="3"/>
  <c r="L39" i="3" s="1"/>
  <c r="L39" i="1" s="1"/>
  <c r="K40" i="3"/>
  <c r="L40" i="3" s="1"/>
  <c r="H34" i="3"/>
  <c r="L34" i="3" s="1"/>
  <c r="L34" i="1" s="1"/>
  <c r="K26" i="3"/>
  <c r="K28" i="3"/>
  <c r="H26" i="3"/>
  <c r="H28" i="3"/>
  <c r="K10" i="3"/>
  <c r="K11" i="3"/>
  <c r="K12" i="3"/>
  <c r="K13" i="3"/>
  <c r="K14" i="3"/>
  <c r="K4" i="3"/>
  <c r="K5" i="3"/>
  <c r="K6" i="3"/>
  <c r="K8" i="3"/>
  <c r="H10" i="3"/>
  <c r="H11" i="3"/>
  <c r="H12" i="3"/>
  <c r="H13" i="3"/>
  <c r="H14" i="3"/>
  <c r="H96" i="1"/>
  <c r="H53" i="3"/>
  <c r="H44" i="3"/>
  <c r="H32" i="3"/>
  <c r="L32" i="3" s="1"/>
  <c r="L32" i="1" s="1"/>
  <c r="H18" i="3"/>
  <c r="H81" i="3"/>
  <c r="H55" i="3"/>
  <c r="H19" i="3"/>
  <c r="H5" i="3"/>
  <c r="H72" i="3"/>
  <c r="H20" i="3"/>
  <c r="H4" i="3"/>
  <c r="K87" i="3"/>
  <c r="K82" i="3"/>
  <c r="K81" i="3"/>
  <c r="K74" i="3"/>
  <c r="K64" i="3"/>
  <c r="K63" i="3"/>
  <c r="K55" i="3"/>
  <c r="K54" i="3"/>
  <c r="K50" i="3"/>
  <c r="K45" i="3"/>
  <c r="K38" i="3"/>
  <c r="L38" i="3" s="1"/>
  <c r="L38" i="1" s="1"/>
  <c r="K25" i="3"/>
  <c r="K19" i="3"/>
  <c r="K100" i="1"/>
  <c r="H6" i="3"/>
  <c r="H8" i="3"/>
  <c r="H64" i="3"/>
  <c r="K73" i="3"/>
  <c r="K20" i="3"/>
  <c r="K18" i="3"/>
  <c r="K24" i="3"/>
  <c r="K44" i="3"/>
  <c r="K53" i="3"/>
  <c r="K62" i="3"/>
  <c r="K72" i="3"/>
  <c r="K78" i="3"/>
  <c r="K86" i="3"/>
  <c r="H50" i="3"/>
  <c r="H74" i="3"/>
  <c r="H78" i="3"/>
  <c r="K76" i="3"/>
  <c r="H76" i="3"/>
  <c r="K66" i="3"/>
  <c r="H66" i="3"/>
  <c r="K69" i="3"/>
  <c r="H69" i="3"/>
  <c r="K57" i="3"/>
  <c r="H57" i="3"/>
  <c r="H48" i="3"/>
  <c r="K48" i="3"/>
  <c r="K75" i="1"/>
  <c r="H75" i="1"/>
  <c r="K77" i="1"/>
  <c r="H77" i="1"/>
  <c r="K68" i="1"/>
  <c r="H68" i="1"/>
  <c r="G101" i="1"/>
  <c r="G103" i="1" s="1"/>
  <c r="H81" i="1"/>
  <c r="H85" i="1"/>
  <c r="H86" i="1"/>
  <c r="H94" i="1"/>
  <c r="H97" i="1"/>
  <c r="H99" i="1"/>
  <c r="H100" i="1"/>
  <c r="C101" i="1"/>
  <c r="C103" i="1" s="1"/>
  <c r="D101" i="1"/>
  <c r="D103" i="1" s="1"/>
  <c r="E101" i="1"/>
  <c r="E103" i="1" s="1"/>
  <c r="F101" i="1"/>
  <c r="F103" i="1" s="1"/>
  <c r="H80" i="1"/>
  <c r="H72" i="1"/>
  <c r="H73" i="1"/>
  <c r="H71" i="1"/>
  <c r="H53" i="1"/>
  <c r="H54" i="1"/>
  <c r="H55" i="1"/>
  <c r="H57" i="1"/>
  <c r="H59" i="1"/>
  <c r="H62" i="1"/>
  <c r="H63" i="1"/>
  <c r="H64" i="1"/>
  <c r="H66" i="1"/>
  <c r="H18" i="1"/>
  <c r="H19" i="1"/>
  <c r="H20" i="1"/>
  <c r="H24" i="1"/>
  <c r="H25" i="1"/>
  <c r="H32" i="1"/>
  <c r="H33" i="1"/>
  <c r="H44" i="1"/>
  <c r="H45" i="1"/>
  <c r="H46" i="1"/>
  <c r="H48" i="1"/>
  <c r="H50" i="1"/>
  <c r="H5" i="1"/>
  <c r="H6" i="1"/>
  <c r="H8" i="1"/>
  <c r="H4" i="1"/>
  <c r="K4" i="1"/>
  <c r="K5" i="1"/>
  <c r="K6" i="1"/>
  <c r="K8" i="1"/>
  <c r="K18" i="1"/>
  <c r="K19" i="1"/>
  <c r="K20" i="1"/>
  <c r="K24" i="1"/>
  <c r="K25" i="1"/>
  <c r="K37" i="1"/>
  <c r="K44" i="1"/>
  <c r="K45" i="1"/>
  <c r="K46" i="1"/>
  <c r="K48" i="1"/>
  <c r="K50" i="1"/>
  <c r="K53" i="1"/>
  <c r="K54" i="1"/>
  <c r="K55" i="1"/>
  <c r="K57" i="1"/>
  <c r="K59" i="1"/>
  <c r="K62" i="1"/>
  <c r="K63" i="1"/>
  <c r="K64" i="1"/>
  <c r="K66" i="1"/>
  <c r="K71" i="1"/>
  <c r="K72" i="1"/>
  <c r="K73" i="1"/>
  <c r="K80" i="1"/>
  <c r="K81" i="1"/>
  <c r="K85" i="1"/>
  <c r="K86" i="1"/>
  <c r="K94" i="1"/>
  <c r="K96" i="1"/>
  <c r="K97" i="1"/>
  <c r="K99" i="1"/>
  <c r="I101" i="1"/>
  <c r="I103" i="1" s="1"/>
  <c r="J101" i="1"/>
  <c r="J103" i="1" s="1"/>
  <c r="N37" i="1" l="1"/>
  <c r="N39" i="1"/>
  <c r="P39" i="1" s="1"/>
  <c r="L59" i="3"/>
  <c r="L59" i="1" s="1"/>
  <c r="L40" i="1"/>
  <c r="N32" i="1"/>
  <c r="P32" i="1" s="1"/>
  <c r="N34" i="1"/>
  <c r="P34" i="1" s="1"/>
  <c r="M4" i="1"/>
  <c r="M15" i="1" s="1"/>
  <c r="L15" i="4"/>
  <c r="K15" i="3"/>
  <c r="H15" i="3"/>
  <c r="P38" i="1"/>
  <c r="L46" i="3"/>
  <c r="L46" i="1" s="1"/>
  <c r="L100" i="1"/>
  <c r="N100" i="1" s="1"/>
  <c r="L97" i="1"/>
  <c r="N97" i="1" s="1"/>
  <c r="H101" i="1"/>
  <c r="H103" i="1" s="1"/>
  <c r="L99" i="1"/>
  <c r="N99" i="1" s="1"/>
  <c r="N96" i="1"/>
  <c r="H15" i="1"/>
  <c r="N94" i="1"/>
  <c r="K15" i="1"/>
  <c r="K101" i="1"/>
  <c r="K103" i="1" s="1"/>
  <c r="L26" i="3"/>
  <c r="L26" i="1" s="1"/>
  <c r="N26" i="1" s="1"/>
  <c r="P26" i="1" s="1"/>
  <c r="L28" i="3"/>
  <c r="L28" i="1" s="1"/>
  <c r="N28" i="1" s="1"/>
  <c r="P28" i="1" s="1"/>
  <c r="L69" i="3"/>
  <c r="L68" i="1" s="1"/>
  <c r="N68" i="1" s="1"/>
  <c r="P68" i="1" s="1"/>
  <c r="H45" i="3"/>
  <c r="L45" i="3" s="1"/>
  <c r="L45" i="1" s="1"/>
  <c r="N45" i="1" s="1"/>
  <c r="P45" i="1" s="1"/>
  <c r="L11" i="3"/>
  <c r="L11" i="1" s="1"/>
  <c r="N11" i="1" s="1"/>
  <c r="P11" i="1" s="1"/>
  <c r="L57" i="3"/>
  <c r="L66" i="3"/>
  <c r="L66" i="1" s="1"/>
  <c r="N66" i="1" s="1"/>
  <c r="P66" i="1" s="1"/>
  <c r="L50" i="3"/>
  <c r="L12" i="3"/>
  <c r="L12" i="1" s="1"/>
  <c r="N12" i="1" s="1"/>
  <c r="P12" i="1" s="1"/>
  <c r="H33" i="3"/>
  <c r="L33" i="3" s="1"/>
  <c r="L33" i="1" s="1"/>
  <c r="N33" i="1" s="1"/>
  <c r="P33" i="1" s="1"/>
  <c r="H86" i="3"/>
  <c r="L86" i="3" s="1"/>
  <c r="L85" i="1" s="1"/>
  <c r="N85" i="1" s="1"/>
  <c r="H63" i="3"/>
  <c r="L63" i="3" s="1"/>
  <c r="L63" i="1" s="1"/>
  <c r="N63" i="1" s="1"/>
  <c r="P63" i="1" s="1"/>
  <c r="L18" i="3"/>
  <c r="L18" i="1" s="1"/>
  <c r="N18" i="1" s="1"/>
  <c r="P18" i="1" s="1"/>
  <c r="L48" i="3"/>
  <c r="L48" i="1" s="1"/>
  <c r="N48" i="1" s="1"/>
  <c r="P48" i="1" s="1"/>
  <c r="L20" i="3"/>
  <c r="L20" i="1" s="1"/>
  <c r="N20" i="1" s="1"/>
  <c r="P20" i="1" s="1"/>
  <c r="H62" i="3"/>
  <c r="L62" i="3" s="1"/>
  <c r="L62" i="1" s="1"/>
  <c r="N62" i="1" s="1"/>
  <c r="P62" i="1" s="1"/>
  <c r="H24" i="3"/>
  <c r="L24" i="3" s="1"/>
  <c r="L24" i="1" s="1"/>
  <c r="N24" i="1" s="1"/>
  <c r="P24" i="1" s="1"/>
  <c r="L72" i="3"/>
  <c r="L71" i="1" s="1"/>
  <c r="N71" i="1" s="1"/>
  <c r="P71" i="1" s="1"/>
  <c r="L19" i="3"/>
  <c r="L19" i="1" s="1"/>
  <c r="N19" i="1" s="1"/>
  <c r="P19" i="1" s="1"/>
  <c r="H54" i="3"/>
  <c r="L54" i="3" s="1"/>
  <c r="L54" i="1" s="1"/>
  <c r="N54" i="1" s="1"/>
  <c r="P54" i="1" s="1"/>
  <c r="H87" i="3"/>
  <c r="L87" i="3" s="1"/>
  <c r="L86" i="1" s="1"/>
  <c r="N86" i="1" s="1"/>
  <c r="L13" i="3"/>
  <c r="L13" i="1" s="1"/>
  <c r="N13" i="1" s="1"/>
  <c r="P13" i="1" s="1"/>
  <c r="L8" i="3"/>
  <c r="L8" i="1" s="1"/>
  <c r="N8" i="1" s="1"/>
  <c r="P8" i="1" s="1"/>
  <c r="L78" i="3"/>
  <c r="L77" i="1" s="1"/>
  <c r="N77" i="1" s="1"/>
  <c r="P77" i="1" s="1"/>
  <c r="L74" i="3"/>
  <c r="L73" i="1" s="1"/>
  <c r="N73" i="1" s="1"/>
  <c r="P73" i="1" s="1"/>
  <c r="H73" i="3"/>
  <c r="L73" i="3" s="1"/>
  <c r="L72" i="1" s="1"/>
  <c r="N72" i="1" s="1"/>
  <c r="P72" i="1" s="1"/>
  <c r="H82" i="3"/>
  <c r="L82" i="3" s="1"/>
  <c r="L81" i="1" s="1"/>
  <c r="N81" i="1" s="1"/>
  <c r="P81" i="1" s="1"/>
  <c r="H25" i="3"/>
  <c r="L25" i="3" s="1"/>
  <c r="L25" i="1" s="1"/>
  <c r="N25" i="1" s="1"/>
  <c r="P25" i="1" s="1"/>
  <c r="L14" i="3"/>
  <c r="L14" i="1" s="1"/>
  <c r="N14" i="1" s="1"/>
  <c r="P14" i="1" s="1"/>
  <c r="L10" i="3"/>
  <c r="L10" i="1" s="1"/>
  <c r="N10" i="1" s="1"/>
  <c r="P10" i="1" s="1"/>
  <c r="L53" i="3"/>
  <c r="L53" i="1" s="1"/>
  <c r="N53" i="1" s="1"/>
  <c r="P53" i="1" s="1"/>
  <c r="L44" i="3"/>
  <c r="L44" i="1" s="1"/>
  <c r="N44" i="1" s="1"/>
  <c r="P44" i="1" s="1"/>
  <c r="L76" i="3"/>
  <c r="L75" i="1" s="1"/>
  <c r="N75" i="1" s="1"/>
  <c r="P75" i="1" s="1"/>
  <c r="L64" i="3"/>
  <c r="L64" i="1" s="1"/>
  <c r="N64" i="1" s="1"/>
  <c r="P64" i="1" s="1"/>
  <c r="L81" i="3"/>
  <c r="L80" i="1" s="1"/>
  <c r="N80" i="1" s="1"/>
  <c r="P80" i="1" s="1"/>
  <c r="L55" i="3"/>
  <c r="L55" i="1" s="1"/>
  <c r="N55" i="1" s="1"/>
  <c r="P55" i="1" s="1"/>
  <c r="L6" i="3"/>
  <c r="L6" i="1" s="1"/>
  <c r="N6" i="1" s="1"/>
  <c r="P6" i="1" s="1"/>
  <c r="L5" i="3"/>
  <c r="P37" i="1"/>
  <c r="L4" i="3"/>
  <c r="N40" i="1" l="1"/>
  <c r="P40" i="1" s="1"/>
  <c r="L5" i="1"/>
  <c r="N5" i="1" s="1"/>
  <c r="P5" i="1" s="1"/>
  <c r="L15" i="3"/>
  <c r="N59" i="1"/>
  <c r="P59" i="1" s="1"/>
  <c r="L57" i="1"/>
  <c r="N57" i="1" s="1"/>
  <c r="P57" i="1" s="1"/>
  <c r="N46" i="1"/>
  <c r="P46" i="1" s="1"/>
  <c r="L50" i="1"/>
  <c r="N50" i="1" s="1"/>
  <c r="P50" i="1" s="1"/>
  <c r="L101" i="1"/>
  <c r="N101" i="1"/>
  <c r="N103" i="1" s="1"/>
  <c r="L4" i="1"/>
  <c r="L15" i="1" l="1"/>
  <c r="N4" i="1"/>
  <c r="N15" i="1" l="1"/>
  <c r="P4" i="1"/>
  <c r="P15" i="1" s="1"/>
</calcChain>
</file>

<file path=xl/sharedStrings.xml><?xml version="1.0" encoding="utf-8"?>
<sst xmlns="http://schemas.openxmlformats.org/spreadsheetml/2006/main" count="516" uniqueCount="111">
  <si>
    <t>Candidate</t>
  </si>
  <si>
    <t>102 District</t>
  </si>
  <si>
    <t>98 District</t>
  </si>
  <si>
    <t>Absentee</t>
  </si>
  <si>
    <t xml:space="preserve">Grand </t>
  </si>
  <si>
    <t>First</t>
  </si>
  <si>
    <t>Third</t>
  </si>
  <si>
    <t>Fourth</t>
  </si>
  <si>
    <t>Fifth</t>
  </si>
  <si>
    <t>Sub Total</t>
  </si>
  <si>
    <t>Second</t>
  </si>
  <si>
    <t>Sub Total</t>
  </si>
  <si>
    <t>Total</t>
  </si>
  <si>
    <t>Total</t>
  </si>
  <si>
    <t>Governor &amp; Lt Governer</t>
  </si>
  <si>
    <t>R</t>
  </si>
  <si>
    <t>Dan Malloy &amp; Nancy Wyman</t>
  </si>
  <si>
    <t>D</t>
  </si>
  <si>
    <t>WF</t>
  </si>
  <si>
    <t>Total votes for Governor</t>
  </si>
  <si>
    <t>Representative in Congress</t>
  </si>
  <si>
    <t>Rosa L. DeLauro</t>
  </si>
  <si>
    <t>State Senator</t>
  </si>
  <si>
    <t>State Representative</t>
  </si>
  <si>
    <t>Lonnie Reed</t>
  </si>
  <si>
    <t>Cindy Carter</t>
  </si>
  <si>
    <t>Secretary of State</t>
  </si>
  <si>
    <t>Denise Merrill</t>
  </si>
  <si>
    <t xml:space="preserve">S. Michael DeRosa </t>
  </si>
  <si>
    <t>GR</t>
  </si>
  <si>
    <t>Treasurer</t>
  </si>
  <si>
    <t>Denise Nappier</t>
  </si>
  <si>
    <t>Comptroller</t>
  </si>
  <si>
    <t>Kevin Lembo</t>
  </si>
  <si>
    <t>Attorney General</t>
  </si>
  <si>
    <t>Judge of Probate</t>
  </si>
  <si>
    <t>Frank J. Forgione</t>
  </si>
  <si>
    <t>R</t>
  </si>
  <si>
    <t>D</t>
  </si>
  <si>
    <t>Registrar of Voters</t>
  </si>
  <si>
    <t>Marion Burkard</t>
  </si>
  <si>
    <t>R</t>
  </si>
  <si>
    <t>Daniel J. Hally</t>
  </si>
  <si>
    <t>D</t>
  </si>
  <si>
    <t>Total number of name on list</t>
  </si>
  <si>
    <t>Overseas Ballots</t>
  </si>
  <si>
    <t>absentee rejected</t>
  </si>
  <si>
    <t>Total absentee ballots counted</t>
  </si>
  <si>
    <t>total number as voted</t>
  </si>
  <si>
    <t>Sixth</t>
  </si>
  <si>
    <t>Seventh</t>
  </si>
  <si>
    <t>IND</t>
  </si>
  <si>
    <t>George Jepson</t>
  </si>
  <si>
    <t>Stephen E. D. Fournier</t>
  </si>
  <si>
    <t>.</t>
  </si>
  <si>
    <t>Thomas Foley &amp; Heather Somers</t>
  </si>
  <si>
    <t>Joe Visconti &amp; Chester Frank Harris</t>
  </si>
  <si>
    <t>PC</t>
  </si>
  <si>
    <t>Danial R. Gaita &amp; Jason D. Smith</t>
  </si>
  <si>
    <t>WI</t>
  </si>
  <si>
    <t xml:space="preserve">Jonathan Pelto &amp; Ebony S. Murphy </t>
  </si>
  <si>
    <t>John Renjilian &amp; Jason Renjilian</t>
  </si>
  <si>
    <t>John Traceski &amp; Elizabeth Traceski</t>
  </si>
  <si>
    <t>James E. Brown</t>
  </si>
  <si>
    <t>Bruce H. Wilson Jr</t>
  </si>
  <si>
    <t>Ted Kennedy Jr</t>
  </si>
  <si>
    <t>Paul Cianci</t>
  </si>
  <si>
    <t>Sean Scanlon</t>
  </si>
  <si>
    <t>Peter Lumaj</t>
  </si>
  <si>
    <t>Timothy M. Herbst</t>
  </si>
  <si>
    <t>Sharon J. McLaughlin</t>
  </si>
  <si>
    <t>Rolf W. Maurer</t>
  </si>
  <si>
    <t>Marion E. Burkard</t>
  </si>
  <si>
    <t>EDR</t>
  </si>
  <si>
    <t>Totals</t>
  </si>
  <si>
    <t>Total number voted by machine</t>
  </si>
  <si>
    <t>Total absentee ballots received</t>
  </si>
  <si>
    <t>Total EDR ballots</t>
  </si>
  <si>
    <t>District 1</t>
  </si>
  <si>
    <t>District 2</t>
  </si>
  <si>
    <t>District 3</t>
  </si>
  <si>
    <t>District 4</t>
  </si>
  <si>
    <t>District 5</t>
  </si>
  <si>
    <t>District 6</t>
  </si>
  <si>
    <t>District 7</t>
  </si>
  <si>
    <t>Date</t>
  </si>
  <si>
    <t>Time</t>
  </si>
  <si>
    <t>Affidavit</t>
  </si>
  <si>
    <t>Rejected</t>
  </si>
  <si>
    <t>Hand Count</t>
  </si>
  <si>
    <t xml:space="preserve">Machine </t>
  </si>
  <si>
    <t>Absentee Ballots Received</t>
  </si>
  <si>
    <t>Election Day Registration Ballots Received</t>
  </si>
  <si>
    <t>Affidavit 1</t>
  </si>
  <si>
    <t>Affidavit 2</t>
  </si>
  <si>
    <t>Affidavit 3</t>
  </si>
  <si>
    <t>Affidavit 4</t>
  </si>
  <si>
    <t>Affidavit 5</t>
  </si>
  <si>
    <t>Affidavit 6</t>
  </si>
  <si>
    <t>Affidavit 7</t>
  </si>
  <si>
    <t>UNK</t>
  </si>
  <si>
    <t>UnK</t>
  </si>
  <si>
    <t>Question</t>
  </si>
  <si>
    <t>Y</t>
  </si>
  <si>
    <t>N</t>
  </si>
  <si>
    <t>Unk</t>
  </si>
  <si>
    <t>UNk</t>
  </si>
  <si>
    <t>unk</t>
  </si>
  <si>
    <t>Cindy Cartier</t>
  </si>
  <si>
    <t>Widgit</t>
  </si>
  <si>
    <t>Kie Westby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</si>
</sst>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0"/>
      <name val="Helvetica"/>
    </font>
    <font>
      <sz val="10"/>
      <name val="Helvetica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8"/>
      <name val="Helvetica"/>
      <family val="2"/>
    </font>
    <font>
      <sz val="10"/>
      <color indexed="8"/>
      <name val="Helvetica"/>
      <family val="2"/>
    </font>
    <font>
      <u/>
      <sz val="10"/>
      <name val="Helvetica"/>
      <family val="2"/>
    </font>
    <font>
      <sz val="10"/>
      <name val="Helvetica"/>
      <family val="2"/>
    </font>
    <font>
      <u val="singleAccounting"/>
      <sz val="10"/>
      <name val="Helvetica"/>
      <family val="2"/>
    </font>
    <font>
      <sz val="10"/>
      <color indexed="8"/>
      <name val="Arial"/>
      <family val="2"/>
    </font>
    <font>
      <sz val="10"/>
      <color indexed="8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164" fontId="0" fillId="0" borderId="0" xfId="1" applyNumberFormat="1" applyFont="1"/>
    <xf numFmtId="0" fontId="0" fillId="0" borderId="0" xfId="0"/>
    <xf numFmtId="0" fontId="6" fillId="0" borderId="0" xfId="0" applyFont="1"/>
    <xf numFmtId="164" fontId="6" fillId="0" borderId="0" xfId="1" applyNumberFormat="1" applyFont="1"/>
    <xf numFmtId="0" fontId="7" fillId="0" borderId="0" xfId="0" applyFont="1"/>
    <xf numFmtId="164" fontId="8" fillId="0" borderId="0" xfId="1" applyNumberFormat="1" applyFont="1"/>
    <xf numFmtId="164" fontId="0" fillId="0" borderId="0" xfId="0" applyNumberFormat="1"/>
    <xf numFmtId="20" fontId="6" fillId="0" borderId="0" xfId="0" applyNumberFormat="1" applyFont="1"/>
    <xf numFmtId="0" fontId="6" fillId="0" borderId="0" xfId="0" applyFont="1" applyAlignment="1">
      <alignment horizontal="center"/>
    </xf>
    <xf numFmtId="164" fontId="3" fillId="0" borderId="0" xfId="1" applyNumberFormat="1" applyFont="1" applyFill="1"/>
    <xf numFmtId="14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1" fontId="2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NumberFormat="1" applyFont="1" applyFill="1"/>
    <xf numFmtId="164" fontId="0" fillId="0" borderId="0" xfId="1" applyNumberFormat="1" applyFont="1" applyFill="1"/>
    <xf numFmtId="0" fontId="0" fillId="0" borderId="0" xfId="0" applyFill="1"/>
    <xf numFmtId="0" fontId="3" fillId="0" borderId="0" xfId="0" applyNumberFormat="1" applyFont="1" applyFill="1" applyAlignment="1">
      <alignment horizontal="center"/>
    </xf>
    <xf numFmtId="164" fontId="3" fillId="0" borderId="0" xfId="1" applyNumberFormat="1" applyFont="1" applyFill="1" applyAlignment="1">
      <alignment horizontal="center"/>
    </xf>
    <xf numFmtId="1" fontId="2" fillId="0" borderId="0" xfId="0" applyNumberFormat="1" applyFont="1" applyFill="1"/>
    <xf numFmtId="1" fontId="5" fillId="0" borderId="0" xfId="0" applyNumberFormat="1" applyFont="1" applyFill="1"/>
    <xf numFmtId="3" fontId="3" fillId="0" borderId="0" xfId="0" applyNumberFormat="1" applyFont="1" applyFill="1"/>
    <xf numFmtId="41" fontId="3" fillId="0" borderId="0" xfId="0" applyNumberFormat="1" applyFont="1" applyFill="1"/>
    <xf numFmtId="1" fontId="3" fillId="0" borderId="0" xfId="0" applyNumberFormat="1" applyFont="1" applyFill="1"/>
    <xf numFmtId="164" fontId="0" fillId="0" borderId="0" xfId="0" applyNumberFormat="1" applyFill="1"/>
    <xf numFmtId="1" fontId="9" fillId="0" borderId="0" xfId="0" applyNumberFormat="1" applyFont="1" applyFill="1"/>
    <xf numFmtId="1" fontId="4" fillId="0" borderId="0" xfId="0" applyNumberFormat="1" applyFont="1" applyFill="1"/>
    <xf numFmtId="0" fontId="4" fillId="0" borderId="0" xfId="0" applyFont="1" applyFill="1"/>
    <xf numFmtId="0" fontId="10" fillId="0" borderId="0" xfId="0" applyFont="1" applyFill="1"/>
    <xf numFmtId="1" fontId="10" fillId="0" borderId="0" xfId="0" applyNumberFormat="1" applyFont="1" applyFill="1"/>
    <xf numFmtId="0" fontId="4" fillId="0" borderId="0" xfId="0" applyNumberFormat="1" applyFont="1" applyFill="1"/>
    <xf numFmtId="0" fontId="5" fillId="0" borderId="0" xfId="0" applyNumberFormat="1" applyFont="1" applyFill="1"/>
    <xf numFmtId="164" fontId="5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103"/>
  <sheetViews>
    <sheetView tabSelected="1" workbookViewId="0">
      <pane xSplit="2" ySplit="2" topLeftCell="C58" activePane="bottomRight" state="frozenSplit"/>
      <selection activeCell="L80" sqref="L80"/>
      <selection pane="topRight"/>
      <selection pane="bottomLeft"/>
      <selection pane="bottomRight" activeCell="C60" sqref="C60"/>
    </sheetView>
  </sheetViews>
  <sheetFormatPr defaultRowHeight="12.75" customHeight="1" x14ac:dyDescent="0.25"/>
  <cols>
    <col min="1" max="1" width="35.109375" style="25" bestFit="1" customWidth="1"/>
    <col min="2" max="2" width="4.44140625" style="25" bestFit="1" customWidth="1"/>
    <col min="3" max="7" width="8" style="36" customWidth="1"/>
    <col min="8" max="8" width="8" style="21" customWidth="1"/>
    <col min="9" max="10" width="8" style="36" customWidth="1"/>
    <col min="11" max="11" width="8" style="21" customWidth="1"/>
    <col min="12" max="14" width="8" style="36" customWidth="1"/>
    <col min="15" max="15" width="8.88671875" style="20"/>
    <col min="16" max="16384" width="8.88671875" style="21"/>
  </cols>
  <sheetData>
    <row r="1" spans="1:16" ht="12.75" customHeight="1" x14ac:dyDescent="0.25">
      <c r="A1" s="13" t="s">
        <v>0</v>
      </c>
      <c r="B1" s="14"/>
      <c r="C1" s="15" t="s">
        <v>1</v>
      </c>
      <c r="D1" s="16"/>
      <c r="E1" s="16"/>
      <c r="F1" s="16"/>
      <c r="G1" s="16"/>
      <c r="H1" s="16"/>
      <c r="I1" s="15" t="s">
        <v>2</v>
      </c>
      <c r="J1" s="16"/>
      <c r="K1" s="16"/>
      <c r="L1" s="17" t="s">
        <v>3</v>
      </c>
      <c r="M1" s="18" t="s">
        <v>73</v>
      </c>
      <c r="N1" s="19" t="s">
        <v>4</v>
      </c>
    </row>
    <row r="2" spans="1:16" ht="12.75" customHeight="1" x14ac:dyDescent="0.25">
      <c r="A2" s="13"/>
      <c r="B2" s="13"/>
      <c r="C2" s="18" t="s">
        <v>5</v>
      </c>
      <c r="D2" s="18" t="s">
        <v>6</v>
      </c>
      <c r="E2" s="18" t="s">
        <v>7</v>
      </c>
      <c r="F2" s="18" t="s">
        <v>8</v>
      </c>
      <c r="G2" s="18" t="s">
        <v>49</v>
      </c>
      <c r="H2" s="18" t="s">
        <v>9</v>
      </c>
      <c r="I2" s="18" t="s">
        <v>10</v>
      </c>
      <c r="J2" s="18" t="s">
        <v>50</v>
      </c>
      <c r="K2" s="18" t="s">
        <v>11</v>
      </c>
      <c r="L2" s="18" t="s">
        <v>12</v>
      </c>
      <c r="M2" s="18" t="s">
        <v>74</v>
      </c>
      <c r="N2" s="22" t="s">
        <v>13</v>
      </c>
      <c r="O2" s="23" t="s">
        <v>109</v>
      </c>
      <c r="P2" s="22" t="s">
        <v>12</v>
      </c>
    </row>
    <row r="3" spans="1:16" ht="12.75" customHeight="1" x14ac:dyDescent="0.25">
      <c r="A3" s="24" t="s">
        <v>14</v>
      </c>
      <c r="C3" s="26"/>
      <c r="D3" s="26"/>
      <c r="E3" s="26"/>
      <c r="F3" s="27"/>
      <c r="G3" s="27"/>
      <c r="H3" s="26"/>
      <c r="I3" s="26"/>
      <c r="J3" s="27"/>
      <c r="K3" s="27"/>
      <c r="L3" s="27"/>
      <c r="M3" s="27"/>
      <c r="N3" s="10"/>
    </row>
    <row r="4" spans="1:16" ht="12.75" customHeight="1" x14ac:dyDescent="0.25">
      <c r="A4" s="28" t="s">
        <v>55</v>
      </c>
      <c r="B4" s="28" t="s">
        <v>15</v>
      </c>
      <c r="C4" s="10">
        <v>808</v>
      </c>
      <c r="D4" s="10">
        <v>370</v>
      </c>
      <c r="E4" s="10">
        <v>662</v>
      </c>
      <c r="F4" s="10">
        <v>751</v>
      </c>
      <c r="G4" s="10">
        <v>625</v>
      </c>
      <c r="H4" s="10">
        <f t="shared" ref="H4:H14" si="0">SUM(C4:G4)</f>
        <v>3216</v>
      </c>
      <c r="I4" s="10">
        <v>463</v>
      </c>
      <c r="J4" s="10">
        <v>583</v>
      </c>
      <c r="K4" s="10">
        <f t="shared" ref="K4:K14" si="1">SUM(I4:J4)</f>
        <v>1046</v>
      </c>
      <c r="L4" s="10">
        <f>+'Absentee by Districts'!L4</f>
        <v>225</v>
      </c>
      <c r="M4" s="10">
        <f>+'EDR By District'!L4</f>
        <v>45</v>
      </c>
      <c r="N4" s="10">
        <f>+H4+K4+L4+M4</f>
        <v>4532</v>
      </c>
      <c r="O4" s="20">
        <v>27</v>
      </c>
      <c r="P4" s="29">
        <f>+N4+O4</f>
        <v>4559</v>
      </c>
    </row>
    <row r="5" spans="1:16" ht="12.75" customHeight="1" x14ac:dyDescent="0.25">
      <c r="A5" s="28" t="s">
        <v>16</v>
      </c>
      <c r="B5" s="28" t="s">
        <v>17</v>
      </c>
      <c r="C5" s="10">
        <v>923</v>
      </c>
      <c r="D5" s="10">
        <v>662</v>
      </c>
      <c r="E5" s="10">
        <v>923</v>
      </c>
      <c r="F5" s="10">
        <v>938</v>
      </c>
      <c r="G5" s="10">
        <v>701</v>
      </c>
      <c r="H5" s="10">
        <f t="shared" si="0"/>
        <v>4147</v>
      </c>
      <c r="I5" s="10">
        <v>565</v>
      </c>
      <c r="J5" s="10">
        <v>536</v>
      </c>
      <c r="K5" s="10">
        <f t="shared" si="1"/>
        <v>1101</v>
      </c>
      <c r="L5" s="10">
        <f>+'Absentee by Districts'!L5</f>
        <v>355</v>
      </c>
      <c r="M5" s="10">
        <f>+'EDR By District'!L5</f>
        <v>58</v>
      </c>
      <c r="N5" s="10">
        <f t="shared" ref="N5:N14" si="2">+H5+K5+L5+M5</f>
        <v>5661</v>
      </c>
      <c r="O5" s="20">
        <v>67</v>
      </c>
      <c r="P5" s="29">
        <f t="shared" ref="P5:P14" si="3">+N5+O5</f>
        <v>5728</v>
      </c>
    </row>
    <row r="6" spans="1:16" ht="12.75" customHeight="1" x14ac:dyDescent="0.25">
      <c r="A6" s="28" t="s">
        <v>16</v>
      </c>
      <c r="B6" s="28" t="s">
        <v>18</v>
      </c>
      <c r="C6" s="10">
        <v>28</v>
      </c>
      <c r="D6" s="10">
        <v>23</v>
      </c>
      <c r="E6" s="10">
        <v>37</v>
      </c>
      <c r="F6" s="10">
        <v>36</v>
      </c>
      <c r="G6" s="10">
        <v>35</v>
      </c>
      <c r="H6" s="10">
        <f t="shared" si="0"/>
        <v>159</v>
      </c>
      <c r="I6" s="10">
        <v>27</v>
      </c>
      <c r="J6" s="10">
        <v>13</v>
      </c>
      <c r="K6" s="10">
        <f t="shared" si="1"/>
        <v>40</v>
      </c>
      <c r="L6" s="10">
        <f>+'Absentee by Districts'!L6</f>
        <v>5</v>
      </c>
      <c r="M6" s="10">
        <f>+'EDR By District'!L6</f>
        <v>1</v>
      </c>
      <c r="N6" s="10">
        <f t="shared" si="2"/>
        <v>205</v>
      </c>
      <c r="O6" s="20">
        <v>2</v>
      </c>
      <c r="P6" s="29">
        <f t="shared" si="3"/>
        <v>207</v>
      </c>
    </row>
    <row r="7" spans="1:16" ht="12.75" customHeight="1" x14ac:dyDescent="0.25">
      <c r="A7" s="28" t="s">
        <v>16</v>
      </c>
      <c r="B7" s="30" t="s">
        <v>100</v>
      </c>
      <c r="C7" s="10">
        <v>15</v>
      </c>
      <c r="D7" s="10">
        <v>4</v>
      </c>
      <c r="E7" s="10">
        <v>14</v>
      </c>
      <c r="F7" s="10">
        <v>9</v>
      </c>
      <c r="G7" s="10">
        <v>15</v>
      </c>
      <c r="H7" s="10">
        <f t="shared" si="0"/>
        <v>57</v>
      </c>
      <c r="I7" s="10">
        <v>4</v>
      </c>
      <c r="J7" s="10">
        <v>5</v>
      </c>
      <c r="K7" s="10">
        <f t="shared" si="1"/>
        <v>9</v>
      </c>
      <c r="L7" s="10">
        <f>+'Absentee by Districts'!L7</f>
        <v>2</v>
      </c>
      <c r="M7" s="10">
        <f>+'EDR By District'!L7</f>
        <v>1</v>
      </c>
      <c r="N7" s="10">
        <f t="shared" si="2"/>
        <v>69</v>
      </c>
      <c r="O7" s="20">
        <f>-N7</f>
        <v>-69</v>
      </c>
      <c r="P7" s="29">
        <f t="shared" si="3"/>
        <v>0</v>
      </c>
    </row>
    <row r="8" spans="1:16" ht="12.75" customHeight="1" x14ac:dyDescent="0.25">
      <c r="A8" s="28" t="s">
        <v>55</v>
      </c>
      <c r="B8" s="28" t="s">
        <v>51</v>
      </c>
      <c r="C8" s="10">
        <v>34</v>
      </c>
      <c r="D8" s="10">
        <v>12</v>
      </c>
      <c r="E8" s="10">
        <v>27</v>
      </c>
      <c r="F8" s="10">
        <v>26</v>
      </c>
      <c r="G8" s="10">
        <v>22</v>
      </c>
      <c r="H8" s="10">
        <f t="shared" si="0"/>
        <v>121</v>
      </c>
      <c r="I8" s="10">
        <v>13</v>
      </c>
      <c r="J8" s="10">
        <v>17</v>
      </c>
      <c r="K8" s="10">
        <f t="shared" si="1"/>
        <v>30</v>
      </c>
      <c r="L8" s="10">
        <f>+'Absentee by Districts'!L8</f>
        <v>14</v>
      </c>
      <c r="M8" s="10">
        <f>+'EDR By District'!L8</f>
        <v>5</v>
      </c>
      <c r="N8" s="10">
        <f>+H8+K8+L8+M8</f>
        <v>170</v>
      </c>
      <c r="O8" s="20">
        <v>1</v>
      </c>
      <c r="P8" s="29">
        <f t="shared" si="3"/>
        <v>171</v>
      </c>
    </row>
    <row r="9" spans="1:16" ht="12.75" customHeight="1" x14ac:dyDescent="0.25">
      <c r="A9" s="28" t="s">
        <v>55</v>
      </c>
      <c r="B9" s="30" t="s">
        <v>100</v>
      </c>
      <c r="C9" s="10">
        <v>8</v>
      </c>
      <c r="D9" s="10">
        <v>1</v>
      </c>
      <c r="E9" s="10">
        <v>2</v>
      </c>
      <c r="F9" s="10">
        <v>7</v>
      </c>
      <c r="G9" s="10">
        <v>3</v>
      </c>
      <c r="H9" s="10">
        <f t="shared" si="0"/>
        <v>21</v>
      </c>
      <c r="I9" s="10">
        <v>2</v>
      </c>
      <c r="J9" s="10">
        <v>4</v>
      </c>
      <c r="K9" s="10">
        <f t="shared" si="1"/>
        <v>6</v>
      </c>
      <c r="L9" s="10">
        <f>+'Absentee by Districts'!L9</f>
        <v>1</v>
      </c>
      <c r="M9" s="10"/>
      <c r="N9" s="10">
        <f>+H9+K9+L9+M9</f>
        <v>28</v>
      </c>
      <c r="O9" s="20">
        <f>-N9</f>
        <v>-28</v>
      </c>
      <c r="P9" s="29">
        <f t="shared" si="3"/>
        <v>0</v>
      </c>
    </row>
    <row r="10" spans="1:16" ht="12.75" customHeight="1" x14ac:dyDescent="0.25">
      <c r="A10" s="28" t="s">
        <v>56</v>
      </c>
      <c r="B10" s="28" t="s">
        <v>57</v>
      </c>
      <c r="C10" s="10">
        <v>17</v>
      </c>
      <c r="D10" s="10">
        <v>9</v>
      </c>
      <c r="E10" s="10">
        <v>20</v>
      </c>
      <c r="F10" s="10">
        <v>13</v>
      </c>
      <c r="G10" s="10">
        <v>13</v>
      </c>
      <c r="H10" s="10">
        <f t="shared" si="0"/>
        <v>72</v>
      </c>
      <c r="I10" s="10">
        <v>11</v>
      </c>
      <c r="J10" s="10">
        <v>14</v>
      </c>
      <c r="K10" s="10">
        <f t="shared" si="1"/>
        <v>25</v>
      </c>
      <c r="L10" s="10">
        <f>+'Absentee by Districts'!L10</f>
        <v>8</v>
      </c>
      <c r="M10" s="10">
        <f>+'EDR By District'!L10</f>
        <v>1</v>
      </c>
      <c r="N10" s="10">
        <f t="shared" si="2"/>
        <v>106</v>
      </c>
      <c r="P10" s="29">
        <f t="shared" si="3"/>
        <v>106</v>
      </c>
    </row>
    <row r="11" spans="1:16" ht="12.75" customHeight="1" x14ac:dyDescent="0.25">
      <c r="A11" s="28" t="s">
        <v>58</v>
      </c>
      <c r="B11" s="28" t="s">
        <v>59</v>
      </c>
      <c r="C11" s="10"/>
      <c r="D11" s="10"/>
      <c r="E11" s="10"/>
      <c r="F11" s="10"/>
      <c r="G11" s="10"/>
      <c r="H11" s="10">
        <f t="shared" si="0"/>
        <v>0</v>
      </c>
      <c r="I11" s="10"/>
      <c r="J11" s="10"/>
      <c r="K11" s="10">
        <f t="shared" si="1"/>
        <v>0</v>
      </c>
      <c r="L11" s="10">
        <f>+'Absentee by Districts'!L11</f>
        <v>0</v>
      </c>
      <c r="M11" s="10">
        <f>+'EDR By District'!L11</f>
        <v>0</v>
      </c>
      <c r="N11" s="10">
        <f t="shared" si="2"/>
        <v>0</v>
      </c>
      <c r="P11" s="29">
        <f t="shared" si="3"/>
        <v>0</v>
      </c>
    </row>
    <row r="12" spans="1:16" ht="12.75" customHeight="1" x14ac:dyDescent="0.25">
      <c r="A12" s="28" t="s">
        <v>60</v>
      </c>
      <c r="B12" s="28" t="s">
        <v>59</v>
      </c>
      <c r="C12" s="10"/>
      <c r="D12" s="10">
        <v>1</v>
      </c>
      <c r="E12" s="10">
        <v>1</v>
      </c>
      <c r="F12" s="10">
        <v>3</v>
      </c>
      <c r="G12" s="10"/>
      <c r="H12" s="10">
        <f t="shared" si="0"/>
        <v>5</v>
      </c>
      <c r="I12" s="10">
        <v>2</v>
      </c>
      <c r="J12" s="10"/>
      <c r="K12" s="10">
        <f t="shared" si="1"/>
        <v>2</v>
      </c>
      <c r="L12" s="10">
        <f>+'Absentee by Districts'!L12</f>
        <v>0</v>
      </c>
      <c r="M12" s="10">
        <f>+'EDR By District'!L12</f>
        <v>0</v>
      </c>
      <c r="N12" s="10">
        <f t="shared" si="2"/>
        <v>7</v>
      </c>
      <c r="P12" s="29">
        <f t="shared" si="3"/>
        <v>7</v>
      </c>
    </row>
    <row r="13" spans="1:16" ht="12.75" customHeight="1" x14ac:dyDescent="0.25">
      <c r="A13" s="28" t="s">
        <v>61</v>
      </c>
      <c r="B13" s="28" t="s">
        <v>59</v>
      </c>
      <c r="C13" s="10"/>
      <c r="D13" s="10"/>
      <c r="E13" s="10"/>
      <c r="F13" s="10"/>
      <c r="G13" s="10"/>
      <c r="H13" s="10">
        <f t="shared" si="0"/>
        <v>0</v>
      </c>
      <c r="I13" s="10"/>
      <c r="J13" s="10"/>
      <c r="K13" s="10">
        <f t="shared" si="1"/>
        <v>0</v>
      </c>
      <c r="L13" s="10">
        <f>+'Absentee by Districts'!L13</f>
        <v>0</v>
      </c>
      <c r="M13" s="10">
        <f>+'EDR By District'!L13</f>
        <v>0</v>
      </c>
      <c r="N13" s="10">
        <f t="shared" si="2"/>
        <v>0</v>
      </c>
      <c r="P13" s="29">
        <f t="shared" si="3"/>
        <v>0</v>
      </c>
    </row>
    <row r="14" spans="1:16" ht="12.75" customHeight="1" x14ac:dyDescent="0.25">
      <c r="A14" s="28" t="s">
        <v>62</v>
      </c>
      <c r="B14" s="28" t="s">
        <v>59</v>
      </c>
      <c r="C14" s="10"/>
      <c r="D14" s="10"/>
      <c r="E14" s="10"/>
      <c r="F14" s="10"/>
      <c r="G14" s="10"/>
      <c r="H14" s="10">
        <f t="shared" si="0"/>
        <v>0</v>
      </c>
      <c r="I14" s="10"/>
      <c r="J14" s="10"/>
      <c r="K14" s="10">
        <f t="shared" si="1"/>
        <v>0</v>
      </c>
      <c r="L14" s="10">
        <f>+'Absentee by Districts'!L14</f>
        <v>0</v>
      </c>
      <c r="M14" s="10">
        <f>+'EDR By District'!L14</f>
        <v>0</v>
      </c>
      <c r="N14" s="10">
        <f t="shared" si="2"/>
        <v>0</v>
      </c>
      <c r="P14" s="29">
        <f t="shared" si="3"/>
        <v>0</v>
      </c>
    </row>
    <row r="15" spans="1:16" ht="12.75" customHeight="1" x14ac:dyDescent="0.25">
      <c r="A15" s="24" t="s">
        <v>19</v>
      </c>
      <c r="C15" s="10">
        <f>SUM(C4:C14)</f>
        <v>1833</v>
      </c>
      <c r="D15" s="10">
        <f t="shared" ref="D15:P15" si="4">SUM(D4:D14)</f>
        <v>1082</v>
      </c>
      <c r="E15" s="10">
        <f t="shared" si="4"/>
        <v>1686</v>
      </c>
      <c r="F15" s="10">
        <f t="shared" si="4"/>
        <v>1783</v>
      </c>
      <c r="G15" s="10">
        <f t="shared" si="4"/>
        <v>1414</v>
      </c>
      <c r="H15" s="10">
        <f t="shared" si="4"/>
        <v>7798</v>
      </c>
      <c r="I15" s="10">
        <f t="shared" si="4"/>
        <v>1087</v>
      </c>
      <c r="J15" s="10">
        <f t="shared" si="4"/>
        <v>1172</v>
      </c>
      <c r="K15" s="10">
        <f t="shared" si="4"/>
        <v>2259</v>
      </c>
      <c r="L15" s="10">
        <f t="shared" si="4"/>
        <v>610</v>
      </c>
      <c r="M15" s="10">
        <f t="shared" si="4"/>
        <v>111</v>
      </c>
      <c r="N15" s="10">
        <f t="shared" si="4"/>
        <v>10778</v>
      </c>
      <c r="O15" s="10">
        <f t="shared" si="4"/>
        <v>0</v>
      </c>
      <c r="P15" s="10">
        <f t="shared" si="4"/>
        <v>10778</v>
      </c>
    </row>
    <row r="16" spans="1:16" ht="12.75" customHeight="1" x14ac:dyDescent="0.25"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6" ht="12.75" customHeight="1" x14ac:dyDescent="0.25">
      <c r="A17" s="24" t="s">
        <v>20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6" ht="12.75" customHeight="1" x14ac:dyDescent="0.25">
      <c r="A18" s="28" t="s">
        <v>63</v>
      </c>
      <c r="B18" s="28" t="s">
        <v>15</v>
      </c>
      <c r="C18" s="10">
        <v>672</v>
      </c>
      <c r="D18" s="10">
        <v>309</v>
      </c>
      <c r="E18" s="10">
        <v>558</v>
      </c>
      <c r="F18" s="10">
        <v>627</v>
      </c>
      <c r="G18" s="10">
        <v>484</v>
      </c>
      <c r="H18" s="10">
        <f t="shared" ref="H18:H68" si="5">SUM(C18:G18)</f>
        <v>2650</v>
      </c>
      <c r="I18" s="10">
        <v>350</v>
      </c>
      <c r="J18" s="10">
        <v>461</v>
      </c>
      <c r="K18" s="10">
        <f>SUM(I18:J18)</f>
        <v>811</v>
      </c>
      <c r="L18" s="10">
        <f>+'Absentee by Districts'!L18</f>
        <v>200</v>
      </c>
      <c r="M18" s="10">
        <f>+'EDR By District'!L18</f>
        <v>37</v>
      </c>
      <c r="N18" s="10">
        <f>+H18+K18+L18+M18</f>
        <v>3698</v>
      </c>
      <c r="P18" s="29">
        <f>+N18+O18</f>
        <v>3698</v>
      </c>
    </row>
    <row r="19" spans="1:16" ht="12.75" customHeight="1" x14ac:dyDescent="0.25">
      <c r="A19" s="28" t="s">
        <v>21</v>
      </c>
      <c r="B19" s="28" t="s">
        <v>17</v>
      </c>
      <c r="C19" s="10">
        <v>1042</v>
      </c>
      <c r="D19" s="10">
        <v>712</v>
      </c>
      <c r="E19" s="10">
        <v>1038</v>
      </c>
      <c r="F19" s="10">
        <v>1058</v>
      </c>
      <c r="G19" s="10">
        <v>832</v>
      </c>
      <c r="H19" s="10">
        <f t="shared" si="5"/>
        <v>4682</v>
      </c>
      <c r="I19" s="10">
        <v>665</v>
      </c>
      <c r="J19" s="10">
        <v>650</v>
      </c>
      <c r="K19" s="10">
        <f>SUM(I19:J19)</f>
        <v>1315</v>
      </c>
      <c r="L19" s="10">
        <f>+'Absentee by Districts'!L19</f>
        <v>387</v>
      </c>
      <c r="M19" s="10">
        <f>+'EDR By District'!L19</f>
        <v>67</v>
      </c>
      <c r="N19" s="10">
        <f>+H19+K19+L19+M19</f>
        <v>6451</v>
      </c>
      <c r="O19" s="20">
        <v>70</v>
      </c>
      <c r="P19" s="29">
        <f t="shared" ref="P19:P21" si="6">+N19+O19</f>
        <v>6521</v>
      </c>
    </row>
    <row r="20" spans="1:16" ht="12.75" customHeight="1" x14ac:dyDescent="0.25">
      <c r="A20" s="31" t="s">
        <v>21</v>
      </c>
      <c r="B20" s="32" t="s">
        <v>18</v>
      </c>
      <c r="C20" s="10">
        <v>73</v>
      </c>
      <c r="D20" s="10">
        <v>46</v>
      </c>
      <c r="E20" s="10">
        <v>58</v>
      </c>
      <c r="F20" s="10">
        <v>77</v>
      </c>
      <c r="G20" s="10">
        <v>78</v>
      </c>
      <c r="H20" s="10">
        <f t="shared" si="5"/>
        <v>332</v>
      </c>
      <c r="I20" s="10">
        <v>55</v>
      </c>
      <c r="J20" s="10">
        <v>42</v>
      </c>
      <c r="K20" s="10">
        <f>SUM(I20:J20)</f>
        <v>97</v>
      </c>
      <c r="L20" s="10">
        <f>+'Absentee by Districts'!L20</f>
        <v>7</v>
      </c>
      <c r="M20" s="10">
        <f>+'EDR By District'!L20</f>
        <v>4</v>
      </c>
      <c r="N20" s="10">
        <f>+H20+K20+L20+M20</f>
        <v>440</v>
      </c>
      <c r="O20" s="20">
        <v>5</v>
      </c>
      <c r="P20" s="29">
        <f t="shared" si="6"/>
        <v>445</v>
      </c>
    </row>
    <row r="21" spans="1:16" ht="12.75" customHeight="1" x14ac:dyDescent="0.25">
      <c r="A21" s="31" t="s">
        <v>21</v>
      </c>
      <c r="B21" s="33" t="s">
        <v>100</v>
      </c>
      <c r="C21" s="10">
        <v>17</v>
      </c>
      <c r="D21" s="10">
        <v>2</v>
      </c>
      <c r="E21" s="10">
        <v>18</v>
      </c>
      <c r="F21" s="10">
        <v>8</v>
      </c>
      <c r="G21" s="10">
        <v>12</v>
      </c>
      <c r="H21" s="10">
        <f t="shared" si="5"/>
        <v>57</v>
      </c>
      <c r="I21" s="10">
        <v>10</v>
      </c>
      <c r="J21" s="10">
        <v>5</v>
      </c>
      <c r="K21" s="10">
        <f>SUM(I21:J21)</f>
        <v>15</v>
      </c>
      <c r="L21" s="10">
        <f>+'Absentee by Districts'!L21</f>
        <v>3</v>
      </c>
      <c r="M21" s="10"/>
      <c r="N21" s="10">
        <f>+H21+K21+L21+M21</f>
        <v>75</v>
      </c>
      <c r="O21" s="20">
        <v>-75</v>
      </c>
      <c r="P21" s="29">
        <f t="shared" si="6"/>
        <v>0</v>
      </c>
    </row>
    <row r="22" spans="1:16" ht="12.75" customHeight="1" x14ac:dyDescent="0.25">
      <c r="A22" s="31"/>
      <c r="B22" s="32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6" ht="12.75" customHeight="1" x14ac:dyDescent="0.25">
      <c r="A23" s="24" t="s">
        <v>22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>
        <f>+'EDR By District'!L23</f>
        <v>0</v>
      </c>
      <c r="N23" s="10"/>
    </row>
    <row r="24" spans="1:16" ht="12.75" customHeight="1" x14ac:dyDescent="0.25">
      <c r="A24" s="28" t="s">
        <v>64</v>
      </c>
      <c r="B24" s="28" t="s">
        <v>15</v>
      </c>
      <c r="C24" s="10">
        <v>696</v>
      </c>
      <c r="D24" s="10">
        <v>321</v>
      </c>
      <c r="E24" s="10">
        <v>571</v>
      </c>
      <c r="F24" s="10">
        <v>649</v>
      </c>
      <c r="G24" s="10">
        <v>522</v>
      </c>
      <c r="H24" s="10">
        <f t="shared" si="5"/>
        <v>2759</v>
      </c>
      <c r="I24" s="10">
        <v>362</v>
      </c>
      <c r="J24" s="10">
        <v>422</v>
      </c>
      <c r="K24" s="10">
        <f t="shared" ref="K24:K29" si="7">SUM(I24:J24)</f>
        <v>784</v>
      </c>
      <c r="L24" s="10">
        <f>+'Absentee by Districts'!L24</f>
        <v>187</v>
      </c>
      <c r="M24" s="10">
        <f>+'EDR By District'!L24</f>
        <v>34</v>
      </c>
      <c r="N24" s="10">
        <f t="shared" ref="N24:N29" si="8">+H24+K24+L24+M24</f>
        <v>3764</v>
      </c>
      <c r="O24" s="20">
        <v>1</v>
      </c>
      <c r="P24" s="29">
        <f>+N24+O24</f>
        <v>3765</v>
      </c>
    </row>
    <row r="25" spans="1:16" ht="12.75" customHeight="1" x14ac:dyDescent="0.25">
      <c r="A25" s="28" t="s">
        <v>65</v>
      </c>
      <c r="B25" s="28" t="s">
        <v>17</v>
      </c>
      <c r="C25" s="10">
        <v>997</v>
      </c>
      <c r="D25" s="10">
        <v>699</v>
      </c>
      <c r="E25" s="10">
        <v>999</v>
      </c>
      <c r="F25" s="10">
        <v>1038</v>
      </c>
      <c r="G25" s="10">
        <v>782</v>
      </c>
      <c r="H25" s="10">
        <f t="shared" si="5"/>
        <v>4515</v>
      </c>
      <c r="I25" s="10">
        <v>657</v>
      </c>
      <c r="J25" s="10">
        <v>688</v>
      </c>
      <c r="K25" s="10">
        <f t="shared" si="7"/>
        <v>1345</v>
      </c>
      <c r="L25" s="10">
        <f>+'Absentee by Districts'!L25</f>
        <v>399</v>
      </c>
      <c r="M25" s="10">
        <f>+'EDR By District'!L25</f>
        <v>65</v>
      </c>
      <c r="N25" s="10">
        <f t="shared" si="8"/>
        <v>6324</v>
      </c>
      <c r="O25" s="20">
        <v>77</v>
      </c>
      <c r="P25" s="29">
        <f t="shared" ref="P25:P29" si="9">+N25+O25</f>
        <v>6401</v>
      </c>
    </row>
    <row r="26" spans="1:16" ht="12.75" customHeight="1" x14ac:dyDescent="0.25">
      <c r="A26" s="28" t="s">
        <v>65</v>
      </c>
      <c r="B26" s="28" t="s">
        <v>18</v>
      </c>
      <c r="C26" s="10">
        <v>55</v>
      </c>
      <c r="D26" s="10">
        <v>44</v>
      </c>
      <c r="E26" s="10">
        <v>55</v>
      </c>
      <c r="F26" s="10">
        <v>59</v>
      </c>
      <c r="G26" s="10">
        <v>55</v>
      </c>
      <c r="H26" s="10">
        <f t="shared" si="5"/>
        <v>268</v>
      </c>
      <c r="I26" s="10">
        <v>41</v>
      </c>
      <c r="J26" s="10">
        <v>33</v>
      </c>
      <c r="K26" s="10">
        <f t="shared" si="7"/>
        <v>74</v>
      </c>
      <c r="L26" s="10">
        <f>+'Absentee by Districts'!L26</f>
        <v>5</v>
      </c>
      <c r="M26" s="10">
        <f>+'EDR By District'!L26</f>
        <v>6</v>
      </c>
      <c r="N26" s="10">
        <f t="shared" si="8"/>
        <v>353</v>
      </c>
      <c r="O26" s="20">
        <v>4</v>
      </c>
      <c r="P26" s="29">
        <f t="shared" si="9"/>
        <v>357</v>
      </c>
    </row>
    <row r="27" spans="1:16" ht="12.75" customHeight="1" x14ac:dyDescent="0.25">
      <c r="A27" s="30" t="s">
        <v>65</v>
      </c>
      <c r="B27" s="30" t="s">
        <v>100</v>
      </c>
      <c r="C27" s="10">
        <v>18</v>
      </c>
      <c r="D27" s="10">
        <v>5</v>
      </c>
      <c r="E27" s="10">
        <v>21</v>
      </c>
      <c r="F27" s="10">
        <v>5</v>
      </c>
      <c r="G27" s="10">
        <v>11</v>
      </c>
      <c r="H27" s="10">
        <f t="shared" si="5"/>
        <v>60</v>
      </c>
      <c r="I27" s="10">
        <v>9</v>
      </c>
      <c r="J27" s="10">
        <v>9</v>
      </c>
      <c r="K27" s="10">
        <f t="shared" si="7"/>
        <v>18</v>
      </c>
      <c r="L27" s="10">
        <f>+'Absentee by Districts'!L27</f>
        <v>3</v>
      </c>
      <c r="M27" s="10"/>
      <c r="N27" s="10">
        <f t="shared" si="8"/>
        <v>81</v>
      </c>
      <c r="O27" s="20">
        <v>-81</v>
      </c>
      <c r="P27" s="29">
        <f t="shared" si="9"/>
        <v>0</v>
      </c>
    </row>
    <row r="28" spans="1:16" ht="12.75" customHeight="1" x14ac:dyDescent="0.25">
      <c r="A28" s="28" t="s">
        <v>64</v>
      </c>
      <c r="B28" s="28" t="s">
        <v>51</v>
      </c>
      <c r="C28" s="10">
        <v>43</v>
      </c>
      <c r="D28" s="10">
        <v>15</v>
      </c>
      <c r="E28" s="10">
        <v>26</v>
      </c>
      <c r="F28" s="10">
        <v>22</v>
      </c>
      <c r="G28" s="10">
        <v>29</v>
      </c>
      <c r="H28" s="10">
        <f t="shared" si="5"/>
        <v>135</v>
      </c>
      <c r="I28" s="10">
        <v>20</v>
      </c>
      <c r="J28" s="10">
        <v>16</v>
      </c>
      <c r="K28" s="10">
        <f t="shared" si="7"/>
        <v>36</v>
      </c>
      <c r="L28" s="10">
        <f>+'Absentee by Districts'!L28</f>
        <v>11</v>
      </c>
      <c r="M28" s="10">
        <f>+'EDR By District'!L28</f>
        <v>4</v>
      </c>
      <c r="N28" s="10">
        <f t="shared" si="8"/>
        <v>186</v>
      </c>
      <c r="O28" s="20">
        <v>1</v>
      </c>
      <c r="P28" s="29">
        <f t="shared" si="9"/>
        <v>187</v>
      </c>
    </row>
    <row r="29" spans="1:16" ht="12.75" customHeight="1" x14ac:dyDescent="0.25">
      <c r="A29" s="28" t="s">
        <v>64</v>
      </c>
      <c r="B29" s="30" t="s">
        <v>100</v>
      </c>
      <c r="C29" s="10"/>
      <c r="D29" s="10"/>
      <c r="E29" s="10"/>
      <c r="F29" s="10"/>
      <c r="G29" s="10">
        <v>1</v>
      </c>
      <c r="H29" s="10">
        <f t="shared" si="5"/>
        <v>1</v>
      </c>
      <c r="I29" s="10"/>
      <c r="J29" s="10"/>
      <c r="K29" s="10">
        <f t="shared" si="7"/>
        <v>0</v>
      </c>
      <c r="L29" s="10">
        <f>+'Absentee by Districts'!L29</f>
        <v>1</v>
      </c>
      <c r="M29" s="10"/>
      <c r="N29" s="10">
        <f t="shared" si="8"/>
        <v>2</v>
      </c>
      <c r="O29" s="20">
        <v>-2</v>
      </c>
      <c r="P29" s="29">
        <f t="shared" si="9"/>
        <v>0</v>
      </c>
    </row>
    <row r="30" spans="1:16" ht="12.75" customHeight="1" x14ac:dyDescent="0.25"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6" ht="12.75" customHeight="1" x14ac:dyDescent="0.25">
      <c r="A31" s="24" t="s">
        <v>23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>
        <f>+'EDR By District'!L31</f>
        <v>0</v>
      </c>
      <c r="N31" s="10"/>
    </row>
    <row r="32" spans="1:16" ht="12.75" customHeight="1" x14ac:dyDescent="0.25">
      <c r="A32" s="28" t="s">
        <v>66</v>
      </c>
      <c r="B32" s="28" t="s">
        <v>15</v>
      </c>
      <c r="C32" s="10">
        <v>853</v>
      </c>
      <c r="D32" s="10">
        <v>371</v>
      </c>
      <c r="E32" s="10">
        <v>690</v>
      </c>
      <c r="F32" s="10">
        <v>834</v>
      </c>
      <c r="G32" s="10">
        <v>655</v>
      </c>
      <c r="H32" s="10">
        <f t="shared" si="5"/>
        <v>3403</v>
      </c>
      <c r="I32" s="10"/>
      <c r="J32" s="10"/>
      <c r="K32" s="10"/>
      <c r="L32" s="10">
        <f>+'Absentee by Districts'!L32</f>
        <v>175</v>
      </c>
      <c r="M32" s="10">
        <f>+'EDR By District'!L32</f>
        <v>35</v>
      </c>
      <c r="N32" s="10">
        <f>+H32+L32+M32</f>
        <v>3613</v>
      </c>
      <c r="O32" s="20">
        <v>10</v>
      </c>
      <c r="P32" s="29">
        <f>+N32+O32</f>
        <v>3623</v>
      </c>
    </row>
    <row r="33" spans="1:16" ht="12.75" customHeight="1" x14ac:dyDescent="0.25">
      <c r="A33" s="28" t="s">
        <v>24</v>
      </c>
      <c r="B33" s="28" t="s">
        <v>17</v>
      </c>
      <c r="C33" s="10">
        <v>855</v>
      </c>
      <c r="D33" s="10">
        <v>664</v>
      </c>
      <c r="E33" s="10">
        <v>918</v>
      </c>
      <c r="F33" s="10">
        <v>886</v>
      </c>
      <c r="G33" s="10">
        <v>677</v>
      </c>
      <c r="H33" s="10">
        <f t="shared" si="5"/>
        <v>4000</v>
      </c>
      <c r="I33" s="10"/>
      <c r="J33" s="10"/>
      <c r="K33" s="10"/>
      <c r="L33" s="10">
        <f>+'Absentee by Districts'!L33</f>
        <v>374</v>
      </c>
      <c r="M33" s="10">
        <f>+'EDR By District'!L33</f>
        <v>43</v>
      </c>
      <c r="N33" s="10">
        <f>+H33+L33+M33</f>
        <v>4417</v>
      </c>
      <c r="P33" s="29">
        <f t="shared" ref="P33:P35" si="10">+N33+O33</f>
        <v>4417</v>
      </c>
    </row>
    <row r="34" spans="1:16" ht="12.75" customHeight="1" x14ac:dyDescent="0.25">
      <c r="A34" s="31" t="s">
        <v>66</v>
      </c>
      <c r="B34" s="31" t="s">
        <v>51</v>
      </c>
      <c r="C34" s="10">
        <v>66</v>
      </c>
      <c r="D34" s="10">
        <v>20</v>
      </c>
      <c r="E34" s="10">
        <v>46</v>
      </c>
      <c r="F34" s="10">
        <v>39</v>
      </c>
      <c r="G34" s="10">
        <v>46</v>
      </c>
      <c r="H34" s="10">
        <f t="shared" si="5"/>
        <v>217</v>
      </c>
      <c r="I34" s="10"/>
      <c r="J34" s="10"/>
      <c r="K34" s="10"/>
      <c r="L34" s="10">
        <f>+'Absentee by Districts'!L34</f>
        <v>17</v>
      </c>
      <c r="M34" s="10">
        <f>+'EDR By District'!L34</f>
        <v>6</v>
      </c>
      <c r="N34" s="10">
        <f>+H34+L34+M34</f>
        <v>240</v>
      </c>
      <c r="O34" s="20">
        <v>1</v>
      </c>
      <c r="P34" s="29">
        <f t="shared" si="10"/>
        <v>241</v>
      </c>
    </row>
    <row r="35" spans="1:16" ht="12.75" customHeight="1" x14ac:dyDescent="0.25">
      <c r="A35" s="31" t="s">
        <v>66</v>
      </c>
      <c r="B35" s="34" t="s">
        <v>100</v>
      </c>
      <c r="C35" s="10">
        <v>3</v>
      </c>
      <c r="D35" s="10">
        <v>3</v>
      </c>
      <c r="E35" s="10">
        <v>1</v>
      </c>
      <c r="F35" s="10">
        <v>2</v>
      </c>
      <c r="G35" s="10">
        <v>2</v>
      </c>
      <c r="H35" s="10">
        <f t="shared" si="5"/>
        <v>11</v>
      </c>
      <c r="I35" s="10"/>
      <c r="J35" s="10"/>
      <c r="K35" s="10"/>
      <c r="L35" s="10">
        <f>+'Absentee by Districts'!L35</f>
        <v>0</v>
      </c>
      <c r="M35" s="10"/>
      <c r="N35" s="10">
        <f>+H35+L35+M35</f>
        <v>11</v>
      </c>
      <c r="O35" s="20">
        <v>-11</v>
      </c>
      <c r="P35" s="29">
        <f t="shared" si="10"/>
        <v>0</v>
      </c>
    </row>
    <row r="36" spans="1:16" ht="12.75" customHeight="1" x14ac:dyDescent="0.25">
      <c r="A36" s="31"/>
      <c r="B36" s="31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6" ht="12.75" customHeight="1" x14ac:dyDescent="0.25">
      <c r="A37" s="32" t="s">
        <v>108</v>
      </c>
      <c r="B37" s="28" t="s">
        <v>15</v>
      </c>
      <c r="C37" s="10"/>
      <c r="D37" s="10"/>
      <c r="E37" s="10"/>
      <c r="F37" s="10"/>
      <c r="G37" s="10"/>
      <c r="H37" s="10"/>
      <c r="I37" s="10">
        <v>413</v>
      </c>
      <c r="J37" s="10">
        <v>564</v>
      </c>
      <c r="K37" s="10">
        <f>SUM(I37:J37)</f>
        <v>977</v>
      </c>
      <c r="L37" s="10">
        <f>+'Absentee by Districts'!L37</f>
        <v>49</v>
      </c>
      <c r="M37" s="10">
        <f>+'EDR By District'!L37</f>
        <v>4</v>
      </c>
      <c r="N37" s="10">
        <f>+K37+L37+M37</f>
        <v>1030</v>
      </c>
      <c r="P37" s="29">
        <f>+N37+O37</f>
        <v>1030</v>
      </c>
    </row>
    <row r="38" spans="1:16" ht="12.75" customHeight="1" x14ac:dyDescent="0.25">
      <c r="A38" s="28" t="s">
        <v>67</v>
      </c>
      <c r="B38" s="28" t="s">
        <v>17</v>
      </c>
      <c r="C38" s="10"/>
      <c r="D38" s="10"/>
      <c r="E38" s="10"/>
      <c r="F38" s="10"/>
      <c r="G38" s="10"/>
      <c r="H38" s="10"/>
      <c r="I38" s="10">
        <v>596</v>
      </c>
      <c r="J38" s="10">
        <v>532</v>
      </c>
      <c r="K38" s="10">
        <f>SUM(I38:J38)</f>
        <v>1128</v>
      </c>
      <c r="L38" s="10">
        <f>+'Absentee by Districts'!L38</f>
        <v>82</v>
      </c>
      <c r="M38" s="10">
        <f>+'EDR By District'!L38</f>
        <v>16</v>
      </c>
      <c r="N38" s="10">
        <f>+K38+L38+M38</f>
        <v>1226</v>
      </c>
      <c r="O38" s="20">
        <v>4</v>
      </c>
      <c r="P38" s="29">
        <f t="shared" ref="P38:P41" si="11">+N38+O38</f>
        <v>1230</v>
      </c>
    </row>
    <row r="39" spans="1:16" ht="12.75" customHeight="1" x14ac:dyDescent="0.25">
      <c r="A39" s="28" t="s">
        <v>67</v>
      </c>
      <c r="B39" s="28" t="s">
        <v>18</v>
      </c>
      <c r="C39" s="10"/>
      <c r="D39" s="10"/>
      <c r="E39" s="10"/>
      <c r="F39" s="10"/>
      <c r="G39" s="10"/>
      <c r="H39" s="10"/>
      <c r="I39" s="10">
        <v>35</v>
      </c>
      <c r="J39" s="10">
        <v>28</v>
      </c>
      <c r="K39" s="10">
        <f>SUM(I39:J39)</f>
        <v>63</v>
      </c>
      <c r="L39" s="10">
        <f>+'Absentee by Districts'!L39</f>
        <v>2</v>
      </c>
      <c r="M39" s="10">
        <f>+'EDR By District'!L39</f>
        <v>0</v>
      </c>
      <c r="N39" s="10">
        <f>+K39+L39+M39</f>
        <v>65</v>
      </c>
      <c r="O39" s="20">
        <v>1</v>
      </c>
      <c r="P39" s="29">
        <f t="shared" si="11"/>
        <v>66</v>
      </c>
    </row>
    <row r="40" spans="1:16" ht="12.75" customHeight="1" x14ac:dyDescent="0.25">
      <c r="A40" s="28" t="s">
        <v>108</v>
      </c>
      <c r="B40" s="28" t="s">
        <v>51</v>
      </c>
      <c r="C40" s="10"/>
      <c r="D40" s="10"/>
      <c r="E40" s="10"/>
      <c r="F40" s="10"/>
      <c r="G40" s="10"/>
      <c r="H40" s="10"/>
      <c r="I40" s="10">
        <v>18</v>
      </c>
      <c r="J40" s="10">
        <v>25</v>
      </c>
      <c r="K40" s="10">
        <f>SUM(I40:J40)</f>
        <v>43</v>
      </c>
      <c r="L40" s="10">
        <f>+'Absentee by Districts'!L40</f>
        <v>2</v>
      </c>
      <c r="M40" s="10">
        <f>+'EDR By District'!L40</f>
        <v>1</v>
      </c>
      <c r="N40" s="10">
        <f>+K40+L40+M40</f>
        <v>46</v>
      </c>
      <c r="P40" s="29">
        <f t="shared" si="11"/>
        <v>46</v>
      </c>
    </row>
    <row r="41" spans="1:16" ht="12.75" customHeight="1" x14ac:dyDescent="0.25">
      <c r="A41" s="28" t="s">
        <v>67</v>
      </c>
      <c r="B41" s="28" t="s">
        <v>100</v>
      </c>
      <c r="C41" s="10"/>
      <c r="D41" s="10"/>
      <c r="E41" s="10"/>
      <c r="F41" s="10"/>
      <c r="G41" s="10"/>
      <c r="H41" s="10"/>
      <c r="I41" s="10">
        <v>4</v>
      </c>
      <c r="J41" s="10">
        <v>1</v>
      </c>
      <c r="K41" s="10">
        <f>SUM(I41:J41)</f>
        <v>5</v>
      </c>
      <c r="L41" s="10"/>
      <c r="M41" s="10"/>
      <c r="N41" s="10">
        <f>+K41+L41</f>
        <v>5</v>
      </c>
      <c r="O41" s="20">
        <v>-5</v>
      </c>
      <c r="P41" s="29">
        <f t="shared" si="11"/>
        <v>0</v>
      </c>
    </row>
    <row r="42" spans="1:16" ht="12.75" customHeight="1" x14ac:dyDescent="0.25">
      <c r="A42" s="28"/>
      <c r="B42" s="28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6" ht="12.75" customHeight="1" x14ac:dyDescent="0.25">
      <c r="A43" s="24" t="s">
        <v>26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6" ht="12.75" customHeight="1" x14ac:dyDescent="0.25">
      <c r="A44" s="28" t="s">
        <v>68</v>
      </c>
      <c r="B44" s="28" t="s">
        <v>15</v>
      </c>
      <c r="C44" s="10">
        <v>779</v>
      </c>
      <c r="D44" s="10">
        <v>353</v>
      </c>
      <c r="E44" s="10">
        <v>637</v>
      </c>
      <c r="F44" s="10">
        <v>752</v>
      </c>
      <c r="G44" s="10">
        <v>587</v>
      </c>
      <c r="H44" s="10">
        <f t="shared" si="5"/>
        <v>3108</v>
      </c>
      <c r="I44" s="10">
        <v>429</v>
      </c>
      <c r="J44" s="10">
        <v>528</v>
      </c>
      <c r="K44" s="10">
        <f>SUM(I44:J44)</f>
        <v>957</v>
      </c>
      <c r="L44" s="10">
        <f>+'Absentee by Districts'!L44</f>
        <v>217</v>
      </c>
      <c r="M44" s="10">
        <f>+'EDR By District'!L44</f>
        <v>39</v>
      </c>
      <c r="N44" s="10">
        <f t="shared" ref="N44:N50" si="12">+H44+K44+L44+M44</f>
        <v>4321</v>
      </c>
      <c r="O44" s="20">
        <v>6</v>
      </c>
      <c r="P44" s="29">
        <f>+N44+O44</f>
        <v>4327</v>
      </c>
    </row>
    <row r="45" spans="1:16" ht="12.75" customHeight="1" x14ac:dyDescent="0.25">
      <c r="A45" s="28" t="s">
        <v>27</v>
      </c>
      <c r="B45" s="28" t="s">
        <v>17</v>
      </c>
      <c r="C45" s="10">
        <v>869</v>
      </c>
      <c r="D45" s="10">
        <v>625</v>
      </c>
      <c r="E45" s="10">
        <v>883</v>
      </c>
      <c r="F45" s="10">
        <v>875</v>
      </c>
      <c r="G45" s="10">
        <v>683</v>
      </c>
      <c r="H45" s="10">
        <f t="shared" si="5"/>
        <v>3935</v>
      </c>
      <c r="I45" s="10">
        <v>532</v>
      </c>
      <c r="J45" s="10">
        <v>543</v>
      </c>
      <c r="K45" s="10">
        <f>SUM(I45:J45)</f>
        <v>1075</v>
      </c>
      <c r="L45" s="10">
        <f>+'Absentee by Districts'!L45</f>
        <v>350</v>
      </c>
      <c r="M45" s="10">
        <f>+'EDR By District'!L45</f>
        <v>52</v>
      </c>
      <c r="N45" s="10">
        <f t="shared" si="12"/>
        <v>5412</v>
      </c>
      <c r="O45" s="20">
        <v>22</v>
      </c>
      <c r="P45" s="29">
        <f t="shared" ref="P45:P50" si="13">+N45+O45</f>
        <v>5434</v>
      </c>
    </row>
    <row r="46" spans="1:16" ht="12.75" customHeight="1" x14ac:dyDescent="0.25">
      <c r="A46" s="28" t="s">
        <v>27</v>
      </c>
      <c r="B46" s="28" t="s">
        <v>18</v>
      </c>
      <c r="C46" s="10">
        <v>39</v>
      </c>
      <c r="D46" s="10">
        <v>34</v>
      </c>
      <c r="E46" s="10">
        <v>40</v>
      </c>
      <c r="F46" s="10">
        <v>43</v>
      </c>
      <c r="G46" s="10">
        <v>40</v>
      </c>
      <c r="H46" s="10">
        <f t="shared" si="5"/>
        <v>196</v>
      </c>
      <c r="I46" s="10">
        <v>34</v>
      </c>
      <c r="J46" s="10">
        <v>23</v>
      </c>
      <c r="K46" s="10">
        <f>SUM(I46:J46)</f>
        <v>57</v>
      </c>
      <c r="L46" s="10">
        <f>+'Absentee by Districts'!L46</f>
        <v>4</v>
      </c>
      <c r="M46" s="10">
        <f>+'EDR By District'!L46</f>
        <v>5</v>
      </c>
      <c r="N46" s="10">
        <f t="shared" si="12"/>
        <v>262</v>
      </c>
      <c r="O46" s="20">
        <v>1</v>
      </c>
      <c r="P46" s="29">
        <f t="shared" si="13"/>
        <v>263</v>
      </c>
    </row>
    <row r="47" spans="1:16" ht="12.75" customHeight="1" x14ac:dyDescent="0.25">
      <c r="A47" s="28" t="s">
        <v>27</v>
      </c>
      <c r="B47" s="30" t="s">
        <v>106</v>
      </c>
      <c r="C47" s="10">
        <v>4</v>
      </c>
      <c r="D47" s="10">
        <v>1</v>
      </c>
      <c r="E47" s="10">
        <v>8</v>
      </c>
      <c r="F47" s="10"/>
      <c r="G47" s="10">
        <v>4</v>
      </c>
      <c r="H47" s="10">
        <f t="shared" si="5"/>
        <v>17</v>
      </c>
      <c r="I47" s="10">
        <v>2</v>
      </c>
      <c r="J47" s="10">
        <v>3</v>
      </c>
      <c r="K47" s="10">
        <f>SUM(I47:J47)</f>
        <v>5</v>
      </c>
      <c r="L47" s="10">
        <f>+'Absentee by Districts'!L47</f>
        <v>1</v>
      </c>
      <c r="M47" s="10"/>
      <c r="N47" s="10">
        <f t="shared" si="12"/>
        <v>23</v>
      </c>
      <c r="O47" s="20">
        <v>-23</v>
      </c>
      <c r="P47" s="29">
        <f t="shared" si="13"/>
        <v>0</v>
      </c>
    </row>
    <row r="48" spans="1:16" ht="12.75" customHeight="1" x14ac:dyDescent="0.25">
      <c r="A48" s="28" t="s">
        <v>68</v>
      </c>
      <c r="B48" s="28" t="s">
        <v>51</v>
      </c>
      <c r="C48" s="10">
        <v>34</v>
      </c>
      <c r="D48" s="10">
        <v>17</v>
      </c>
      <c r="E48" s="10">
        <v>30</v>
      </c>
      <c r="F48" s="10">
        <v>24</v>
      </c>
      <c r="G48" s="10">
        <v>32</v>
      </c>
      <c r="H48" s="10">
        <f t="shared" si="5"/>
        <v>137</v>
      </c>
      <c r="I48" s="10">
        <v>27</v>
      </c>
      <c r="J48" s="10">
        <v>25</v>
      </c>
      <c r="K48" s="10">
        <f>SUM(I48:J48)</f>
        <v>52</v>
      </c>
      <c r="L48" s="10">
        <f>+'Absentee by Districts'!L48</f>
        <v>13</v>
      </c>
      <c r="M48" s="10">
        <f>+'EDR By District'!L48</f>
        <v>5</v>
      </c>
      <c r="N48" s="10">
        <f t="shared" si="12"/>
        <v>207</v>
      </c>
      <c r="O48" s="20">
        <v>1</v>
      </c>
      <c r="P48" s="29">
        <f t="shared" si="13"/>
        <v>208</v>
      </c>
    </row>
    <row r="49" spans="1:16" ht="12.75" customHeight="1" x14ac:dyDescent="0.25">
      <c r="A49" s="28" t="s">
        <v>68</v>
      </c>
      <c r="B49" s="30" t="s">
        <v>100</v>
      </c>
      <c r="C49" s="10">
        <v>2</v>
      </c>
      <c r="D49" s="10">
        <v>1</v>
      </c>
      <c r="E49" s="10"/>
      <c r="F49" s="10">
        <v>1</v>
      </c>
      <c r="G49" s="10">
        <v>2</v>
      </c>
      <c r="H49" s="10">
        <f t="shared" si="5"/>
        <v>6</v>
      </c>
      <c r="I49" s="10"/>
      <c r="J49" s="10"/>
      <c r="K49" s="10"/>
      <c r="L49" s="10">
        <f>+'Absentee by Districts'!L49</f>
        <v>1</v>
      </c>
      <c r="M49" s="10"/>
      <c r="N49" s="10">
        <f t="shared" si="12"/>
        <v>7</v>
      </c>
      <c r="O49" s="20">
        <v>-7</v>
      </c>
      <c r="P49" s="29">
        <f t="shared" si="13"/>
        <v>0</v>
      </c>
    </row>
    <row r="50" spans="1:16" ht="12.75" customHeight="1" x14ac:dyDescent="0.25">
      <c r="A50" s="28" t="s">
        <v>28</v>
      </c>
      <c r="B50" s="28" t="s">
        <v>29</v>
      </c>
      <c r="C50" s="10">
        <v>29</v>
      </c>
      <c r="D50" s="10">
        <v>26</v>
      </c>
      <c r="E50" s="10">
        <v>40</v>
      </c>
      <c r="F50" s="10">
        <v>36</v>
      </c>
      <c r="G50" s="10">
        <v>27</v>
      </c>
      <c r="H50" s="10">
        <f t="shared" si="5"/>
        <v>158</v>
      </c>
      <c r="I50" s="10">
        <v>24</v>
      </c>
      <c r="J50" s="10">
        <v>17</v>
      </c>
      <c r="K50" s="10">
        <f>SUM(I50:J50)</f>
        <v>41</v>
      </c>
      <c r="L50" s="10">
        <f>+'Absentee by Districts'!L50</f>
        <v>10</v>
      </c>
      <c r="M50" s="10">
        <f>+'EDR By District'!L50</f>
        <v>2</v>
      </c>
      <c r="N50" s="10">
        <f t="shared" si="12"/>
        <v>211</v>
      </c>
      <c r="P50" s="29">
        <f t="shared" si="13"/>
        <v>211</v>
      </c>
    </row>
    <row r="51" spans="1:16" ht="12.75" customHeight="1" x14ac:dyDescent="0.25">
      <c r="A51" s="35"/>
      <c r="B51" s="35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1:16" ht="12.75" customHeight="1" x14ac:dyDescent="0.25">
      <c r="A52" s="24" t="s">
        <v>30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6" ht="12.75" customHeight="1" x14ac:dyDescent="0.25">
      <c r="A53" s="28" t="s">
        <v>69</v>
      </c>
      <c r="B53" s="28" t="s">
        <v>15</v>
      </c>
      <c r="C53" s="10">
        <v>802</v>
      </c>
      <c r="D53" s="10">
        <v>353</v>
      </c>
      <c r="E53" s="10">
        <v>645</v>
      </c>
      <c r="F53" s="10">
        <v>767</v>
      </c>
      <c r="G53" s="10">
        <v>607</v>
      </c>
      <c r="H53" s="10">
        <f t="shared" si="5"/>
        <v>3174</v>
      </c>
      <c r="I53" s="10">
        <v>436</v>
      </c>
      <c r="J53" s="10">
        <v>554</v>
      </c>
      <c r="K53" s="10">
        <f>SUM(I53:J53)</f>
        <v>990</v>
      </c>
      <c r="L53" s="10">
        <f>+'Absentee by Districts'!L53</f>
        <v>222</v>
      </c>
      <c r="M53" s="10">
        <f>+'EDR By District'!L53</f>
        <v>41</v>
      </c>
      <c r="N53" s="10">
        <f t="shared" ref="N53:N59" si="14">+H53+K53+L53+M53</f>
        <v>4427</v>
      </c>
      <c r="O53" s="20">
        <v>1</v>
      </c>
      <c r="P53" s="29">
        <f>+N53+O53</f>
        <v>4428</v>
      </c>
    </row>
    <row r="54" spans="1:16" ht="12.75" customHeight="1" x14ac:dyDescent="0.25">
      <c r="A54" s="28" t="s">
        <v>31</v>
      </c>
      <c r="B54" s="28" t="s">
        <v>17</v>
      </c>
      <c r="C54" s="10">
        <v>869</v>
      </c>
      <c r="D54" s="10">
        <v>643</v>
      </c>
      <c r="E54" s="10">
        <v>905</v>
      </c>
      <c r="F54" s="10">
        <v>881</v>
      </c>
      <c r="G54" s="10">
        <v>683</v>
      </c>
      <c r="H54" s="10">
        <f t="shared" si="5"/>
        <v>3981</v>
      </c>
      <c r="I54" s="10">
        <v>547</v>
      </c>
      <c r="J54" s="10">
        <v>530</v>
      </c>
      <c r="K54" s="10">
        <f>SUM(I54:J54)</f>
        <v>1077</v>
      </c>
      <c r="L54" s="10">
        <f>+'Absentee by Districts'!L54</f>
        <v>346</v>
      </c>
      <c r="M54" s="10">
        <f>+'EDR By District'!L54</f>
        <v>54</v>
      </c>
      <c r="N54" s="10">
        <f t="shared" si="14"/>
        <v>5458</v>
      </c>
      <c r="O54" s="20">
        <v>19</v>
      </c>
      <c r="P54" s="29">
        <f t="shared" ref="P54:P59" si="15">+N54+O54</f>
        <v>5477</v>
      </c>
    </row>
    <row r="55" spans="1:16" ht="12.75" customHeight="1" x14ac:dyDescent="0.25">
      <c r="A55" s="28" t="s">
        <v>31</v>
      </c>
      <c r="B55" s="28" t="s">
        <v>18</v>
      </c>
      <c r="C55" s="10">
        <v>40</v>
      </c>
      <c r="D55" s="10">
        <v>36</v>
      </c>
      <c r="E55" s="10">
        <v>42</v>
      </c>
      <c r="F55" s="10">
        <v>49</v>
      </c>
      <c r="G55" s="10">
        <v>46</v>
      </c>
      <c r="H55" s="10">
        <f t="shared" si="5"/>
        <v>213</v>
      </c>
      <c r="I55" s="10">
        <v>29</v>
      </c>
      <c r="J55" s="10">
        <v>26</v>
      </c>
      <c r="K55" s="10">
        <f>SUM(I55:J55)</f>
        <v>55</v>
      </c>
      <c r="L55" s="10">
        <f>+'Absentee by Districts'!L55</f>
        <v>7</v>
      </c>
      <c r="M55" s="10">
        <f>+'EDR By District'!L55</f>
        <v>5</v>
      </c>
      <c r="N55" s="10">
        <f t="shared" si="14"/>
        <v>280</v>
      </c>
      <c r="O55" s="20">
        <v>1</v>
      </c>
      <c r="P55" s="29">
        <f t="shared" si="15"/>
        <v>281</v>
      </c>
    </row>
    <row r="56" spans="1:16" ht="12.75" customHeight="1" x14ac:dyDescent="0.25">
      <c r="A56" s="28" t="s">
        <v>31</v>
      </c>
      <c r="B56" s="30" t="s">
        <v>100</v>
      </c>
      <c r="C56" s="10">
        <v>3</v>
      </c>
      <c r="D56" s="10">
        <v>1</v>
      </c>
      <c r="E56" s="10">
        <v>9</v>
      </c>
      <c r="F56" s="10"/>
      <c r="G56" s="10">
        <v>2</v>
      </c>
      <c r="H56" s="10">
        <f t="shared" si="5"/>
        <v>15</v>
      </c>
      <c r="I56" s="10">
        <v>3</v>
      </c>
      <c r="J56" s="10">
        <v>1</v>
      </c>
      <c r="K56" s="10">
        <f>SUM(I56:J56)</f>
        <v>4</v>
      </c>
      <c r="L56" s="10">
        <f>+'Absentee by Districts'!L56</f>
        <v>1</v>
      </c>
      <c r="M56" s="10"/>
      <c r="N56" s="10">
        <f t="shared" si="14"/>
        <v>20</v>
      </c>
      <c r="O56" s="20">
        <v>-20</v>
      </c>
      <c r="P56" s="29">
        <f t="shared" si="15"/>
        <v>0</v>
      </c>
    </row>
    <row r="57" spans="1:16" ht="12.75" customHeight="1" x14ac:dyDescent="0.25">
      <c r="A57" s="28" t="s">
        <v>69</v>
      </c>
      <c r="B57" s="28" t="s">
        <v>51</v>
      </c>
      <c r="C57" s="10">
        <v>44</v>
      </c>
      <c r="D57" s="10">
        <v>21</v>
      </c>
      <c r="E57" s="10">
        <v>36</v>
      </c>
      <c r="F57" s="10">
        <v>36</v>
      </c>
      <c r="G57" s="10">
        <v>34</v>
      </c>
      <c r="H57" s="10">
        <f t="shared" si="5"/>
        <v>171</v>
      </c>
      <c r="I57" s="10">
        <v>27</v>
      </c>
      <c r="J57" s="10">
        <v>26</v>
      </c>
      <c r="K57" s="10">
        <f>SUM(I57:J57)</f>
        <v>53</v>
      </c>
      <c r="L57" s="10">
        <f>+'Absentee by Districts'!L57</f>
        <v>18</v>
      </c>
      <c r="M57" s="10">
        <f>+'EDR By District'!L57</f>
        <v>6</v>
      </c>
      <c r="N57" s="10">
        <f t="shared" si="14"/>
        <v>248</v>
      </c>
      <c r="O57" s="20">
        <v>1</v>
      </c>
      <c r="P57" s="29">
        <f t="shared" si="15"/>
        <v>249</v>
      </c>
    </row>
    <row r="58" spans="1:16" ht="12.75" customHeight="1" x14ac:dyDescent="0.25">
      <c r="A58" s="28" t="s">
        <v>69</v>
      </c>
      <c r="B58" s="28" t="s">
        <v>105</v>
      </c>
      <c r="C58" s="10">
        <v>2</v>
      </c>
      <c r="D58" s="10"/>
      <c r="E58" s="10"/>
      <c r="F58" s="10"/>
      <c r="G58" s="10"/>
      <c r="H58" s="10">
        <f t="shared" si="5"/>
        <v>2</v>
      </c>
      <c r="I58" s="10"/>
      <c r="J58" s="10"/>
      <c r="K58" s="10"/>
      <c r="L58" s="10"/>
      <c r="M58" s="10"/>
      <c r="N58" s="10">
        <f t="shared" si="14"/>
        <v>2</v>
      </c>
      <c r="O58" s="20">
        <v>-2</v>
      </c>
      <c r="P58" s="29">
        <f t="shared" si="15"/>
        <v>0</v>
      </c>
    </row>
    <row r="59" spans="1:16" ht="12.75" customHeight="1" x14ac:dyDescent="0.25">
      <c r="A59" s="31" t="s">
        <v>71</v>
      </c>
      <c r="B59" s="31" t="s">
        <v>59</v>
      </c>
      <c r="C59" s="10"/>
      <c r="D59" s="10"/>
      <c r="E59" s="10"/>
      <c r="F59" s="10"/>
      <c r="G59" s="10"/>
      <c r="H59" s="10">
        <f t="shared" si="5"/>
        <v>0</v>
      </c>
      <c r="I59" s="10"/>
      <c r="J59" s="10"/>
      <c r="K59" s="10">
        <f>SUM(I59:J59)</f>
        <v>0</v>
      </c>
      <c r="L59" s="10">
        <f>+'Absentee by Districts'!L59</f>
        <v>0</v>
      </c>
      <c r="M59" s="10">
        <f>+'EDR By District'!L59</f>
        <v>0</v>
      </c>
      <c r="N59" s="10">
        <f t="shared" si="14"/>
        <v>0</v>
      </c>
      <c r="P59" s="29">
        <f t="shared" si="15"/>
        <v>0</v>
      </c>
    </row>
    <row r="60" spans="1:16" ht="12.75" customHeight="1" x14ac:dyDescent="0.25"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 spans="1:16" ht="12.75" customHeight="1" x14ac:dyDescent="0.25">
      <c r="A61" s="24" t="s">
        <v>32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1:16" ht="12.75" customHeight="1" x14ac:dyDescent="0.25">
      <c r="A62" s="28" t="s">
        <v>70</v>
      </c>
      <c r="B62" s="28" t="s">
        <v>15</v>
      </c>
      <c r="C62" s="10">
        <v>742</v>
      </c>
      <c r="D62" s="10">
        <v>324</v>
      </c>
      <c r="E62" s="10">
        <v>595</v>
      </c>
      <c r="F62" s="10">
        <v>688</v>
      </c>
      <c r="G62" s="10">
        <v>553</v>
      </c>
      <c r="H62" s="10">
        <f t="shared" si="5"/>
        <v>2902</v>
      </c>
      <c r="I62" s="10">
        <v>407</v>
      </c>
      <c r="J62" s="10">
        <v>502</v>
      </c>
      <c r="K62" s="10">
        <f t="shared" ref="K62:K68" si="16">SUM(I62:J62)</f>
        <v>909</v>
      </c>
      <c r="L62" s="10">
        <f>+'Absentee by Districts'!L62</f>
        <v>212</v>
      </c>
      <c r="M62" s="10">
        <f>+'EDR By District'!L62</f>
        <v>37</v>
      </c>
      <c r="N62" s="10">
        <f t="shared" ref="N62:N68" si="17">+H62+K62+L62+M62</f>
        <v>4060</v>
      </c>
      <c r="O62" s="20">
        <v>1</v>
      </c>
      <c r="P62" s="29">
        <f>+N62+O62</f>
        <v>4061</v>
      </c>
    </row>
    <row r="63" spans="1:16" ht="12.75" customHeight="1" x14ac:dyDescent="0.25">
      <c r="A63" s="28" t="s">
        <v>33</v>
      </c>
      <c r="B63" s="28" t="s">
        <v>17</v>
      </c>
      <c r="C63" s="10">
        <v>882</v>
      </c>
      <c r="D63" s="10">
        <v>643</v>
      </c>
      <c r="E63" s="10">
        <v>917</v>
      </c>
      <c r="F63" s="10">
        <v>923</v>
      </c>
      <c r="G63" s="10">
        <v>723</v>
      </c>
      <c r="H63" s="10">
        <f t="shared" si="5"/>
        <v>4088</v>
      </c>
      <c r="I63" s="10">
        <v>553</v>
      </c>
      <c r="J63" s="10">
        <v>567</v>
      </c>
      <c r="K63" s="10">
        <f t="shared" si="16"/>
        <v>1120</v>
      </c>
      <c r="L63" s="10">
        <f>+'Absentee by Districts'!L63</f>
        <v>341</v>
      </c>
      <c r="M63" s="10">
        <f>+'EDR By District'!L63</f>
        <v>52</v>
      </c>
      <c r="N63" s="10">
        <f t="shared" si="17"/>
        <v>5601</v>
      </c>
      <c r="O63" s="20">
        <v>22</v>
      </c>
      <c r="P63" s="29">
        <f t="shared" ref="P63:P68" si="18">+N63+O63</f>
        <v>5623</v>
      </c>
    </row>
    <row r="64" spans="1:16" ht="12.75" customHeight="1" x14ac:dyDescent="0.25">
      <c r="A64" s="28" t="s">
        <v>33</v>
      </c>
      <c r="B64" s="28" t="s">
        <v>18</v>
      </c>
      <c r="C64" s="10">
        <v>35</v>
      </c>
      <c r="D64" s="10">
        <v>32</v>
      </c>
      <c r="E64" s="10">
        <v>41</v>
      </c>
      <c r="F64" s="10">
        <v>48</v>
      </c>
      <c r="G64" s="10">
        <v>38</v>
      </c>
      <c r="H64" s="10">
        <f t="shared" si="5"/>
        <v>194</v>
      </c>
      <c r="I64" s="10">
        <v>32</v>
      </c>
      <c r="J64" s="10">
        <v>19</v>
      </c>
      <c r="K64" s="10">
        <f t="shared" si="16"/>
        <v>51</v>
      </c>
      <c r="L64" s="10">
        <f>+'Absentee by Districts'!L64</f>
        <v>6</v>
      </c>
      <c r="M64" s="10">
        <f>+'EDR By District'!L64</f>
        <v>4</v>
      </c>
      <c r="N64" s="10">
        <f t="shared" si="17"/>
        <v>255</v>
      </c>
      <c r="O64" s="20">
        <v>1</v>
      </c>
      <c r="P64" s="29">
        <f t="shared" si="18"/>
        <v>256</v>
      </c>
    </row>
    <row r="65" spans="1:16" ht="12.75" customHeight="1" x14ac:dyDescent="0.25">
      <c r="A65" s="28" t="s">
        <v>33</v>
      </c>
      <c r="B65" s="30" t="s">
        <v>100</v>
      </c>
      <c r="C65" s="10">
        <v>5</v>
      </c>
      <c r="D65" s="10">
        <v>1</v>
      </c>
      <c r="E65" s="10">
        <v>9</v>
      </c>
      <c r="F65" s="10"/>
      <c r="G65" s="10">
        <v>3</v>
      </c>
      <c r="H65" s="10">
        <f t="shared" si="5"/>
        <v>18</v>
      </c>
      <c r="I65" s="10">
        <v>3</v>
      </c>
      <c r="J65" s="10">
        <v>1</v>
      </c>
      <c r="K65" s="10">
        <f t="shared" si="16"/>
        <v>4</v>
      </c>
      <c r="L65" s="10">
        <f>+'Absentee by Districts'!L65</f>
        <v>1</v>
      </c>
      <c r="M65" s="10"/>
      <c r="N65" s="10">
        <f t="shared" si="17"/>
        <v>23</v>
      </c>
      <c r="O65" s="20">
        <v>-23</v>
      </c>
      <c r="P65" s="29">
        <f t="shared" si="18"/>
        <v>0</v>
      </c>
    </row>
    <row r="66" spans="1:16" ht="12.75" customHeight="1" x14ac:dyDescent="0.25">
      <c r="A66" s="28" t="s">
        <v>70</v>
      </c>
      <c r="B66" s="28" t="s">
        <v>51</v>
      </c>
      <c r="C66" s="10">
        <v>47</v>
      </c>
      <c r="D66" s="10">
        <v>17</v>
      </c>
      <c r="E66" s="10">
        <v>31</v>
      </c>
      <c r="F66" s="10">
        <v>28</v>
      </c>
      <c r="G66" s="10">
        <v>26</v>
      </c>
      <c r="H66" s="10">
        <f t="shared" si="5"/>
        <v>149</v>
      </c>
      <c r="I66" s="10">
        <v>20</v>
      </c>
      <c r="J66" s="10">
        <v>28</v>
      </c>
      <c r="K66" s="10">
        <f t="shared" si="16"/>
        <v>48</v>
      </c>
      <c r="L66" s="10">
        <f>+'Absentee by Districts'!L66</f>
        <v>16</v>
      </c>
      <c r="M66" s="10">
        <f>+'EDR By District'!L66</f>
        <v>8</v>
      </c>
      <c r="N66" s="10">
        <f t="shared" si="17"/>
        <v>221</v>
      </c>
      <c r="O66" s="20">
        <v>1</v>
      </c>
      <c r="P66" s="29">
        <f t="shared" si="18"/>
        <v>222</v>
      </c>
    </row>
    <row r="67" spans="1:16" ht="12.75" customHeight="1" x14ac:dyDescent="0.25">
      <c r="A67" s="28" t="s">
        <v>70</v>
      </c>
      <c r="B67" s="28" t="s">
        <v>100</v>
      </c>
      <c r="C67" s="10">
        <v>1</v>
      </c>
      <c r="D67" s="10"/>
      <c r="E67" s="10"/>
      <c r="F67" s="10"/>
      <c r="G67" s="10"/>
      <c r="H67" s="10">
        <f t="shared" si="5"/>
        <v>1</v>
      </c>
      <c r="I67" s="10"/>
      <c r="J67" s="10">
        <v>1</v>
      </c>
      <c r="K67" s="10">
        <f t="shared" si="16"/>
        <v>1</v>
      </c>
      <c r="L67" s="10"/>
      <c r="M67" s="10"/>
      <c r="N67" s="10">
        <f t="shared" si="17"/>
        <v>2</v>
      </c>
      <c r="O67" s="20">
        <v>-2</v>
      </c>
      <c r="P67" s="29">
        <f t="shared" si="18"/>
        <v>0</v>
      </c>
    </row>
    <row r="68" spans="1:16" ht="12.75" customHeight="1" x14ac:dyDescent="0.25">
      <c r="A68" s="35" t="s">
        <v>71</v>
      </c>
      <c r="B68" s="35" t="s">
        <v>29</v>
      </c>
      <c r="C68" s="10">
        <v>28</v>
      </c>
      <c r="D68" s="10">
        <v>24</v>
      </c>
      <c r="E68" s="10">
        <v>30</v>
      </c>
      <c r="F68" s="10">
        <v>23</v>
      </c>
      <c r="G68" s="10">
        <v>23</v>
      </c>
      <c r="H68" s="10">
        <f t="shared" si="5"/>
        <v>128</v>
      </c>
      <c r="I68" s="10">
        <v>18</v>
      </c>
      <c r="J68" s="10">
        <v>14</v>
      </c>
      <c r="K68" s="10">
        <f t="shared" si="16"/>
        <v>32</v>
      </c>
      <c r="L68" s="10">
        <f>+'Absentee by Districts'!L69</f>
        <v>7</v>
      </c>
      <c r="M68" s="10">
        <f>+'EDR By District'!L68</f>
        <v>2</v>
      </c>
      <c r="N68" s="10">
        <f t="shared" si="17"/>
        <v>169</v>
      </c>
      <c r="P68" s="29">
        <f t="shared" si="18"/>
        <v>169</v>
      </c>
    </row>
    <row r="69" spans="1:16" ht="12.75" customHeight="1" x14ac:dyDescent="0.25">
      <c r="A69" s="35"/>
      <c r="B69" s="35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</row>
    <row r="70" spans="1:16" ht="12.75" customHeight="1" x14ac:dyDescent="0.25">
      <c r="A70" s="24" t="s">
        <v>34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</row>
    <row r="71" spans="1:16" ht="12.75" customHeight="1" x14ac:dyDescent="0.25">
      <c r="A71" s="28" t="s">
        <v>110</v>
      </c>
      <c r="B71" s="28" t="s">
        <v>15</v>
      </c>
      <c r="C71" s="10">
        <v>695</v>
      </c>
      <c r="D71" s="10">
        <v>312</v>
      </c>
      <c r="E71" s="10">
        <v>561</v>
      </c>
      <c r="F71" s="10">
        <v>634</v>
      </c>
      <c r="G71" s="10">
        <v>498</v>
      </c>
      <c r="H71" s="10">
        <f t="shared" ref="H71:H77" si="19">SUM(C71:G71)</f>
        <v>2700</v>
      </c>
      <c r="I71" s="10">
        <v>373</v>
      </c>
      <c r="J71" s="10">
        <v>472</v>
      </c>
      <c r="K71" s="10">
        <f>SUM(I71:J71)</f>
        <v>845</v>
      </c>
      <c r="L71" s="10">
        <f>+'Absentee by Districts'!L72</f>
        <v>195</v>
      </c>
      <c r="M71" s="10">
        <f>+'EDR By District'!L71</f>
        <v>32</v>
      </c>
      <c r="N71" s="10">
        <f t="shared" ref="N71:N77" si="20">+H71+K71+L71+M71</f>
        <v>3772</v>
      </c>
      <c r="O71" s="20">
        <v>1</v>
      </c>
      <c r="P71" s="29">
        <f>+N71+O71</f>
        <v>3773</v>
      </c>
    </row>
    <row r="72" spans="1:16" ht="12.75" customHeight="1" x14ac:dyDescent="0.25">
      <c r="A72" s="28" t="s">
        <v>52</v>
      </c>
      <c r="B72" s="28" t="s">
        <v>17</v>
      </c>
      <c r="C72" s="10">
        <v>940</v>
      </c>
      <c r="D72" s="10">
        <v>669</v>
      </c>
      <c r="E72" s="10">
        <v>962</v>
      </c>
      <c r="F72" s="10">
        <v>992</v>
      </c>
      <c r="G72" s="10">
        <v>767</v>
      </c>
      <c r="H72" s="10">
        <f t="shared" si="19"/>
        <v>4330</v>
      </c>
      <c r="I72" s="10">
        <v>594</v>
      </c>
      <c r="J72" s="10">
        <v>606</v>
      </c>
      <c r="K72" s="10">
        <f>SUM(I72:J72)</f>
        <v>1200</v>
      </c>
      <c r="L72" s="10">
        <f>+'Absentee by Districts'!L73</f>
        <v>367</v>
      </c>
      <c r="M72" s="10">
        <f>+'EDR By District'!L72</f>
        <v>63</v>
      </c>
      <c r="N72" s="10">
        <f t="shared" si="20"/>
        <v>5960</v>
      </c>
      <c r="O72" s="20">
        <v>20</v>
      </c>
      <c r="P72" s="29">
        <f t="shared" ref="P72:P77" si="21">+N72+O72</f>
        <v>5980</v>
      </c>
    </row>
    <row r="73" spans="1:16" ht="12.75" customHeight="1" x14ac:dyDescent="0.25">
      <c r="A73" s="28" t="s">
        <v>52</v>
      </c>
      <c r="B73" s="28" t="s">
        <v>18</v>
      </c>
      <c r="C73" s="10">
        <v>42</v>
      </c>
      <c r="D73" s="10">
        <v>33</v>
      </c>
      <c r="E73" s="10">
        <v>42</v>
      </c>
      <c r="F73" s="10">
        <v>56</v>
      </c>
      <c r="G73" s="10">
        <v>43</v>
      </c>
      <c r="H73" s="10">
        <f t="shared" si="19"/>
        <v>216</v>
      </c>
      <c r="I73" s="10">
        <v>32</v>
      </c>
      <c r="J73" s="10">
        <v>25</v>
      </c>
      <c r="K73" s="10">
        <f>SUM(I73:J73)</f>
        <v>57</v>
      </c>
      <c r="L73" s="10">
        <f>+'Absentee by Districts'!L74</f>
        <v>5</v>
      </c>
      <c r="M73" s="10">
        <f>+'EDR By District'!L73</f>
        <v>4</v>
      </c>
      <c r="N73" s="10">
        <f t="shared" si="20"/>
        <v>282</v>
      </c>
      <c r="O73" s="20">
        <v>1</v>
      </c>
      <c r="P73" s="29">
        <f t="shared" si="21"/>
        <v>283</v>
      </c>
    </row>
    <row r="74" spans="1:16" ht="12.75" customHeight="1" x14ac:dyDescent="0.25">
      <c r="A74" s="28" t="s">
        <v>52</v>
      </c>
      <c r="B74" s="30" t="s">
        <v>100</v>
      </c>
      <c r="C74" s="10">
        <v>4</v>
      </c>
      <c r="D74" s="10">
        <v>1</v>
      </c>
      <c r="E74" s="10">
        <v>9</v>
      </c>
      <c r="F74" s="10"/>
      <c r="G74" s="10">
        <v>3</v>
      </c>
      <c r="H74" s="10">
        <f t="shared" si="19"/>
        <v>17</v>
      </c>
      <c r="I74" s="10">
        <v>2</v>
      </c>
      <c r="J74" s="10">
        <v>1</v>
      </c>
      <c r="K74" s="10">
        <f>SUM(I74:J74)</f>
        <v>3</v>
      </c>
      <c r="L74" s="10">
        <f>+'Absentee by Districts'!L75</f>
        <v>1</v>
      </c>
      <c r="M74" s="10"/>
      <c r="N74" s="10">
        <f t="shared" si="20"/>
        <v>21</v>
      </c>
      <c r="O74" s="20">
        <v>-21</v>
      </c>
      <c r="P74" s="29">
        <f t="shared" si="21"/>
        <v>0</v>
      </c>
    </row>
    <row r="75" spans="1:16" ht="12.75" customHeight="1" x14ac:dyDescent="0.25">
      <c r="A75" s="28" t="s">
        <v>110</v>
      </c>
      <c r="B75" s="28" t="s">
        <v>51</v>
      </c>
      <c r="C75" s="10">
        <v>29</v>
      </c>
      <c r="D75" s="10">
        <v>19</v>
      </c>
      <c r="E75" s="10">
        <v>29</v>
      </c>
      <c r="F75" s="10">
        <v>19</v>
      </c>
      <c r="G75" s="10">
        <v>24</v>
      </c>
      <c r="H75" s="10">
        <f t="shared" si="19"/>
        <v>120</v>
      </c>
      <c r="I75" s="10">
        <v>18</v>
      </c>
      <c r="J75" s="10">
        <v>11</v>
      </c>
      <c r="K75" s="10">
        <f>SUM(I75:J75)</f>
        <v>29</v>
      </c>
      <c r="L75" s="10">
        <f>+'Absentee by Districts'!L76</f>
        <v>11</v>
      </c>
      <c r="M75" s="10">
        <f>+'EDR By District'!L75</f>
        <v>4</v>
      </c>
      <c r="N75" s="10">
        <f t="shared" si="20"/>
        <v>164</v>
      </c>
      <c r="O75" s="20">
        <v>1</v>
      </c>
      <c r="P75" s="29">
        <f t="shared" si="21"/>
        <v>165</v>
      </c>
    </row>
    <row r="76" spans="1:16" ht="12.75" customHeight="1" x14ac:dyDescent="0.25">
      <c r="A76" s="28" t="s">
        <v>110</v>
      </c>
      <c r="B76" s="28" t="s">
        <v>101</v>
      </c>
      <c r="C76" s="10">
        <v>1</v>
      </c>
      <c r="D76" s="10"/>
      <c r="E76" s="10">
        <v>1</v>
      </c>
      <c r="F76" s="10"/>
      <c r="G76" s="10"/>
      <c r="H76" s="10">
        <f t="shared" si="19"/>
        <v>2</v>
      </c>
      <c r="I76" s="10"/>
      <c r="J76" s="10"/>
      <c r="K76" s="10"/>
      <c r="L76" s="10"/>
      <c r="M76" s="10"/>
      <c r="N76" s="10">
        <f t="shared" si="20"/>
        <v>2</v>
      </c>
      <c r="O76" s="20">
        <v>-2</v>
      </c>
      <c r="P76" s="29">
        <f t="shared" si="21"/>
        <v>0</v>
      </c>
    </row>
    <row r="77" spans="1:16" ht="12.75" customHeight="1" x14ac:dyDescent="0.25">
      <c r="A77" s="28" t="s">
        <v>53</v>
      </c>
      <c r="B77" s="28" t="s">
        <v>29</v>
      </c>
      <c r="C77" s="10">
        <v>33</v>
      </c>
      <c r="D77" s="10">
        <v>20</v>
      </c>
      <c r="E77" s="10">
        <v>29</v>
      </c>
      <c r="F77" s="10">
        <v>25</v>
      </c>
      <c r="G77" s="10">
        <v>28</v>
      </c>
      <c r="H77" s="10">
        <f t="shared" si="19"/>
        <v>135</v>
      </c>
      <c r="I77" s="10">
        <v>21</v>
      </c>
      <c r="J77" s="10">
        <v>17</v>
      </c>
      <c r="K77" s="10">
        <f>SUM(I77:J77)</f>
        <v>38</v>
      </c>
      <c r="L77" s="10">
        <f>+'Absentee by Districts'!L78</f>
        <v>12</v>
      </c>
      <c r="M77" s="10">
        <f>+'EDR By District'!L77</f>
        <v>0</v>
      </c>
      <c r="N77" s="10">
        <f t="shared" si="20"/>
        <v>185</v>
      </c>
      <c r="P77" s="29">
        <f t="shared" si="21"/>
        <v>185</v>
      </c>
    </row>
    <row r="78" spans="1:16" ht="12.75" customHeight="1" x14ac:dyDescent="0.25"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27"/>
    </row>
    <row r="79" spans="1:16" ht="12.75" customHeight="1" x14ac:dyDescent="0.25">
      <c r="A79" s="24" t="s">
        <v>35</v>
      </c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27"/>
    </row>
    <row r="80" spans="1:16" ht="12.75" customHeight="1" x14ac:dyDescent="0.25">
      <c r="A80" s="28" t="s">
        <v>36</v>
      </c>
      <c r="B80" s="28" t="s">
        <v>37</v>
      </c>
      <c r="C80" s="10">
        <v>804</v>
      </c>
      <c r="D80" s="10">
        <v>373</v>
      </c>
      <c r="E80" s="10">
        <v>628</v>
      </c>
      <c r="F80" s="10">
        <v>770</v>
      </c>
      <c r="G80" s="10">
        <v>614</v>
      </c>
      <c r="H80" s="10">
        <f>SUM(C80:G80)</f>
        <v>3189</v>
      </c>
      <c r="I80" s="10">
        <v>430</v>
      </c>
      <c r="J80" s="10">
        <v>561</v>
      </c>
      <c r="K80" s="10">
        <f>SUM(I80:J80)</f>
        <v>991</v>
      </c>
      <c r="L80" s="10">
        <f>+'Absentee by Districts'!L81</f>
        <v>234</v>
      </c>
      <c r="M80" s="10">
        <f>+'EDR By District'!L80</f>
        <v>38</v>
      </c>
      <c r="N80" s="10">
        <f>+H80+K80+L80+M80</f>
        <v>4452</v>
      </c>
      <c r="O80" s="20">
        <v>6</v>
      </c>
      <c r="P80" s="29">
        <f>+N80+O80</f>
        <v>4458</v>
      </c>
    </row>
    <row r="81" spans="1:16" ht="12.75" customHeight="1" x14ac:dyDescent="0.25">
      <c r="A81" s="28" t="s">
        <v>36</v>
      </c>
      <c r="B81" s="28" t="s">
        <v>38</v>
      </c>
      <c r="C81" s="10">
        <v>895</v>
      </c>
      <c r="D81" s="10">
        <v>632</v>
      </c>
      <c r="E81" s="10">
        <v>947</v>
      </c>
      <c r="F81" s="10">
        <v>907</v>
      </c>
      <c r="G81" s="10">
        <v>721</v>
      </c>
      <c r="H81" s="10">
        <f t="shared" ref="H81:H101" si="22">SUM(C81:G81)</f>
        <v>4102</v>
      </c>
      <c r="I81" s="10">
        <v>575</v>
      </c>
      <c r="J81" s="10">
        <v>541</v>
      </c>
      <c r="K81" s="10">
        <f>SUM(I81:J81)</f>
        <v>1116</v>
      </c>
      <c r="L81" s="10">
        <f>+'Absentee by Districts'!L82</f>
        <v>352</v>
      </c>
      <c r="M81" s="10">
        <f>+'EDR By District'!L81</f>
        <v>61</v>
      </c>
      <c r="N81" s="10">
        <f>+H81+K81+L81+M81</f>
        <v>5631</v>
      </c>
      <c r="O81" s="20">
        <v>8</v>
      </c>
      <c r="P81" s="29">
        <f t="shared" ref="P81:P82" si="23">+N81+O81</f>
        <v>5639</v>
      </c>
    </row>
    <row r="82" spans="1:16" ht="12.75" customHeight="1" x14ac:dyDescent="0.25">
      <c r="A82" s="28" t="s">
        <v>36</v>
      </c>
      <c r="B82" s="34" t="s">
        <v>100</v>
      </c>
      <c r="C82" s="10">
        <v>4</v>
      </c>
      <c r="D82" s="10">
        <v>2</v>
      </c>
      <c r="E82" s="10">
        <v>1</v>
      </c>
      <c r="F82" s="10">
        <v>3</v>
      </c>
      <c r="G82" s="10">
        <v>1</v>
      </c>
      <c r="H82" s="10">
        <f t="shared" si="22"/>
        <v>11</v>
      </c>
      <c r="I82" s="10">
        <v>1</v>
      </c>
      <c r="J82" s="10">
        <v>2</v>
      </c>
      <c r="K82" s="10">
        <f>SUM(I82:J82)</f>
        <v>3</v>
      </c>
      <c r="L82" s="10">
        <f>+'Absentee by Districts'!L83</f>
        <v>0</v>
      </c>
      <c r="M82" s="10"/>
      <c r="N82" s="10">
        <f>+H82+K82+L82+M82</f>
        <v>14</v>
      </c>
      <c r="O82" s="20">
        <v>-14</v>
      </c>
      <c r="P82" s="29">
        <f t="shared" si="23"/>
        <v>0</v>
      </c>
    </row>
    <row r="83" spans="1:16" ht="12.75" customHeight="1" x14ac:dyDescent="0.25">
      <c r="A83" s="28"/>
      <c r="B83" s="34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</row>
    <row r="84" spans="1:16" ht="12.75" customHeight="1" x14ac:dyDescent="0.25">
      <c r="A84" s="24" t="s">
        <v>39</v>
      </c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</row>
    <row r="85" spans="1:16" ht="12.75" customHeight="1" x14ac:dyDescent="0.25">
      <c r="A85" s="28" t="s">
        <v>40</v>
      </c>
      <c r="B85" s="28" t="s">
        <v>41</v>
      </c>
      <c r="C85" s="10">
        <v>860</v>
      </c>
      <c r="D85" s="10">
        <v>393</v>
      </c>
      <c r="E85" s="10">
        <v>660</v>
      </c>
      <c r="F85" s="10">
        <v>791</v>
      </c>
      <c r="G85" s="10">
        <v>629</v>
      </c>
      <c r="H85" s="10">
        <f t="shared" si="22"/>
        <v>3333</v>
      </c>
      <c r="I85" s="10">
        <v>437</v>
      </c>
      <c r="J85" s="10">
        <v>599</v>
      </c>
      <c r="K85" s="10">
        <f>SUM(I85:J85)</f>
        <v>1036</v>
      </c>
      <c r="L85" s="10">
        <f>+'Absentee by Districts'!L86</f>
        <v>247</v>
      </c>
      <c r="M85" s="10">
        <f>+'EDR By District'!L85</f>
        <v>41</v>
      </c>
      <c r="N85" s="10">
        <f>+H85+K85+L85+M85</f>
        <v>4657</v>
      </c>
    </row>
    <row r="86" spans="1:16" ht="12.75" customHeight="1" x14ac:dyDescent="0.25">
      <c r="A86" s="28" t="s">
        <v>42</v>
      </c>
      <c r="B86" s="28" t="s">
        <v>43</v>
      </c>
      <c r="C86" s="10">
        <v>862</v>
      </c>
      <c r="D86" s="10">
        <v>615</v>
      </c>
      <c r="E86" s="10">
        <v>935</v>
      </c>
      <c r="F86" s="10">
        <v>890</v>
      </c>
      <c r="G86" s="10">
        <v>700</v>
      </c>
      <c r="H86" s="10">
        <f t="shared" si="22"/>
        <v>4002</v>
      </c>
      <c r="I86" s="10">
        <v>566</v>
      </c>
      <c r="J86" s="10">
        <v>517</v>
      </c>
      <c r="K86" s="10">
        <f>SUM(I86:J86)</f>
        <v>1083</v>
      </c>
      <c r="L86" s="10">
        <f>+'Absentee by Districts'!L87</f>
        <v>334</v>
      </c>
      <c r="M86" s="10">
        <f>+'EDR By District'!L86</f>
        <v>57</v>
      </c>
      <c r="N86" s="10">
        <f>+H86+K86+L86+M86</f>
        <v>5476</v>
      </c>
    </row>
    <row r="87" spans="1:16" ht="12.75" customHeight="1" x14ac:dyDescent="0.25">
      <c r="A87" s="28"/>
      <c r="B87" s="28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</row>
    <row r="88" spans="1:16" ht="12.75" customHeight="1" x14ac:dyDescent="0.25">
      <c r="A88" s="30" t="s">
        <v>102</v>
      </c>
      <c r="B88" s="30" t="s">
        <v>103</v>
      </c>
      <c r="C88" s="10">
        <v>712</v>
      </c>
      <c r="D88" s="10">
        <v>535</v>
      </c>
      <c r="E88" s="10">
        <v>700</v>
      </c>
      <c r="F88" s="10">
        <v>760</v>
      </c>
      <c r="G88" s="10">
        <v>558</v>
      </c>
      <c r="H88" s="10">
        <f>SUM(C88:G88)</f>
        <v>3265</v>
      </c>
      <c r="I88" s="10">
        <v>473</v>
      </c>
      <c r="J88" s="10">
        <v>509</v>
      </c>
      <c r="K88" s="10">
        <f>SUM(I88:J88)</f>
        <v>982</v>
      </c>
      <c r="L88" s="10">
        <f>+'Absentee by Districts'!L89</f>
        <v>313</v>
      </c>
      <c r="M88" s="10">
        <f>+'EDR By District'!L88</f>
        <v>53</v>
      </c>
      <c r="N88" s="10">
        <f t="shared" ref="N88:N89" si="24">+H88+K88+L88+M88</f>
        <v>4613</v>
      </c>
    </row>
    <row r="89" spans="1:16" ht="12.75" customHeight="1" x14ac:dyDescent="0.25">
      <c r="A89" s="28"/>
      <c r="B89" s="30" t="s">
        <v>104</v>
      </c>
      <c r="C89" s="10">
        <v>871</v>
      </c>
      <c r="D89" s="10">
        <v>397</v>
      </c>
      <c r="E89" s="10">
        <v>730</v>
      </c>
      <c r="F89" s="10">
        <v>734</v>
      </c>
      <c r="G89" s="10">
        <v>669</v>
      </c>
      <c r="H89" s="10">
        <f>SUM(C89:G89)</f>
        <v>3401</v>
      </c>
      <c r="I89" s="10">
        <v>439</v>
      </c>
      <c r="J89" s="10">
        <v>512</v>
      </c>
      <c r="K89" s="10">
        <f>SUM(I89:J89)</f>
        <v>951</v>
      </c>
      <c r="L89" s="10">
        <f>+'Absentee by Districts'!L90</f>
        <v>246</v>
      </c>
      <c r="M89" s="10">
        <f>+'EDR By District'!L89</f>
        <v>43</v>
      </c>
      <c r="N89" s="10">
        <f t="shared" si="24"/>
        <v>4641</v>
      </c>
    </row>
    <row r="90" spans="1:16" ht="12.75" customHeight="1" x14ac:dyDescent="0.25">
      <c r="A90" s="28"/>
      <c r="B90" s="28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</row>
    <row r="91" spans="1:16" ht="12.75" customHeight="1" x14ac:dyDescent="0.25">
      <c r="A91" s="28"/>
      <c r="B91" s="28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</row>
    <row r="92" spans="1:16" ht="12.75" customHeight="1" x14ac:dyDescent="0.25">
      <c r="A92" s="28"/>
      <c r="B92" s="28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</row>
    <row r="93" spans="1:16" ht="12.75" customHeight="1" x14ac:dyDescent="0.25">
      <c r="A93" s="28"/>
      <c r="B93" s="28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</row>
    <row r="94" spans="1:16" ht="12.75" customHeight="1" x14ac:dyDescent="0.25">
      <c r="A94" s="24" t="s">
        <v>44</v>
      </c>
      <c r="C94" s="10">
        <v>3417</v>
      </c>
      <c r="D94" s="10">
        <v>1894</v>
      </c>
      <c r="E94" s="10">
        <v>3407</v>
      </c>
      <c r="F94" s="10">
        <v>2988</v>
      </c>
      <c r="G94" s="10">
        <v>2555</v>
      </c>
      <c r="H94" s="10">
        <f t="shared" si="22"/>
        <v>14261</v>
      </c>
      <c r="I94" s="10">
        <v>1816</v>
      </c>
      <c r="J94" s="10">
        <v>1948</v>
      </c>
      <c r="K94" s="10">
        <f>SUM(I94:J94)</f>
        <v>3764</v>
      </c>
      <c r="L94" s="10"/>
      <c r="M94" s="10"/>
      <c r="N94" s="10">
        <f>+H94+K94</f>
        <v>18025</v>
      </c>
    </row>
    <row r="95" spans="1:16" ht="12.75" customHeight="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</row>
    <row r="96" spans="1:16" ht="12.75" customHeight="1" x14ac:dyDescent="0.25">
      <c r="A96" s="28" t="s">
        <v>75</v>
      </c>
      <c r="C96" s="10">
        <v>1846</v>
      </c>
      <c r="D96" s="10">
        <v>1095</v>
      </c>
      <c r="E96" s="10">
        <v>1705</v>
      </c>
      <c r="F96" s="10">
        <v>1796</v>
      </c>
      <c r="G96" s="10">
        <v>1428</v>
      </c>
      <c r="H96" s="10">
        <f>SUM(C96:G96)</f>
        <v>7870</v>
      </c>
      <c r="I96" s="10">
        <v>1099</v>
      </c>
      <c r="J96" s="10">
        <v>1176</v>
      </c>
      <c r="K96" s="10">
        <f>SUM(I96:J96)</f>
        <v>2275</v>
      </c>
      <c r="L96" s="10"/>
      <c r="M96" s="10"/>
      <c r="N96" s="10">
        <f>+H96+K96</f>
        <v>10145</v>
      </c>
    </row>
    <row r="97" spans="1:14" ht="12.75" customHeight="1" x14ac:dyDescent="0.25">
      <c r="A97" s="28" t="s">
        <v>76</v>
      </c>
      <c r="C97" s="10">
        <v>101</v>
      </c>
      <c r="D97" s="10">
        <v>95</v>
      </c>
      <c r="E97" s="10">
        <v>95</v>
      </c>
      <c r="F97" s="10">
        <v>129</v>
      </c>
      <c r="G97" s="10">
        <v>66</v>
      </c>
      <c r="H97" s="10">
        <f t="shared" si="22"/>
        <v>486</v>
      </c>
      <c r="I97" s="10">
        <v>72</v>
      </c>
      <c r="J97" s="10">
        <v>67</v>
      </c>
      <c r="K97" s="10">
        <f>SUM(I97:J97)</f>
        <v>139</v>
      </c>
      <c r="L97" s="10">
        <f>+K97+H97</f>
        <v>625</v>
      </c>
      <c r="M97" s="10"/>
      <c r="N97" s="10">
        <f>+L97</f>
        <v>625</v>
      </c>
    </row>
    <row r="98" spans="1:14" ht="12.75" customHeight="1" x14ac:dyDescent="0.25">
      <c r="A98" s="28" t="s">
        <v>77</v>
      </c>
      <c r="C98" s="10">
        <v>27</v>
      </c>
      <c r="D98" s="10">
        <v>4</v>
      </c>
      <c r="E98" s="10">
        <v>32</v>
      </c>
      <c r="F98" s="10">
        <v>12</v>
      </c>
      <c r="G98" s="10">
        <v>15</v>
      </c>
      <c r="H98" s="10">
        <f t="shared" si="22"/>
        <v>90</v>
      </c>
      <c r="I98" s="10">
        <v>12</v>
      </c>
      <c r="J98" s="10">
        <v>10</v>
      </c>
      <c r="K98" s="10">
        <f>SUM(I98:J98)</f>
        <v>22</v>
      </c>
      <c r="L98" s="10"/>
      <c r="M98" s="10">
        <f>+H98+K98</f>
        <v>112</v>
      </c>
      <c r="N98" s="10">
        <f>+M98</f>
        <v>112</v>
      </c>
    </row>
    <row r="99" spans="1:14" ht="12.75" customHeight="1" x14ac:dyDescent="0.25">
      <c r="A99" s="28" t="s">
        <v>45</v>
      </c>
      <c r="C99" s="10"/>
      <c r="D99" s="10"/>
      <c r="E99" s="10"/>
      <c r="F99" s="10"/>
      <c r="G99" s="10"/>
      <c r="H99" s="10">
        <f t="shared" si="22"/>
        <v>0</v>
      </c>
      <c r="I99" s="10"/>
      <c r="J99" s="10"/>
      <c r="K99" s="10">
        <f>SUM(I99:J99)</f>
        <v>0</v>
      </c>
      <c r="L99" s="10">
        <f>+K99+H99</f>
        <v>0</v>
      </c>
      <c r="M99" s="10"/>
      <c r="N99" s="10">
        <f>+L99</f>
        <v>0</v>
      </c>
    </row>
    <row r="100" spans="1:14" ht="12.75" customHeight="1" x14ac:dyDescent="0.25">
      <c r="A100" s="28" t="s">
        <v>46</v>
      </c>
      <c r="C100" s="10">
        <v>2</v>
      </c>
      <c r="D100" s="10">
        <v>2</v>
      </c>
      <c r="E100" s="10">
        <v>3</v>
      </c>
      <c r="F100" s="10">
        <v>1</v>
      </c>
      <c r="G100" s="10">
        <v>3</v>
      </c>
      <c r="H100" s="10">
        <f t="shared" si="22"/>
        <v>11</v>
      </c>
      <c r="I100" s="10">
        <v>1</v>
      </c>
      <c r="J100" s="10">
        <v>1</v>
      </c>
      <c r="K100" s="10">
        <f>+I100+J100</f>
        <v>2</v>
      </c>
      <c r="L100" s="10">
        <f>+K100+H100</f>
        <v>13</v>
      </c>
      <c r="M100" s="10"/>
      <c r="N100" s="10">
        <f>+L100</f>
        <v>13</v>
      </c>
    </row>
    <row r="101" spans="1:14" ht="12.75" customHeight="1" x14ac:dyDescent="0.25">
      <c r="A101" s="28" t="s">
        <v>47</v>
      </c>
      <c r="C101" s="10">
        <f>+C97+C99-C100</f>
        <v>99</v>
      </c>
      <c r="D101" s="10">
        <f>+D97+D99-D100</f>
        <v>93</v>
      </c>
      <c r="E101" s="10">
        <f>+E97+E99-E100</f>
        <v>92</v>
      </c>
      <c r="F101" s="10">
        <f>+F97+F99-F100</f>
        <v>128</v>
      </c>
      <c r="G101" s="10">
        <f>+G97+G99-G100</f>
        <v>63</v>
      </c>
      <c r="H101" s="10">
        <f t="shared" si="22"/>
        <v>475</v>
      </c>
      <c r="I101" s="10">
        <f>+I97+I99-I100</f>
        <v>71</v>
      </c>
      <c r="J101" s="10">
        <f>+J97+J99-J100</f>
        <v>66</v>
      </c>
      <c r="K101" s="10">
        <f>+K97+K99-K100</f>
        <v>137</v>
      </c>
      <c r="L101" s="10">
        <f>+L97+L99-L100</f>
        <v>612</v>
      </c>
      <c r="M101" s="10"/>
      <c r="N101" s="10">
        <f>+N97+N99-N100</f>
        <v>612</v>
      </c>
    </row>
    <row r="102" spans="1:14" ht="12.75" customHeight="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</row>
    <row r="103" spans="1:14" ht="12.75" customHeight="1" x14ac:dyDescent="0.25">
      <c r="A103" s="28" t="s">
        <v>48</v>
      </c>
      <c r="C103" s="10">
        <f t="shared" ref="C103:J103" si="25">+C101+C96+C98</f>
        <v>1972</v>
      </c>
      <c r="D103" s="10">
        <f t="shared" si="25"/>
        <v>1192</v>
      </c>
      <c r="E103" s="10">
        <f t="shared" si="25"/>
        <v>1829</v>
      </c>
      <c r="F103" s="10">
        <f t="shared" si="25"/>
        <v>1936</v>
      </c>
      <c r="G103" s="10">
        <f t="shared" si="25"/>
        <v>1506</v>
      </c>
      <c r="H103" s="10">
        <f t="shared" si="25"/>
        <v>8435</v>
      </c>
      <c r="I103" s="10">
        <f t="shared" si="25"/>
        <v>1182</v>
      </c>
      <c r="J103" s="10">
        <f t="shared" si="25"/>
        <v>1252</v>
      </c>
      <c r="K103" s="10">
        <f t="shared" ref="K103" si="26">+K101+K96</f>
        <v>2412</v>
      </c>
      <c r="L103" s="10"/>
      <c r="M103" s="10"/>
      <c r="N103" s="10">
        <f>+N96+N101+N98</f>
        <v>10869</v>
      </c>
    </row>
  </sheetData>
  <mergeCells count="2">
    <mergeCell ref="C1:H1"/>
    <mergeCell ref="I1:K1"/>
  </mergeCells>
  <phoneticPr fontId="0" type="noConversion"/>
  <printOptions gridLines="1"/>
  <pageMargins left="0.25" right="0.25" top="0.75" bottom="1" header="0.3" footer="0.05"/>
  <pageSetup scale="74" firstPageNumber="0" fitToHeight="2" orientation="landscape" r:id="rId1"/>
  <headerFooter alignWithMargins="0">
    <oddHeader>&amp;CTown of Branford 
State Election</oddHeader>
    <oddFooter xml:space="preserve">&amp;CTown Wide Totals
November 4, 2014
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2.75" customHeight="1" x14ac:dyDescent="0.25"/>
  <sheetData/>
  <phoneticPr fontId="0" type="noConversion"/>
  <pageMargins left="0.75" right="0.75" top="1" bottom="1" header="0.5" footer="0.5"/>
  <pageSetup firstPageNumber="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2.75" customHeight="1" x14ac:dyDescent="0.25"/>
  <sheetData/>
  <phoneticPr fontId="0" type="noConversion"/>
  <pageMargins left="0.75" right="0.75" top="1" bottom="1" header="0.5" footer="0.5"/>
  <pageSetup firstPageNumber="0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2.75" customHeight="1" x14ac:dyDescent="0.25"/>
  <sheetData/>
  <phoneticPr fontId="0" type="noConversion"/>
  <pageMargins left="0.75" right="0.75" top="1" bottom="1" header="0.5" footer="0.5"/>
  <pageSetup firstPageNumber="0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2.75" customHeight="1" x14ac:dyDescent="0.25"/>
  <sheetData/>
  <phoneticPr fontId="0" type="noConversion"/>
  <pageMargins left="0.75" right="0.75" top="1" bottom="1" header="0.5" footer="0.5"/>
  <pageSetup firstPageNumber="0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2.75" customHeight="1" x14ac:dyDescent="0.25"/>
  <sheetData/>
  <phoneticPr fontId="0" type="noConversion"/>
  <pageMargins left="0.75" right="0.75" top="1" bottom="1" header="0.5" footer="0.5"/>
  <pageSetup firstPageNumber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8"/>
  <sheetViews>
    <sheetView workbookViewId="0">
      <pane xSplit="2" ySplit="2" topLeftCell="C58" activePane="bottomRight" state="frozenSplit"/>
      <selection activeCell="G70" sqref="G70"/>
      <selection pane="topRight"/>
      <selection pane="bottomLeft"/>
      <selection pane="bottomRight" activeCell="C60" sqref="C60"/>
    </sheetView>
  </sheetViews>
  <sheetFormatPr defaultRowHeight="12.75" customHeight="1" x14ac:dyDescent="0.25"/>
  <cols>
    <col min="1" max="1" width="30.88671875" style="25" bestFit="1" customWidth="1"/>
    <col min="2" max="2" width="4" style="25" customWidth="1"/>
    <col min="3" max="5" width="7" style="36" customWidth="1"/>
    <col min="6" max="6" width="8.6640625" style="36" customWidth="1"/>
    <col min="7" max="7" width="8.88671875" style="21"/>
    <col min="8" max="8" width="10.44140625" style="36" customWidth="1"/>
    <col min="9" max="10" width="7" style="36" customWidth="1"/>
    <col min="11" max="11" width="8.88671875" style="21"/>
    <col min="12" max="12" width="8.88671875" style="36" bestFit="1" customWidth="1"/>
    <col min="13" max="16384" width="8.88671875" style="21"/>
  </cols>
  <sheetData>
    <row r="1" spans="1:12" ht="12.75" customHeight="1" x14ac:dyDescent="0.25">
      <c r="A1" s="13" t="s">
        <v>0</v>
      </c>
      <c r="B1" s="14"/>
      <c r="C1" s="15" t="s">
        <v>1</v>
      </c>
      <c r="D1" s="16"/>
      <c r="E1" s="16"/>
      <c r="F1" s="16"/>
      <c r="G1" s="16"/>
      <c r="H1" s="16"/>
      <c r="I1" s="15" t="s">
        <v>2</v>
      </c>
      <c r="J1" s="16"/>
      <c r="K1" s="16"/>
      <c r="L1" s="17" t="s">
        <v>3</v>
      </c>
    </row>
    <row r="2" spans="1:12" ht="12.75" customHeight="1" x14ac:dyDescent="0.25">
      <c r="A2" s="13"/>
      <c r="B2" s="13"/>
      <c r="C2" s="18" t="s">
        <v>5</v>
      </c>
      <c r="D2" s="18" t="s">
        <v>6</v>
      </c>
      <c r="E2" s="18" t="s">
        <v>7</v>
      </c>
      <c r="F2" s="18" t="s">
        <v>8</v>
      </c>
      <c r="G2" s="18" t="s">
        <v>49</v>
      </c>
      <c r="H2" s="18" t="s">
        <v>9</v>
      </c>
      <c r="I2" s="18" t="s">
        <v>10</v>
      </c>
      <c r="J2" s="18" t="s">
        <v>50</v>
      </c>
      <c r="K2" s="18" t="s">
        <v>9</v>
      </c>
      <c r="L2" s="18" t="s">
        <v>12</v>
      </c>
    </row>
    <row r="3" spans="1:12" ht="12.75" customHeight="1" x14ac:dyDescent="0.25">
      <c r="A3" s="24" t="s">
        <v>14</v>
      </c>
      <c r="C3" s="26"/>
      <c r="D3" s="26"/>
      <c r="E3" s="27"/>
      <c r="F3" s="26"/>
      <c r="G3" s="27"/>
      <c r="H3" s="27"/>
      <c r="I3" s="27"/>
      <c r="J3" s="27"/>
      <c r="K3" s="27"/>
      <c r="L3" s="27"/>
    </row>
    <row r="4" spans="1:12" ht="12.75" customHeight="1" x14ac:dyDescent="0.25">
      <c r="A4" s="28" t="s">
        <v>55</v>
      </c>
      <c r="B4" s="28" t="s">
        <v>15</v>
      </c>
      <c r="C4" s="10">
        <v>43</v>
      </c>
      <c r="D4" s="10">
        <v>34</v>
      </c>
      <c r="E4" s="10">
        <f>39+1</f>
        <v>40</v>
      </c>
      <c r="F4" s="10">
        <v>39</v>
      </c>
      <c r="G4" s="10">
        <v>20</v>
      </c>
      <c r="H4" s="10">
        <f t="shared" ref="H4:H14" si="0">SUM(C4:G4)</f>
        <v>176</v>
      </c>
      <c r="I4" s="10">
        <v>16</v>
      </c>
      <c r="J4" s="10">
        <v>33</v>
      </c>
      <c r="K4" s="10">
        <f t="shared" ref="K4:K14" si="1">SUM(I4:J4)</f>
        <v>49</v>
      </c>
      <c r="L4" s="10">
        <f t="shared" ref="L4:L14" si="2">+H4+K4</f>
        <v>225</v>
      </c>
    </row>
    <row r="5" spans="1:12" ht="12.75" customHeight="1" x14ac:dyDescent="0.25">
      <c r="A5" s="28" t="s">
        <v>16</v>
      </c>
      <c r="B5" s="28" t="s">
        <v>17</v>
      </c>
      <c r="C5" s="10">
        <v>48</v>
      </c>
      <c r="D5" s="10">
        <v>55</v>
      </c>
      <c r="E5" s="10">
        <v>46</v>
      </c>
      <c r="F5" s="10">
        <f>80+1</f>
        <v>81</v>
      </c>
      <c r="G5" s="10">
        <f>40+1</f>
        <v>41</v>
      </c>
      <c r="H5" s="10">
        <f t="shared" si="0"/>
        <v>271</v>
      </c>
      <c r="I5" s="10">
        <f>52+1</f>
        <v>53</v>
      </c>
      <c r="J5" s="10">
        <v>31</v>
      </c>
      <c r="K5" s="10">
        <f t="shared" si="1"/>
        <v>84</v>
      </c>
      <c r="L5" s="10">
        <f t="shared" si="2"/>
        <v>355</v>
      </c>
    </row>
    <row r="6" spans="1:12" ht="12.75" customHeight="1" x14ac:dyDescent="0.25">
      <c r="A6" s="28" t="s">
        <v>16</v>
      </c>
      <c r="B6" s="28" t="s">
        <v>18</v>
      </c>
      <c r="C6" s="10">
        <v>1</v>
      </c>
      <c r="D6" s="10"/>
      <c r="E6" s="10"/>
      <c r="F6" s="10">
        <v>4</v>
      </c>
      <c r="G6" s="10"/>
      <c r="H6" s="10">
        <f t="shared" si="0"/>
        <v>5</v>
      </c>
      <c r="I6" s="10"/>
      <c r="J6" s="10"/>
      <c r="K6" s="10">
        <f t="shared" si="1"/>
        <v>0</v>
      </c>
      <c r="L6" s="10">
        <f t="shared" si="2"/>
        <v>5</v>
      </c>
    </row>
    <row r="7" spans="1:12" ht="12.75" customHeight="1" x14ac:dyDescent="0.25">
      <c r="A7" s="28" t="s">
        <v>16</v>
      </c>
      <c r="B7" s="30" t="s">
        <v>105</v>
      </c>
      <c r="C7" s="10"/>
      <c r="D7" s="10"/>
      <c r="E7" s="10">
        <v>1</v>
      </c>
      <c r="F7" s="10"/>
      <c r="G7" s="10">
        <v>1</v>
      </c>
      <c r="H7" s="10">
        <f t="shared" si="0"/>
        <v>2</v>
      </c>
      <c r="I7" s="10"/>
      <c r="J7" s="10"/>
      <c r="K7" s="10">
        <f t="shared" si="1"/>
        <v>0</v>
      </c>
      <c r="L7" s="10">
        <f t="shared" si="2"/>
        <v>2</v>
      </c>
    </row>
    <row r="8" spans="1:12" ht="12.75" customHeight="1" x14ac:dyDescent="0.25">
      <c r="A8" s="28" t="s">
        <v>55</v>
      </c>
      <c r="B8" s="28" t="s">
        <v>51</v>
      </c>
      <c r="C8" s="10">
        <v>5</v>
      </c>
      <c r="D8" s="10">
        <v>3</v>
      </c>
      <c r="E8" s="10">
        <v>3</v>
      </c>
      <c r="F8" s="10">
        <v>2</v>
      </c>
      <c r="G8" s="10"/>
      <c r="H8" s="10">
        <f t="shared" si="0"/>
        <v>13</v>
      </c>
      <c r="I8" s="10"/>
      <c r="J8" s="10">
        <v>1</v>
      </c>
      <c r="K8" s="10">
        <f t="shared" si="1"/>
        <v>1</v>
      </c>
      <c r="L8" s="10">
        <f t="shared" si="2"/>
        <v>14</v>
      </c>
    </row>
    <row r="9" spans="1:12" ht="12.75" customHeight="1" x14ac:dyDescent="0.25">
      <c r="A9" s="28" t="s">
        <v>55</v>
      </c>
      <c r="B9" s="30" t="s">
        <v>100</v>
      </c>
      <c r="C9" s="10"/>
      <c r="D9" s="10">
        <v>1</v>
      </c>
      <c r="E9" s="10"/>
      <c r="F9" s="10"/>
      <c r="G9" s="10"/>
      <c r="H9" s="10">
        <f t="shared" si="0"/>
        <v>1</v>
      </c>
      <c r="I9" s="10"/>
      <c r="J9" s="10"/>
      <c r="K9" s="10">
        <f t="shared" si="1"/>
        <v>0</v>
      </c>
      <c r="L9" s="10">
        <f t="shared" si="2"/>
        <v>1</v>
      </c>
    </row>
    <row r="10" spans="1:12" ht="12.75" customHeight="1" x14ac:dyDescent="0.25">
      <c r="A10" s="28" t="s">
        <v>56</v>
      </c>
      <c r="B10" s="28" t="s">
        <v>57</v>
      </c>
      <c r="C10" s="10">
        <v>2</v>
      </c>
      <c r="D10" s="10"/>
      <c r="E10" s="10">
        <v>2</v>
      </c>
      <c r="F10" s="10">
        <v>2</v>
      </c>
      <c r="G10" s="10">
        <v>1</v>
      </c>
      <c r="H10" s="10">
        <f t="shared" si="0"/>
        <v>7</v>
      </c>
      <c r="I10" s="10">
        <v>1</v>
      </c>
      <c r="J10" s="10"/>
      <c r="K10" s="10">
        <f t="shared" si="1"/>
        <v>1</v>
      </c>
      <c r="L10" s="10">
        <f t="shared" si="2"/>
        <v>8</v>
      </c>
    </row>
    <row r="11" spans="1:12" ht="12.75" customHeight="1" x14ac:dyDescent="0.25">
      <c r="A11" s="28" t="s">
        <v>58</v>
      </c>
      <c r="B11" s="28" t="s">
        <v>59</v>
      </c>
      <c r="C11" s="10"/>
      <c r="D11" s="10"/>
      <c r="E11" s="10"/>
      <c r="F11" s="10"/>
      <c r="G11" s="10"/>
      <c r="H11" s="10">
        <f t="shared" si="0"/>
        <v>0</v>
      </c>
      <c r="I11" s="10"/>
      <c r="J11" s="10"/>
      <c r="K11" s="10">
        <f t="shared" si="1"/>
        <v>0</v>
      </c>
      <c r="L11" s="10">
        <f t="shared" si="2"/>
        <v>0</v>
      </c>
    </row>
    <row r="12" spans="1:12" ht="12.75" customHeight="1" x14ac:dyDescent="0.25">
      <c r="A12" s="28" t="s">
        <v>60</v>
      </c>
      <c r="B12" s="28" t="s">
        <v>59</v>
      </c>
      <c r="C12" s="10"/>
      <c r="D12" s="10"/>
      <c r="E12" s="10"/>
      <c r="F12" s="10"/>
      <c r="G12" s="10"/>
      <c r="H12" s="10">
        <f t="shared" si="0"/>
        <v>0</v>
      </c>
      <c r="I12" s="10"/>
      <c r="J12" s="10"/>
      <c r="K12" s="10">
        <f t="shared" si="1"/>
        <v>0</v>
      </c>
      <c r="L12" s="10">
        <f t="shared" si="2"/>
        <v>0</v>
      </c>
    </row>
    <row r="13" spans="1:12" ht="12.75" customHeight="1" x14ac:dyDescent="0.25">
      <c r="A13" s="28" t="s">
        <v>61</v>
      </c>
      <c r="B13" s="28" t="s">
        <v>59</v>
      </c>
      <c r="C13" s="10"/>
      <c r="D13" s="10"/>
      <c r="E13" s="10"/>
      <c r="F13" s="10"/>
      <c r="G13" s="10"/>
      <c r="H13" s="10">
        <f t="shared" si="0"/>
        <v>0</v>
      </c>
      <c r="I13" s="10"/>
      <c r="J13" s="10"/>
      <c r="K13" s="10">
        <f t="shared" si="1"/>
        <v>0</v>
      </c>
      <c r="L13" s="10">
        <f t="shared" si="2"/>
        <v>0</v>
      </c>
    </row>
    <row r="14" spans="1:12" ht="12.75" customHeight="1" x14ac:dyDescent="0.25">
      <c r="A14" s="28" t="s">
        <v>62</v>
      </c>
      <c r="B14" s="28" t="s">
        <v>59</v>
      </c>
      <c r="C14" s="10"/>
      <c r="D14" s="10"/>
      <c r="E14" s="10"/>
      <c r="F14" s="10"/>
      <c r="G14" s="10"/>
      <c r="H14" s="10">
        <f t="shared" si="0"/>
        <v>0</v>
      </c>
      <c r="I14" s="10"/>
      <c r="J14" s="10"/>
      <c r="K14" s="10">
        <f t="shared" si="1"/>
        <v>0</v>
      </c>
      <c r="L14" s="10">
        <f t="shared" si="2"/>
        <v>0</v>
      </c>
    </row>
    <row r="15" spans="1:12" ht="12.75" customHeight="1" x14ac:dyDescent="0.25">
      <c r="A15" s="24" t="s">
        <v>19</v>
      </c>
      <c r="C15" s="10">
        <f>SUM(C4:C14)</f>
        <v>99</v>
      </c>
      <c r="D15" s="10">
        <f t="shared" ref="D15:L15" si="3">SUM(D4:D14)</f>
        <v>93</v>
      </c>
      <c r="E15" s="10">
        <f t="shared" si="3"/>
        <v>92</v>
      </c>
      <c r="F15" s="10">
        <f t="shared" si="3"/>
        <v>128</v>
      </c>
      <c r="G15" s="10">
        <f t="shared" si="3"/>
        <v>63</v>
      </c>
      <c r="H15" s="10">
        <f t="shared" si="3"/>
        <v>475</v>
      </c>
      <c r="I15" s="10">
        <f t="shared" si="3"/>
        <v>70</v>
      </c>
      <c r="J15" s="10">
        <f t="shared" si="3"/>
        <v>65</v>
      </c>
      <c r="K15" s="10">
        <f t="shared" si="3"/>
        <v>135</v>
      </c>
      <c r="L15" s="10">
        <f t="shared" si="3"/>
        <v>610</v>
      </c>
    </row>
    <row r="16" spans="1:12" ht="12.75" customHeight="1" x14ac:dyDescent="0.25"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1:12" ht="12.75" customHeight="1" x14ac:dyDescent="0.25">
      <c r="A17" s="24" t="s">
        <v>20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1:12" ht="12.75" customHeight="1" x14ac:dyDescent="0.25">
      <c r="A18" s="28" t="s">
        <v>63</v>
      </c>
      <c r="B18" s="28" t="s">
        <v>15</v>
      </c>
      <c r="C18" s="10">
        <v>42</v>
      </c>
      <c r="D18" s="10">
        <v>32</v>
      </c>
      <c r="E18" s="10">
        <f>33+1</f>
        <v>34</v>
      </c>
      <c r="F18" s="10">
        <v>33</v>
      </c>
      <c r="G18" s="10">
        <v>16</v>
      </c>
      <c r="H18" s="10">
        <f t="shared" ref="H18:H87" si="4">SUM(C18:G18)</f>
        <v>157</v>
      </c>
      <c r="I18" s="10">
        <v>14</v>
      </c>
      <c r="J18" s="10">
        <v>29</v>
      </c>
      <c r="K18" s="10">
        <f>SUM(I18:J18)</f>
        <v>43</v>
      </c>
      <c r="L18" s="10">
        <f t="shared" ref="L18:L49" si="5">+H18+K18</f>
        <v>200</v>
      </c>
    </row>
    <row r="19" spans="1:12" ht="12.75" customHeight="1" x14ac:dyDescent="0.25">
      <c r="A19" s="28" t="s">
        <v>21</v>
      </c>
      <c r="B19" s="28" t="s">
        <v>17</v>
      </c>
      <c r="C19" s="10">
        <v>54</v>
      </c>
      <c r="D19" s="10">
        <v>59</v>
      </c>
      <c r="E19" s="10">
        <v>51</v>
      </c>
      <c r="F19" s="10">
        <f>86+1</f>
        <v>87</v>
      </c>
      <c r="G19" s="10">
        <f>44+1</f>
        <v>45</v>
      </c>
      <c r="H19" s="10">
        <f t="shared" si="4"/>
        <v>296</v>
      </c>
      <c r="I19" s="10">
        <f>54+1</f>
        <v>55</v>
      </c>
      <c r="J19" s="10">
        <v>36</v>
      </c>
      <c r="K19" s="10">
        <f>SUM(I19:J19)</f>
        <v>91</v>
      </c>
      <c r="L19" s="10">
        <f t="shared" si="5"/>
        <v>387</v>
      </c>
    </row>
    <row r="20" spans="1:12" ht="12.75" customHeight="1" x14ac:dyDescent="0.25">
      <c r="A20" s="31" t="s">
        <v>21</v>
      </c>
      <c r="B20" s="32" t="s">
        <v>18</v>
      </c>
      <c r="C20" s="10">
        <v>1</v>
      </c>
      <c r="D20" s="10"/>
      <c r="E20" s="10">
        <v>1</v>
      </c>
      <c r="F20" s="10">
        <v>4</v>
      </c>
      <c r="G20" s="10"/>
      <c r="H20" s="10">
        <f t="shared" si="4"/>
        <v>6</v>
      </c>
      <c r="I20" s="10">
        <v>1</v>
      </c>
      <c r="J20" s="10"/>
      <c r="K20" s="10">
        <f>SUM(I20:J20)</f>
        <v>1</v>
      </c>
      <c r="L20" s="10">
        <f t="shared" si="5"/>
        <v>7</v>
      </c>
    </row>
    <row r="21" spans="1:12" ht="12.75" customHeight="1" x14ac:dyDescent="0.25">
      <c r="A21" s="31" t="s">
        <v>21</v>
      </c>
      <c r="B21" s="33" t="s">
        <v>100</v>
      </c>
      <c r="C21" s="10"/>
      <c r="D21" s="10"/>
      <c r="E21" s="10">
        <v>1</v>
      </c>
      <c r="F21" s="10">
        <v>1</v>
      </c>
      <c r="G21" s="10">
        <v>1</v>
      </c>
      <c r="H21" s="10">
        <f t="shared" si="4"/>
        <v>3</v>
      </c>
      <c r="I21" s="10"/>
      <c r="J21" s="10"/>
      <c r="K21" s="10">
        <f>SUM(I21:J21)</f>
        <v>0</v>
      </c>
      <c r="L21" s="10">
        <f t="shared" si="5"/>
        <v>3</v>
      </c>
    </row>
    <row r="22" spans="1:12" ht="12.75" customHeight="1" x14ac:dyDescent="0.25">
      <c r="A22" s="31"/>
      <c r="B22" s="32"/>
      <c r="C22" s="10"/>
      <c r="D22" s="10"/>
      <c r="E22" s="10"/>
      <c r="F22" s="10"/>
      <c r="G22" s="10"/>
      <c r="H22" s="10"/>
      <c r="I22" s="10"/>
      <c r="J22" s="10"/>
      <c r="K22" s="10"/>
      <c r="L22" s="10"/>
    </row>
    <row r="23" spans="1:12" ht="12.75" customHeight="1" x14ac:dyDescent="0.25">
      <c r="A23" s="24" t="s">
        <v>22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 spans="1:12" ht="12.75" customHeight="1" x14ac:dyDescent="0.25">
      <c r="A24" s="28" t="s">
        <v>64</v>
      </c>
      <c r="B24" s="28" t="s">
        <v>15</v>
      </c>
      <c r="C24" s="37">
        <v>36</v>
      </c>
      <c r="D24" s="37">
        <v>20</v>
      </c>
      <c r="E24" s="37">
        <f>39+1</f>
        <v>40</v>
      </c>
      <c r="F24" s="37">
        <v>31</v>
      </c>
      <c r="G24" s="37">
        <v>16</v>
      </c>
      <c r="H24" s="10">
        <f t="shared" si="4"/>
        <v>143</v>
      </c>
      <c r="I24" s="37">
        <v>15</v>
      </c>
      <c r="J24" s="37">
        <v>29</v>
      </c>
      <c r="K24" s="10">
        <f>+I24+J24</f>
        <v>44</v>
      </c>
      <c r="L24" s="10">
        <f t="shared" si="5"/>
        <v>187</v>
      </c>
    </row>
    <row r="25" spans="1:12" ht="12.6" customHeight="1" x14ac:dyDescent="0.25">
      <c r="A25" s="28" t="s">
        <v>65</v>
      </c>
      <c r="B25" s="28" t="s">
        <v>17</v>
      </c>
      <c r="C25" s="37">
        <v>58</v>
      </c>
      <c r="D25" s="37">
        <v>71</v>
      </c>
      <c r="E25" s="37">
        <v>47</v>
      </c>
      <c r="F25" s="37">
        <f>90+1</f>
        <v>91</v>
      </c>
      <c r="G25" s="37">
        <v>43</v>
      </c>
      <c r="H25" s="10">
        <f t="shared" si="4"/>
        <v>310</v>
      </c>
      <c r="I25" s="37">
        <f>52+1</f>
        <v>53</v>
      </c>
      <c r="J25" s="37">
        <v>36</v>
      </c>
      <c r="K25" s="10">
        <f>+I25+J25</f>
        <v>89</v>
      </c>
      <c r="L25" s="10">
        <f t="shared" si="5"/>
        <v>399</v>
      </c>
    </row>
    <row r="26" spans="1:12" ht="12.6" customHeight="1" x14ac:dyDescent="0.25">
      <c r="A26" s="28" t="s">
        <v>65</v>
      </c>
      <c r="B26" s="28" t="s">
        <v>18</v>
      </c>
      <c r="C26" s="37"/>
      <c r="D26" s="37"/>
      <c r="E26" s="37">
        <v>1</v>
      </c>
      <c r="F26" s="37">
        <v>2</v>
      </c>
      <c r="G26" s="37">
        <v>1</v>
      </c>
      <c r="H26" s="10">
        <f t="shared" si="4"/>
        <v>4</v>
      </c>
      <c r="I26" s="37">
        <v>1</v>
      </c>
      <c r="J26" s="37"/>
      <c r="K26" s="10">
        <f>+I26+J26</f>
        <v>1</v>
      </c>
      <c r="L26" s="10">
        <f t="shared" si="5"/>
        <v>5</v>
      </c>
    </row>
    <row r="27" spans="1:12" ht="12.6" customHeight="1" x14ac:dyDescent="0.25">
      <c r="A27" s="30" t="s">
        <v>65</v>
      </c>
      <c r="B27" s="30" t="s">
        <v>100</v>
      </c>
      <c r="C27" s="37">
        <v>1</v>
      </c>
      <c r="D27" s="37"/>
      <c r="E27" s="37">
        <v>1</v>
      </c>
      <c r="F27" s="37"/>
      <c r="G27" s="37">
        <v>1</v>
      </c>
      <c r="H27" s="10">
        <f t="shared" si="4"/>
        <v>3</v>
      </c>
      <c r="I27" s="37"/>
      <c r="J27" s="37"/>
      <c r="K27" s="10"/>
      <c r="L27" s="10">
        <f t="shared" si="5"/>
        <v>3</v>
      </c>
    </row>
    <row r="28" spans="1:12" ht="12.6" customHeight="1" x14ac:dyDescent="0.25">
      <c r="A28" s="28" t="s">
        <v>64</v>
      </c>
      <c r="B28" s="28" t="s">
        <v>51</v>
      </c>
      <c r="C28" s="37">
        <v>4</v>
      </c>
      <c r="D28" s="37">
        <v>2</v>
      </c>
      <c r="E28" s="37">
        <v>2</v>
      </c>
      <c r="F28" s="37">
        <v>2</v>
      </c>
      <c r="G28" s="37"/>
      <c r="H28" s="10">
        <f t="shared" si="4"/>
        <v>10</v>
      </c>
      <c r="I28" s="37"/>
      <c r="J28" s="37">
        <v>1</v>
      </c>
      <c r="K28" s="10">
        <f>+I28+J28</f>
        <v>1</v>
      </c>
      <c r="L28" s="10">
        <f>+H28+K28</f>
        <v>11</v>
      </c>
    </row>
    <row r="29" spans="1:12" ht="12.6" customHeight="1" x14ac:dyDescent="0.25">
      <c r="A29" s="30" t="s">
        <v>64</v>
      </c>
      <c r="B29" s="30" t="s">
        <v>100</v>
      </c>
      <c r="C29" s="37"/>
      <c r="D29" s="37"/>
      <c r="E29" s="37"/>
      <c r="F29" s="37"/>
      <c r="G29" s="37"/>
      <c r="H29" s="10">
        <f t="shared" si="4"/>
        <v>0</v>
      </c>
      <c r="I29" s="37">
        <v>1</v>
      </c>
      <c r="J29" s="37"/>
      <c r="K29" s="10">
        <f>+I29+J29</f>
        <v>1</v>
      </c>
      <c r="L29" s="10">
        <f>+H29+K29</f>
        <v>1</v>
      </c>
    </row>
    <row r="30" spans="1:12" ht="12.6" customHeight="1" x14ac:dyDescent="0.25">
      <c r="A30" s="28"/>
      <c r="B30" s="28"/>
      <c r="C30" s="37"/>
      <c r="D30" s="37"/>
      <c r="E30" s="37"/>
      <c r="F30" s="37"/>
      <c r="G30" s="20"/>
      <c r="H30" s="10"/>
      <c r="I30" s="37"/>
      <c r="J30" s="37"/>
      <c r="K30" s="10"/>
      <c r="L30" s="10"/>
    </row>
    <row r="31" spans="1:12" ht="12.75" customHeight="1" x14ac:dyDescent="0.25">
      <c r="A31" s="24" t="s">
        <v>23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</row>
    <row r="32" spans="1:12" ht="12.75" customHeight="1" x14ac:dyDescent="0.25">
      <c r="A32" s="28" t="s">
        <v>66</v>
      </c>
      <c r="B32" s="28" t="s">
        <v>15</v>
      </c>
      <c r="C32" s="10">
        <v>40</v>
      </c>
      <c r="D32" s="10">
        <v>36</v>
      </c>
      <c r="E32" s="10">
        <f>42+1</f>
        <v>43</v>
      </c>
      <c r="F32" s="10">
        <v>35</v>
      </c>
      <c r="G32" s="10">
        <v>21</v>
      </c>
      <c r="H32" s="10">
        <f t="shared" si="4"/>
        <v>175</v>
      </c>
      <c r="I32" s="10"/>
      <c r="J32" s="10"/>
      <c r="K32" s="10">
        <f>SUM(I32:J32)</f>
        <v>0</v>
      </c>
      <c r="L32" s="10">
        <f t="shared" si="5"/>
        <v>175</v>
      </c>
    </row>
    <row r="33" spans="1:12" ht="12.75" customHeight="1" x14ac:dyDescent="0.25">
      <c r="A33" s="28" t="s">
        <v>24</v>
      </c>
      <c r="B33" s="28" t="s">
        <v>17</v>
      </c>
      <c r="C33" s="37">
        <v>53</v>
      </c>
      <c r="D33" s="37">
        <v>52</v>
      </c>
      <c r="E33" s="37">
        <v>44</v>
      </c>
      <c r="F33" s="37">
        <v>185</v>
      </c>
      <c r="G33" s="37">
        <f>38+2</f>
        <v>40</v>
      </c>
      <c r="H33" s="10">
        <f t="shared" si="4"/>
        <v>374</v>
      </c>
      <c r="I33" s="37"/>
      <c r="J33" s="37"/>
      <c r="K33" s="10">
        <f>SUM(I33:J33)</f>
        <v>0</v>
      </c>
      <c r="L33" s="10">
        <f t="shared" si="5"/>
        <v>374</v>
      </c>
    </row>
    <row r="34" spans="1:12" ht="12.75" customHeight="1" x14ac:dyDescent="0.25">
      <c r="A34" s="31" t="s">
        <v>66</v>
      </c>
      <c r="B34" s="31" t="s">
        <v>51</v>
      </c>
      <c r="C34" s="10">
        <v>5</v>
      </c>
      <c r="D34" s="10">
        <v>4</v>
      </c>
      <c r="E34" s="10">
        <v>3</v>
      </c>
      <c r="F34" s="10">
        <v>5</v>
      </c>
      <c r="G34" s="10"/>
      <c r="H34" s="10">
        <f t="shared" si="4"/>
        <v>17</v>
      </c>
      <c r="I34" s="10"/>
      <c r="J34" s="10"/>
      <c r="K34" s="10">
        <f>SUM(I34:J34)</f>
        <v>0</v>
      </c>
      <c r="L34" s="10">
        <f t="shared" si="5"/>
        <v>17</v>
      </c>
    </row>
    <row r="35" spans="1:12" ht="12.75" customHeight="1" x14ac:dyDescent="0.25">
      <c r="A35" s="31" t="s">
        <v>66</v>
      </c>
      <c r="B35" s="34" t="s">
        <v>107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</row>
    <row r="36" spans="1:12" ht="12.75" customHeight="1" x14ac:dyDescent="0.25">
      <c r="A36" s="31"/>
      <c r="B36" s="31"/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12.75" customHeight="1" x14ac:dyDescent="0.25">
      <c r="A37" s="32" t="s">
        <v>108</v>
      </c>
      <c r="B37" s="28" t="s">
        <v>15</v>
      </c>
      <c r="C37" s="37"/>
      <c r="D37" s="37"/>
      <c r="E37" s="37"/>
      <c r="F37" s="37"/>
      <c r="G37" s="37"/>
      <c r="H37" s="10"/>
      <c r="I37" s="37">
        <v>18</v>
      </c>
      <c r="J37" s="37">
        <v>31</v>
      </c>
      <c r="K37" s="20">
        <f>+I37+J37</f>
        <v>49</v>
      </c>
      <c r="L37" s="10">
        <f t="shared" si="5"/>
        <v>49</v>
      </c>
    </row>
    <row r="38" spans="1:12" ht="12.75" customHeight="1" x14ac:dyDescent="0.25">
      <c r="A38" s="28" t="s">
        <v>67</v>
      </c>
      <c r="B38" s="28" t="s">
        <v>17</v>
      </c>
      <c r="C38" s="37"/>
      <c r="D38" s="37"/>
      <c r="E38" s="37"/>
      <c r="F38" s="37"/>
      <c r="G38" s="37"/>
      <c r="H38" s="10"/>
      <c r="I38" s="37">
        <f>49+1</f>
        <v>50</v>
      </c>
      <c r="J38" s="37">
        <v>32</v>
      </c>
      <c r="K38" s="20">
        <f>+I38+J38</f>
        <v>82</v>
      </c>
      <c r="L38" s="10">
        <f t="shared" si="5"/>
        <v>82</v>
      </c>
    </row>
    <row r="39" spans="1:12" ht="12.75" customHeight="1" x14ac:dyDescent="0.25">
      <c r="A39" s="28" t="s">
        <v>67</v>
      </c>
      <c r="B39" s="28" t="s">
        <v>18</v>
      </c>
      <c r="C39" s="37"/>
      <c r="D39" s="37"/>
      <c r="E39" s="37"/>
      <c r="F39" s="37"/>
      <c r="G39" s="37"/>
      <c r="H39" s="10"/>
      <c r="I39" s="37">
        <v>2</v>
      </c>
      <c r="J39" s="37"/>
      <c r="K39" s="20">
        <f>+I39+J39</f>
        <v>2</v>
      </c>
      <c r="L39" s="10">
        <f t="shared" si="5"/>
        <v>2</v>
      </c>
    </row>
    <row r="40" spans="1:12" ht="12.75" customHeight="1" x14ac:dyDescent="0.25">
      <c r="A40" s="28" t="s">
        <v>108</v>
      </c>
      <c r="B40" s="28" t="s">
        <v>51</v>
      </c>
      <c r="C40" s="37"/>
      <c r="D40" s="37"/>
      <c r="E40" s="37"/>
      <c r="F40" s="37"/>
      <c r="G40" s="37"/>
      <c r="H40" s="10"/>
      <c r="I40" s="37"/>
      <c r="J40" s="37">
        <v>2</v>
      </c>
      <c r="K40" s="20">
        <f>+I40+J40</f>
        <v>2</v>
      </c>
      <c r="L40" s="10">
        <f t="shared" si="5"/>
        <v>2</v>
      </c>
    </row>
    <row r="41" spans="1:12" ht="12.75" customHeight="1" x14ac:dyDescent="0.25">
      <c r="A41" s="28" t="s">
        <v>67</v>
      </c>
      <c r="B41" s="28" t="s">
        <v>100</v>
      </c>
      <c r="C41" s="37"/>
      <c r="D41" s="37"/>
      <c r="E41" s="37"/>
      <c r="F41" s="37"/>
      <c r="G41" s="37"/>
      <c r="H41" s="10"/>
      <c r="I41" s="37"/>
      <c r="J41" s="37"/>
      <c r="K41" s="20"/>
      <c r="L41" s="10"/>
    </row>
    <row r="42" spans="1:12" ht="12.75" customHeight="1" x14ac:dyDescent="0.25"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12.75" customHeight="1" x14ac:dyDescent="0.25">
      <c r="A43" s="24" t="s">
        <v>26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</row>
    <row r="44" spans="1:12" ht="12.75" customHeight="1" x14ac:dyDescent="0.25">
      <c r="A44" s="28" t="s">
        <v>68</v>
      </c>
      <c r="B44" s="28" t="s">
        <v>15</v>
      </c>
      <c r="C44" s="10">
        <v>42</v>
      </c>
      <c r="D44" s="10">
        <v>34</v>
      </c>
      <c r="E44" s="10">
        <f>39+1</f>
        <v>40</v>
      </c>
      <c r="F44" s="10">
        <f>36+1</f>
        <v>37</v>
      </c>
      <c r="G44" s="10">
        <v>20</v>
      </c>
      <c r="H44" s="10">
        <f t="shared" si="4"/>
        <v>173</v>
      </c>
      <c r="I44" s="10">
        <v>18</v>
      </c>
      <c r="J44" s="10">
        <v>26</v>
      </c>
      <c r="K44" s="10">
        <f t="shared" ref="K44:K50" si="6">SUM(I44:J44)</f>
        <v>44</v>
      </c>
      <c r="L44" s="10">
        <f t="shared" si="5"/>
        <v>217</v>
      </c>
    </row>
    <row r="45" spans="1:12" ht="12.75" customHeight="1" x14ac:dyDescent="0.25">
      <c r="A45" s="28" t="s">
        <v>27</v>
      </c>
      <c r="B45" s="28" t="s">
        <v>17</v>
      </c>
      <c r="C45" s="10">
        <v>49</v>
      </c>
      <c r="D45" s="10">
        <v>53</v>
      </c>
      <c r="E45" s="10">
        <v>45</v>
      </c>
      <c r="F45" s="10">
        <v>80</v>
      </c>
      <c r="G45" s="10">
        <v>38</v>
      </c>
      <c r="H45" s="10">
        <f t="shared" si="4"/>
        <v>265</v>
      </c>
      <c r="I45" s="10">
        <f>48+1</f>
        <v>49</v>
      </c>
      <c r="J45" s="10">
        <v>36</v>
      </c>
      <c r="K45" s="10">
        <f t="shared" si="6"/>
        <v>85</v>
      </c>
      <c r="L45" s="10">
        <f t="shared" si="5"/>
        <v>350</v>
      </c>
    </row>
    <row r="46" spans="1:12" ht="12.75" customHeight="1" x14ac:dyDescent="0.25">
      <c r="A46" s="28" t="s">
        <v>27</v>
      </c>
      <c r="B46" s="28" t="s">
        <v>18</v>
      </c>
      <c r="C46" s="37">
        <v>1</v>
      </c>
      <c r="D46" s="37">
        <v>1</v>
      </c>
      <c r="E46" s="37">
        <v>1</v>
      </c>
      <c r="F46" s="37">
        <v>1</v>
      </c>
      <c r="G46" s="37"/>
      <c r="H46" s="10">
        <f t="shared" si="4"/>
        <v>4</v>
      </c>
      <c r="I46" s="37"/>
      <c r="K46" s="10">
        <f t="shared" si="6"/>
        <v>0</v>
      </c>
      <c r="L46" s="10">
        <f t="shared" si="5"/>
        <v>4</v>
      </c>
    </row>
    <row r="47" spans="1:12" ht="12.75" customHeight="1" x14ac:dyDescent="0.25">
      <c r="A47" s="28" t="s">
        <v>27</v>
      </c>
      <c r="B47" s="30" t="s">
        <v>100</v>
      </c>
      <c r="C47" s="37"/>
      <c r="D47" s="37"/>
      <c r="E47" s="37"/>
      <c r="F47" s="37"/>
      <c r="G47" s="37">
        <v>1</v>
      </c>
      <c r="H47" s="10">
        <f t="shared" si="4"/>
        <v>1</v>
      </c>
      <c r="I47" s="37"/>
      <c r="K47" s="10">
        <f t="shared" si="6"/>
        <v>0</v>
      </c>
      <c r="L47" s="10">
        <f t="shared" si="5"/>
        <v>1</v>
      </c>
    </row>
    <row r="48" spans="1:12" ht="12.75" customHeight="1" x14ac:dyDescent="0.25">
      <c r="A48" s="28" t="s">
        <v>68</v>
      </c>
      <c r="B48" s="28" t="s">
        <v>51</v>
      </c>
      <c r="C48" s="10">
        <v>4</v>
      </c>
      <c r="D48" s="10">
        <v>2</v>
      </c>
      <c r="E48" s="10">
        <v>1</v>
      </c>
      <c r="F48" s="10">
        <v>5</v>
      </c>
      <c r="G48" s="10"/>
      <c r="H48" s="10">
        <f t="shared" si="4"/>
        <v>12</v>
      </c>
      <c r="I48" s="10"/>
      <c r="J48" s="10">
        <v>1</v>
      </c>
      <c r="K48" s="10">
        <f t="shared" si="6"/>
        <v>1</v>
      </c>
      <c r="L48" s="10">
        <f t="shared" si="5"/>
        <v>13</v>
      </c>
    </row>
    <row r="49" spans="1:12" ht="12.75" customHeight="1" x14ac:dyDescent="0.25">
      <c r="A49" s="28" t="s">
        <v>68</v>
      </c>
      <c r="B49" s="30" t="s">
        <v>100</v>
      </c>
      <c r="C49" s="10"/>
      <c r="D49" s="10"/>
      <c r="E49" s="10"/>
      <c r="F49" s="10">
        <v>1</v>
      </c>
      <c r="G49" s="10"/>
      <c r="H49" s="10">
        <f t="shared" si="4"/>
        <v>1</v>
      </c>
      <c r="I49" s="10"/>
      <c r="J49" s="10"/>
      <c r="K49" s="10">
        <f t="shared" si="6"/>
        <v>0</v>
      </c>
      <c r="L49" s="10">
        <f t="shared" si="5"/>
        <v>1</v>
      </c>
    </row>
    <row r="50" spans="1:12" ht="12.75" customHeight="1" x14ac:dyDescent="0.25">
      <c r="A50" s="28" t="s">
        <v>28</v>
      </c>
      <c r="B50" s="28" t="s">
        <v>29</v>
      </c>
      <c r="C50" s="10">
        <v>2</v>
      </c>
      <c r="D50" s="10">
        <v>1</v>
      </c>
      <c r="E50" s="10">
        <v>1</v>
      </c>
      <c r="F50" s="10">
        <v>3</v>
      </c>
      <c r="G50" s="10">
        <v>1</v>
      </c>
      <c r="H50" s="10">
        <f>SUM(C50:G50)</f>
        <v>8</v>
      </c>
      <c r="I50" s="10"/>
      <c r="J50" s="10">
        <v>2</v>
      </c>
      <c r="K50" s="10">
        <f t="shared" si="6"/>
        <v>2</v>
      </c>
      <c r="L50" s="10">
        <f>+H50+K50</f>
        <v>10</v>
      </c>
    </row>
    <row r="51" spans="1:12" ht="12.75" customHeight="1" x14ac:dyDescent="0.25">
      <c r="A51" s="28"/>
      <c r="B51" s="28"/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r="52" spans="1:12" ht="12.75" customHeight="1" x14ac:dyDescent="0.25">
      <c r="A52" s="24" t="s">
        <v>30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</row>
    <row r="53" spans="1:12" ht="12.75" customHeight="1" x14ac:dyDescent="0.25">
      <c r="A53" s="28" t="s">
        <v>69</v>
      </c>
      <c r="B53" s="28" t="s">
        <v>15</v>
      </c>
      <c r="C53" s="10">
        <v>39</v>
      </c>
      <c r="D53" s="10">
        <v>32</v>
      </c>
      <c r="E53" s="10">
        <f>40+1</f>
        <v>41</v>
      </c>
      <c r="F53" s="10">
        <f>41+1</f>
        <v>42</v>
      </c>
      <c r="G53" s="10">
        <v>20</v>
      </c>
      <c r="H53" s="10">
        <f t="shared" si="4"/>
        <v>174</v>
      </c>
      <c r="I53" s="10">
        <v>20</v>
      </c>
      <c r="J53" s="10">
        <v>28</v>
      </c>
      <c r="K53" s="10">
        <f t="shared" ref="K53:K59" si="7">SUM(I53:J53)</f>
        <v>48</v>
      </c>
      <c r="L53" s="10">
        <f t="shared" ref="L53:L87" si="8">+H53+K53</f>
        <v>222</v>
      </c>
    </row>
    <row r="54" spans="1:12" ht="12.75" customHeight="1" x14ac:dyDescent="0.25">
      <c r="A54" s="28" t="s">
        <v>31</v>
      </c>
      <c r="B54" s="28" t="s">
        <v>17</v>
      </c>
      <c r="C54" s="10">
        <v>51</v>
      </c>
      <c r="D54" s="10">
        <v>54</v>
      </c>
      <c r="E54" s="10">
        <v>43</v>
      </c>
      <c r="F54" s="10">
        <v>77</v>
      </c>
      <c r="G54" s="10">
        <v>38</v>
      </c>
      <c r="H54" s="10">
        <f t="shared" si="4"/>
        <v>263</v>
      </c>
      <c r="I54" s="10">
        <f>45+1</f>
        <v>46</v>
      </c>
      <c r="J54" s="10">
        <v>37</v>
      </c>
      <c r="K54" s="10">
        <f t="shared" si="7"/>
        <v>83</v>
      </c>
      <c r="L54" s="10">
        <f t="shared" si="8"/>
        <v>346</v>
      </c>
    </row>
    <row r="55" spans="1:12" ht="12.75" customHeight="1" x14ac:dyDescent="0.25">
      <c r="A55" s="28" t="s">
        <v>31</v>
      </c>
      <c r="B55" s="28" t="s">
        <v>18</v>
      </c>
      <c r="C55" s="10">
        <v>2</v>
      </c>
      <c r="D55" s="10">
        <v>1</v>
      </c>
      <c r="E55" s="10">
        <v>2</v>
      </c>
      <c r="F55" s="10">
        <v>2</v>
      </c>
      <c r="G55" s="10"/>
      <c r="H55" s="10">
        <f t="shared" si="4"/>
        <v>7</v>
      </c>
      <c r="I55" s="10"/>
      <c r="J55" s="10"/>
      <c r="K55" s="10">
        <f t="shared" si="7"/>
        <v>0</v>
      </c>
      <c r="L55" s="10">
        <f t="shared" si="8"/>
        <v>7</v>
      </c>
    </row>
    <row r="56" spans="1:12" ht="12.75" customHeight="1" x14ac:dyDescent="0.25">
      <c r="A56" s="28" t="s">
        <v>31</v>
      </c>
      <c r="B56" s="30" t="s">
        <v>100</v>
      </c>
      <c r="C56" s="10"/>
      <c r="D56" s="10"/>
      <c r="E56" s="10"/>
      <c r="F56" s="10"/>
      <c r="G56" s="10">
        <v>1</v>
      </c>
      <c r="H56" s="10">
        <f t="shared" si="4"/>
        <v>1</v>
      </c>
      <c r="I56" s="10"/>
      <c r="J56" s="10"/>
      <c r="K56" s="10">
        <f t="shared" si="7"/>
        <v>0</v>
      </c>
      <c r="L56" s="10">
        <f t="shared" si="8"/>
        <v>1</v>
      </c>
    </row>
    <row r="57" spans="1:12" ht="12.75" customHeight="1" x14ac:dyDescent="0.25">
      <c r="A57" s="28" t="s">
        <v>69</v>
      </c>
      <c r="B57" s="28" t="s">
        <v>51</v>
      </c>
      <c r="C57" s="10">
        <v>5</v>
      </c>
      <c r="D57" s="10">
        <v>4</v>
      </c>
      <c r="E57" s="10">
        <v>1</v>
      </c>
      <c r="F57" s="10">
        <v>6</v>
      </c>
      <c r="G57" s="10">
        <v>1</v>
      </c>
      <c r="H57" s="10">
        <f t="shared" si="4"/>
        <v>17</v>
      </c>
      <c r="I57" s="10"/>
      <c r="J57" s="10">
        <v>1</v>
      </c>
      <c r="K57" s="10">
        <f t="shared" si="7"/>
        <v>1</v>
      </c>
      <c r="L57" s="10">
        <f t="shared" si="8"/>
        <v>18</v>
      </c>
    </row>
    <row r="58" spans="1:12" ht="12.75" customHeight="1" x14ac:dyDescent="0.25">
      <c r="A58" s="28" t="s">
        <v>69</v>
      </c>
      <c r="B58" s="28" t="s">
        <v>106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</row>
    <row r="59" spans="1:12" ht="12.75" customHeight="1" x14ac:dyDescent="0.25">
      <c r="A59" s="31" t="s">
        <v>71</v>
      </c>
      <c r="B59" s="31" t="s">
        <v>59</v>
      </c>
      <c r="C59" s="10"/>
      <c r="D59" s="10"/>
      <c r="E59" s="10"/>
      <c r="F59" s="10"/>
      <c r="G59" s="10"/>
      <c r="H59" s="10">
        <f t="shared" si="4"/>
        <v>0</v>
      </c>
      <c r="I59" s="10"/>
      <c r="J59" s="10"/>
      <c r="K59" s="10">
        <f t="shared" si="7"/>
        <v>0</v>
      </c>
      <c r="L59" s="10">
        <f t="shared" si="8"/>
        <v>0</v>
      </c>
    </row>
    <row r="60" spans="1:12" ht="12.75" customHeight="1" x14ac:dyDescent="0.25">
      <c r="A60" s="31"/>
      <c r="B60" s="31"/>
      <c r="C60" s="10"/>
      <c r="D60" s="10"/>
      <c r="E60" s="10"/>
      <c r="F60" s="10"/>
      <c r="G60" s="10"/>
      <c r="H60" s="10"/>
      <c r="I60" s="10"/>
      <c r="J60" s="10"/>
      <c r="K60" s="10"/>
      <c r="L60" s="10"/>
    </row>
    <row r="61" spans="1:12" ht="12.75" customHeight="1" x14ac:dyDescent="0.25">
      <c r="A61" s="24" t="s">
        <v>32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</row>
    <row r="62" spans="1:12" ht="12.75" customHeight="1" x14ac:dyDescent="0.25">
      <c r="A62" s="28" t="s">
        <v>70</v>
      </c>
      <c r="B62" s="28" t="s">
        <v>15</v>
      </c>
      <c r="C62" s="10">
        <v>37</v>
      </c>
      <c r="D62" s="10">
        <v>35</v>
      </c>
      <c r="E62" s="10">
        <f>43+1</f>
        <v>44</v>
      </c>
      <c r="F62" s="10">
        <v>31</v>
      </c>
      <c r="G62" s="10">
        <v>17</v>
      </c>
      <c r="H62" s="10">
        <f t="shared" si="4"/>
        <v>164</v>
      </c>
      <c r="I62" s="37">
        <v>19</v>
      </c>
      <c r="J62" s="10">
        <v>29</v>
      </c>
      <c r="K62" s="10">
        <f>SUM(I62:J62)</f>
        <v>48</v>
      </c>
      <c r="L62" s="10">
        <f t="shared" si="8"/>
        <v>212</v>
      </c>
    </row>
    <row r="63" spans="1:12" ht="12.75" customHeight="1" x14ac:dyDescent="0.25">
      <c r="A63" s="28" t="s">
        <v>33</v>
      </c>
      <c r="B63" s="28" t="s">
        <v>17</v>
      </c>
      <c r="C63" s="37">
        <v>52</v>
      </c>
      <c r="D63" s="37">
        <v>52</v>
      </c>
      <c r="E63" s="37">
        <v>40</v>
      </c>
      <c r="F63" s="37">
        <f>77+1</f>
        <v>78</v>
      </c>
      <c r="G63" s="37">
        <v>40</v>
      </c>
      <c r="H63" s="10">
        <f t="shared" si="4"/>
        <v>262</v>
      </c>
      <c r="I63" s="37">
        <v>45</v>
      </c>
      <c r="J63" s="10">
        <v>34</v>
      </c>
      <c r="K63" s="10">
        <f>SUM(I63:J63)</f>
        <v>79</v>
      </c>
      <c r="L63" s="10">
        <f t="shared" si="8"/>
        <v>341</v>
      </c>
    </row>
    <row r="64" spans="1:12" ht="12.75" customHeight="1" x14ac:dyDescent="0.25">
      <c r="A64" s="28" t="s">
        <v>33</v>
      </c>
      <c r="B64" s="28" t="s">
        <v>18</v>
      </c>
      <c r="C64" s="37">
        <v>1</v>
      </c>
      <c r="D64" s="37"/>
      <c r="E64" s="37">
        <v>2</v>
      </c>
      <c r="F64" s="37">
        <v>2</v>
      </c>
      <c r="G64" s="37"/>
      <c r="H64" s="10">
        <f t="shared" si="4"/>
        <v>5</v>
      </c>
      <c r="I64" s="37">
        <v>1</v>
      </c>
      <c r="J64" s="10"/>
      <c r="K64" s="10">
        <f>SUM(I64:J64)</f>
        <v>1</v>
      </c>
      <c r="L64" s="10">
        <f t="shared" si="8"/>
        <v>6</v>
      </c>
    </row>
    <row r="65" spans="1:12" ht="12.75" customHeight="1" x14ac:dyDescent="0.25">
      <c r="A65" s="28" t="s">
        <v>33</v>
      </c>
      <c r="B65" s="30" t="s">
        <v>100</v>
      </c>
      <c r="C65" s="37"/>
      <c r="D65" s="37"/>
      <c r="E65" s="37">
        <v>1</v>
      </c>
      <c r="F65" s="37"/>
      <c r="G65" s="37"/>
      <c r="H65" s="10">
        <f t="shared" si="4"/>
        <v>1</v>
      </c>
      <c r="I65" s="37"/>
      <c r="J65" s="10"/>
      <c r="K65" s="10">
        <f>SUM(I65:J65)</f>
        <v>0</v>
      </c>
      <c r="L65" s="10">
        <f t="shared" si="8"/>
        <v>1</v>
      </c>
    </row>
    <row r="66" spans="1:12" ht="12.75" customHeight="1" x14ac:dyDescent="0.25">
      <c r="A66" s="28" t="s">
        <v>70</v>
      </c>
      <c r="B66" s="28" t="s">
        <v>51</v>
      </c>
      <c r="C66" s="10">
        <v>4</v>
      </c>
      <c r="D66" s="10">
        <v>3</v>
      </c>
      <c r="E66" s="10">
        <v>2</v>
      </c>
      <c r="F66" s="10">
        <v>6</v>
      </c>
      <c r="G66" s="10"/>
      <c r="H66" s="10">
        <f t="shared" si="4"/>
        <v>15</v>
      </c>
      <c r="I66" s="10"/>
      <c r="J66" s="10">
        <v>1</v>
      </c>
      <c r="K66" s="10">
        <f>SUM(I66:J66)</f>
        <v>1</v>
      </c>
      <c r="L66" s="10">
        <f t="shared" si="8"/>
        <v>16</v>
      </c>
    </row>
    <row r="67" spans="1:12" ht="12.75" customHeight="1" x14ac:dyDescent="0.25">
      <c r="A67" s="28" t="s">
        <v>70</v>
      </c>
      <c r="B67" s="28" t="s">
        <v>100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</row>
    <row r="68" spans="1:12" ht="12.75" customHeight="1" x14ac:dyDescent="0.25">
      <c r="A68" s="28" t="s">
        <v>70</v>
      </c>
      <c r="B68" s="28" t="s">
        <v>100</v>
      </c>
      <c r="C68" s="10"/>
      <c r="D68" s="10"/>
      <c r="E68" s="10"/>
      <c r="F68" s="10"/>
      <c r="G68" s="10"/>
      <c r="H68" s="10"/>
      <c r="I68" s="10"/>
      <c r="J68" s="10"/>
      <c r="K68" s="10"/>
      <c r="L68" s="10"/>
    </row>
    <row r="69" spans="1:12" ht="12.75" customHeight="1" x14ac:dyDescent="0.25">
      <c r="A69" s="35" t="s">
        <v>71</v>
      </c>
      <c r="B69" s="35" t="s">
        <v>29</v>
      </c>
      <c r="C69" s="10">
        <v>1</v>
      </c>
      <c r="D69" s="10">
        <v>1</v>
      </c>
      <c r="E69" s="10"/>
      <c r="F69" s="10">
        <v>3</v>
      </c>
      <c r="G69" s="10">
        <v>2</v>
      </c>
      <c r="H69" s="10">
        <f t="shared" si="4"/>
        <v>7</v>
      </c>
      <c r="I69" s="10"/>
      <c r="J69" s="10"/>
      <c r="K69" s="10">
        <f>SUM(I69:J69)</f>
        <v>0</v>
      </c>
      <c r="L69" s="10">
        <f t="shared" si="8"/>
        <v>7</v>
      </c>
    </row>
    <row r="70" spans="1:12" ht="12.75" customHeight="1" x14ac:dyDescent="0.25">
      <c r="A70" s="35"/>
      <c r="B70" s="35"/>
      <c r="C70" s="37"/>
      <c r="D70" s="37"/>
      <c r="E70" s="37"/>
      <c r="F70" s="37"/>
      <c r="G70" s="10"/>
      <c r="H70" s="10"/>
      <c r="I70" s="37"/>
      <c r="J70" s="10"/>
      <c r="K70" s="10"/>
      <c r="L70" s="10"/>
    </row>
    <row r="71" spans="1:12" ht="12.75" customHeight="1" x14ac:dyDescent="0.25">
      <c r="A71" s="24" t="s">
        <v>34</v>
      </c>
      <c r="C71" s="37"/>
      <c r="D71" s="37"/>
      <c r="E71" s="37"/>
      <c r="F71" s="37"/>
      <c r="G71" s="10"/>
      <c r="H71" s="10"/>
      <c r="I71" s="37"/>
      <c r="J71" s="10"/>
      <c r="K71" s="10"/>
      <c r="L71" s="10"/>
    </row>
    <row r="72" spans="1:12" ht="12.75" customHeight="1" x14ac:dyDescent="0.25">
      <c r="A72" s="28" t="s">
        <v>110</v>
      </c>
      <c r="B72" s="28" t="s">
        <v>15</v>
      </c>
      <c r="C72" s="10">
        <v>38</v>
      </c>
      <c r="D72" s="10">
        <v>29</v>
      </c>
      <c r="E72" s="10">
        <f>36+1</f>
        <v>37</v>
      </c>
      <c r="F72" s="10">
        <v>30</v>
      </c>
      <c r="G72" s="10">
        <v>16</v>
      </c>
      <c r="H72" s="10">
        <f t="shared" si="4"/>
        <v>150</v>
      </c>
      <c r="I72" s="10">
        <v>18</v>
      </c>
      <c r="J72" s="10">
        <v>27</v>
      </c>
      <c r="K72" s="10">
        <f>SUM(I72:J72)</f>
        <v>45</v>
      </c>
      <c r="L72" s="10">
        <f t="shared" si="8"/>
        <v>195</v>
      </c>
    </row>
    <row r="73" spans="1:12" ht="12.75" customHeight="1" x14ac:dyDescent="0.25">
      <c r="A73" s="28" t="s">
        <v>52</v>
      </c>
      <c r="B73" s="28" t="s">
        <v>17</v>
      </c>
      <c r="C73" s="10">
        <v>53</v>
      </c>
      <c r="D73" s="10">
        <v>56</v>
      </c>
      <c r="E73" s="10">
        <v>46</v>
      </c>
      <c r="F73" s="10">
        <v>88</v>
      </c>
      <c r="G73" s="10">
        <v>41</v>
      </c>
      <c r="H73" s="10">
        <f t="shared" si="4"/>
        <v>284</v>
      </c>
      <c r="I73" s="10">
        <v>48</v>
      </c>
      <c r="J73" s="10">
        <v>35</v>
      </c>
      <c r="K73" s="10">
        <f>SUM(I73:J73)</f>
        <v>83</v>
      </c>
      <c r="L73" s="10">
        <f t="shared" si="8"/>
        <v>367</v>
      </c>
    </row>
    <row r="74" spans="1:12" ht="12.75" customHeight="1" x14ac:dyDescent="0.25">
      <c r="A74" s="28" t="s">
        <v>52</v>
      </c>
      <c r="B74" s="28" t="s">
        <v>18</v>
      </c>
      <c r="C74" s="37"/>
      <c r="D74" s="37">
        <v>1</v>
      </c>
      <c r="E74" s="37">
        <v>2</v>
      </c>
      <c r="F74" s="37">
        <v>2</v>
      </c>
      <c r="G74" s="37"/>
      <c r="H74" s="10">
        <f t="shared" si="4"/>
        <v>5</v>
      </c>
      <c r="I74" s="37"/>
      <c r="J74" s="10"/>
      <c r="K74" s="10">
        <f>SUM(I74:J74)</f>
        <v>0</v>
      </c>
      <c r="L74" s="10">
        <f t="shared" si="8"/>
        <v>5</v>
      </c>
    </row>
    <row r="75" spans="1:12" ht="12.75" customHeight="1" x14ac:dyDescent="0.25">
      <c r="A75" s="28" t="s">
        <v>52</v>
      </c>
      <c r="B75" s="30" t="s">
        <v>100</v>
      </c>
      <c r="C75" s="37"/>
      <c r="D75" s="37"/>
      <c r="E75" s="37"/>
      <c r="F75" s="37"/>
      <c r="G75" s="37">
        <v>1</v>
      </c>
      <c r="H75" s="10">
        <f t="shared" si="4"/>
        <v>1</v>
      </c>
      <c r="I75" s="37"/>
      <c r="J75" s="10"/>
      <c r="K75" s="10">
        <f>SUM(I75:J75)</f>
        <v>0</v>
      </c>
      <c r="L75" s="10">
        <f t="shared" si="8"/>
        <v>1</v>
      </c>
    </row>
    <row r="76" spans="1:12" ht="12.75" customHeight="1" x14ac:dyDescent="0.25">
      <c r="A76" s="28" t="s">
        <v>110</v>
      </c>
      <c r="B76" s="28" t="s">
        <v>51</v>
      </c>
      <c r="C76" s="37">
        <v>4</v>
      </c>
      <c r="D76" s="37">
        <v>3</v>
      </c>
      <c r="E76" s="37">
        <v>2</v>
      </c>
      <c r="F76" s="37">
        <v>1</v>
      </c>
      <c r="G76" s="37"/>
      <c r="H76" s="10">
        <f t="shared" si="4"/>
        <v>10</v>
      </c>
      <c r="I76" s="37"/>
      <c r="J76" s="10">
        <v>1</v>
      </c>
      <c r="K76" s="10">
        <f>SUM(I76:J76)</f>
        <v>1</v>
      </c>
      <c r="L76" s="10">
        <f t="shared" si="8"/>
        <v>11</v>
      </c>
    </row>
    <row r="77" spans="1:12" ht="12.75" customHeight="1" x14ac:dyDescent="0.25">
      <c r="A77" s="28" t="s">
        <v>110</v>
      </c>
      <c r="B77" s="28" t="s">
        <v>100</v>
      </c>
      <c r="C77" s="37"/>
      <c r="D77" s="37"/>
      <c r="E77" s="37"/>
      <c r="F77" s="37"/>
      <c r="G77" s="37"/>
      <c r="H77" s="10"/>
      <c r="I77" s="37"/>
      <c r="J77" s="10"/>
      <c r="K77" s="10"/>
      <c r="L77" s="10"/>
    </row>
    <row r="78" spans="1:12" ht="12.75" customHeight="1" x14ac:dyDescent="0.25">
      <c r="A78" s="28" t="s">
        <v>53</v>
      </c>
      <c r="B78" s="28" t="s">
        <v>29</v>
      </c>
      <c r="C78" s="10">
        <v>2</v>
      </c>
      <c r="D78" s="10">
        <v>2</v>
      </c>
      <c r="E78" s="10">
        <v>1</v>
      </c>
      <c r="F78" s="10">
        <v>3</v>
      </c>
      <c r="G78" s="10">
        <v>1</v>
      </c>
      <c r="H78" s="10">
        <f t="shared" si="4"/>
        <v>9</v>
      </c>
      <c r="I78" s="10">
        <v>1</v>
      </c>
      <c r="J78" s="10">
        <v>2</v>
      </c>
      <c r="K78" s="10">
        <f>SUM(I78:J78)</f>
        <v>3</v>
      </c>
      <c r="L78" s="10">
        <f t="shared" si="8"/>
        <v>12</v>
      </c>
    </row>
    <row r="79" spans="1:12" ht="12.75" customHeight="1" x14ac:dyDescent="0.25">
      <c r="C79" s="10"/>
      <c r="D79" s="10"/>
      <c r="E79" s="10"/>
      <c r="F79" s="10"/>
      <c r="G79" s="10"/>
      <c r="H79" s="10"/>
      <c r="I79" s="10"/>
      <c r="J79" s="10"/>
      <c r="K79" s="10"/>
      <c r="L79" s="10"/>
    </row>
    <row r="80" spans="1:12" ht="12.75" customHeight="1" x14ac:dyDescent="0.25">
      <c r="A80" s="24" t="s">
        <v>35</v>
      </c>
      <c r="C80" s="37"/>
      <c r="D80" s="37"/>
      <c r="E80" s="37"/>
      <c r="F80" s="37"/>
      <c r="G80" s="20"/>
      <c r="H80" s="10"/>
      <c r="I80" s="37"/>
      <c r="J80" s="37"/>
      <c r="K80" s="10"/>
      <c r="L80" s="10"/>
    </row>
    <row r="81" spans="1:14" ht="12.75" customHeight="1" x14ac:dyDescent="0.25">
      <c r="A81" s="28" t="s">
        <v>36</v>
      </c>
      <c r="B81" s="28" t="s">
        <v>15</v>
      </c>
      <c r="C81" s="37">
        <v>47</v>
      </c>
      <c r="D81" s="37">
        <v>38</v>
      </c>
      <c r="E81" s="37">
        <f>40+1</f>
        <v>41</v>
      </c>
      <c r="F81" s="37">
        <f>41+1</f>
        <v>42</v>
      </c>
      <c r="G81" s="37">
        <f>19+1</f>
        <v>20</v>
      </c>
      <c r="H81" s="10">
        <f t="shared" si="4"/>
        <v>188</v>
      </c>
      <c r="I81" s="37">
        <v>17</v>
      </c>
      <c r="J81" s="37">
        <v>29</v>
      </c>
      <c r="K81" s="10">
        <f>SUM(I81:J81)</f>
        <v>46</v>
      </c>
      <c r="L81" s="10">
        <f t="shared" si="8"/>
        <v>234</v>
      </c>
    </row>
    <row r="82" spans="1:14" ht="12.75" customHeight="1" x14ac:dyDescent="0.25">
      <c r="A82" s="28" t="s">
        <v>36</v>
      </c>
      <c r="B82" s="28" t="s">
        <v>17</v>
      </c>
      <c r="C82" s="37">
        <v>50</v>
      </c>
      <c r="D82" s="37">
        <v>52</v>
      </c>
      <c r="E82" s="37">
        <v>47</v>
      </c>
      <c r="F82" s="37">
        <v>79</v>
      </c>
      <c r="G82" s="37">
        <v>39</v>
      </c>
      <c r="H82" s="10">
        <f t="shared" si="4"/>
        <v>267</v>
      </c>
      <c r="I82" s="37">
        <v>48</v>
      </c>
      <c r="J82" s="37">
        <v>37</v>
      </c>
      <c r="K82" s="10">
        <f>SUM(I82:J82)</f>
        <v>85</v>
      </c>
      <c r="L82" s="10">
        <f t="shared" si="8"/>
        <v>352</v>
      </c>
    </row>
    <row r="83" spans="1:14" ht="12.75" customHeight="1" x14ac:dyDescent="0.25">
      <c r="A83" s="28" t="s">
        <v>36</v>
      </c>
      <c r="B83" s="30" t="s">
        <v>100</v>
      </c>
      <c r="C83" s="37"/>
      <c r="D83" s="37"/>
      <c r="E83" s="37"/>
      <c r="F83" s="37"/>
      <c r="G83" s="37"/>
      <c r="H83" s="10"/>
      <c r="I83" s="37"/>
      <c r="J83" s="37"/>
      <c r="K83" s="10"/>
      <c r="L83" s="10"/>
    </row>
    <row r="84" spans="1:14" ht="12.75" customHeight="1" x14ac:dyDescent="0.25">
      <c r="C84" s="37"/>
      <c r="D84" s="37"/>
      <c r="E84" s="37"/>
      <c r="F84" s="37"/>
      <c r="G84" s="20"/>
      <c r="H84" s="10"/>
      <c r="I84" s="37"/>
      <c r="J84" s="37"/>
      <c r="K84" s="10"/>
      <c r="L84" s="10"/>
    </row>
    <row r="85" spans="1:14" ht="12.75" customHeight="1" x14ac:dyDescent="0.25">
      <c r="A85" s="24" t="s">
        <v>39</v>
      </c>
      <c r="C85" s="37"/>
      <c r="D85" s="37"/>
      <c r="E85" s="37"/>
      <c r="F85" s="37"/>
      <c r="G85" s="20"/>
      <c r="H85" s="10"/>
      <c r="I85" s="37"/>
      <c r="J85" s="37"/>
      <c r="K85" s="10"/>
      <c r="L85" s="10"/>
    </row>
    <row r="86" spans="1:14" ht="12.75" customHeight="1" x14ac:dyDescent="0.25">
      <c r="A86" s="28" t="s">
        <v>72</v>
      </c>
      <c r="B86" s="28" t="s">
        <v>15</v>
      </c>
      <c r="C86" s="37">
        <v>50</v>
      </c>
      <c r="D86" s="37">
        <v>38</v>
      </c>
      <c r="E86" s="37">
        <f>42+1</f>
        <v>43</v>
      </c>
      <c r="F86" s="37">
        <v>44</v>
      </c>
      <c r="G86" s="37">
        <v>17</v>
      </c>
      <c r="H86" s="10">
        <f t="shared" si="4"/>
        <v>192</v>
      </c>
      <c r="I86" s="37">
        <v>23</v>
      </c>
      <c r="J86" s="37">
        <v>32</v>
      </c>
      <c r="K86" s="10">
        <f>SUM(I86:J86)</f>
        <v>55</v>
      </c>
      <c r="L86" s="10">
        <f t="shared" si="8"/>
        <v>247</v>
      </c>
    </row>
    <row r="87" spans="1:14" ht="12.75" customHeight="1" x14ac:dyDescent="0.25">
      <c r="A87" s="28" t="s">
        <v>42</v>
      </c>
      <c r="B87" s="28" t="s">
        <v>17</v>
      </c>
      <c r="C87" s="37">
        <v>47</v>
      </c>
      <c r="D87" s="37">
        <v>50</v>
      </c>
      <c r="E87" s="37">
        <v>44</v>
      </c>
      <c r="F87" s="37">
        <v>74</v>
      </c>
      <c r="G87" s="37">
        <f>41+1</f>
        <v>42</v>
      </c>
      <c r="H87" s="10">
        <f t="shared" si="4"/>
        <v>257</v>
      </c>
      <c r="I87" s="37">
        <v>43</v>
      </c>
      <c r="J87" s="37">
        <v>34</v>
      </c>
      <c r="K87" s="10">
        <f>SUM(I87:J87)</f>
        <v>77</v>
      </c>
      <c r="L87" s="10">
        <f t="shared" si="8"/>
        <v>334</v>
      </c>
    </row>
    <row r="88" spans="1:14" ht="12.75" customHeight="1" x14ac:dyDescent="0.25">
      <c r="C88" s="37"/>
      <c r="D88" s="37"/>
      <c r="E88" s="37"/>
      <c r="F88" s="37"/>
      <c r="G88" s="20"/>
      <c r="H88" s="10"/>
      <c r="I88" s="37"/>
      <c r="J88" s="37"/>
      <c r="K88" s="20"/>
      <c r="L88" s="37"/>
      <c r="N88" s="21" t="s">
        <v>54</v>
      </c>
    </row>
    <row r="89" spans="1:14" ht="12.75" customHeight="1" x14ac:dyDescent="0.25">
      <c r="A89" s="34" t="s">
        <v>102</v>
      </c>
      <c r="B89" s="34" t="s">
        <v>103</v>
      </c>
      <c r="C89" s="37">
        <v>49</v>
      </c>
      <c r="D89" s="37">
        <v>51</v>
      </c>
      <c r="E89" s="37">
        <v>43</v>
      </c>
      <c r="F89" s="37">
        <v>64</v>
      </c>
      <c r="G89" s="37">
        <v>35</v>
      </c>
      <c r="H89" s="37">
        <f>SUM(C89:G89)</f>
        <v>242</v>
      </c>
      <c r="I89" s="37">
        <v>40</v>
      </c>
      <c r="J89" s="37">
        <v>31</v>
      </c>
      <c r="K89" s="37">
        <f>SUM(I89:J89)</f>
        <v>71</v>
      </c>
      <c r="L89" s="37">
        <f>+H89+K89</f>
        <v>313</v>
      </c>
    </row>
    <row r="90" spans="1:14" ht="12.75" customHeight="1" x14ac:dyDescent="0.25">
      <c r="A90" s="24"/>
      <c r="B90" s="34" t="s">
        <v>104</v>
      </c>
      <c r="C90" s="37">
        <v>41</v>
      </c>
      <c r="D90" s="37">
        <v>30</v>
      </c>
      <c r="E90" s="37">
        <f>40+1</f>
        <v>41</v>
      </c>
      <c r="F90" s="37">
        <f>55+1</f>
        <v>56</v>
      </c>
      <c r="G90" s="20">
        <f>21+2</f>
        <v>23</v>
      </c>
      <c r="H90" s="37">
        <f>SUM(C90:G90)</f>
        <v>191</v>
      </c>
      <c r="I90" s="37">
        <f>24+1</f>
        <v>25</v>
      </c>
      <c r="J90" s="37">
        <v>30</v>
      </c>
      <c r="K90" s="37">
        <f>SUM(I90:J90)</f>
        <v>55</v>
      </c>
      <c r="L90" s="37">
        <f>+H90+K90</f>
        <v>246</v>
      </c>
    </row>
    <row r="91" spans="1:14" ht="12.75" customHeight="1" x14ac:dyDescent="0.25">
      <c r="C91" s="37"/>
      <c r="D91" s="37"/>
      <c r="E91" s="37"/>
      <c r="F91" s="37"/>
      <c r="G91" s="20"/>
      <c r="H91" s="10"/>
      <c r="I91" s="37"/>
      <c r="J91" s="37"/>
      <c r="K91" s="20"/>
      <c r="L91" s="37"/>
    </row>
    <row r="92" spans="1:14" ht="12.75" customHeight="1" x14ac:dyDescent="0.25">
      <c r="A92" s="28"/>
      <c r="C92" s="37"/>
      <c r="D92" s="37"/>
      <c r="E92" s="37"/>
      <c r="F92" s="37"/>
      <c r="G92" s="20"/>
      <c r="H92" s="10"/>
      <c r="I92" s="37"/>
      <c r="J92" s="37"/>
      <c r="K92" s="20"/>
      <c r="L92" s="37"/>
    </row>
    <row r="93" spans="1:14" ht="12.75" customHeight="1" x14ac:dyDescent="0.25">
      <c r="A93" s="28"/>
      <c r="C93" s="37"/>
      <c r="D93" s="37"/>
      <c r="E93" s="37"/>
      <c r="F93" s="37"/>
      <c r="G93" s="20"/>
      <c r="H93" s="10"/>
      <c r="I93" s="37"/>
      <c r="J93" s="37"/>
      <c r="K93" s="20"/>
      <c r="L93" s="37"/>
    </row>
    <row r="94" spans="1:14" ht="12.75" customHeight="1" x14ac:dyDescent="0.25">
      <c r="A94" s="28"/>
      <c r="C94" s="37"/>
      <c r="D94" s="37"/>
      <c r="E94" s="37"/>
      <c r="F94" s="37"/>
      <c r="G94" s="20"/>
      <c r="H94" s="10"/>
      <c r="I94" s="37"/>
      <c r="J94" s="37"/>
      <c r="K94" s="20"/>
      <c r="L94" s="37"/>
    </row>
    <row r="95" spans="1:14" ht="12.75" customHeight="1" x14ac:dyDescent="0.25">
      <c r="A95" s="28"/>
      <c r="C95" s="37"/>
      <c r="D95" s="37"/>
      <c r="E95" s="37"/>
      <c r="F95" s="37"/>
      <c r="G95" s="20"/>
      <c r="H95" s="10"/>
      <c r="I95" s="37"/>
      <c r="J95" s="37"/>
      <c r="K95" s="20"/>
      <c r="L95" s="37"/>
    </row>
    <row r="96" spans="1:14" ht="12.75" customHeight="1" x14ac:dyDescent="0.25">
      <c r="A96" s="28"/>
      <c r="C96" s="37"/>
      <c r="D96" s="37"/>
      <c r="E96" s="37"/>
      <c r="F96" s="37"/>
      <c r="G96" s="20"/>
      <c r="H96" s="10"/>
      <c r="I96" s="37"/>
      <c r="J96" s="37"/>
      <c r="K96" s="20"/>
      <c r="L96" s="37"/>
    </row>
    <row r="97" spans="1:12" ht="12.75" customHeight="1" x14ac:dyDescent="0.25">
      <c r="C97" s="37"/>
      <c r="D97" s="37"/>
      <c r="E97" s="37"/>
      <c r="F97" s="37"/>
      <c r="G97" s="20"/>
      <c r="H97" s="10"/>
      <c r="I97" s="37"/>
      <c r="J97" s="37"/>
      <c r="K97" s="20"/>
      <c r="L97" s="37"/>
    </row>
    <row r="98" spans="1:12" ht="12.75" customHeight="1" x14ac:dyDescent="0.25">
      <c r="A98" s="28"/>
      <c r="C98" s="37"/>
      <c r="D98" s="37"/>
      <c r="E98" s="37"/>
      <c r="F98" s="37"/>
      <c r="G98" s="20"/>
      <c r="H98" s="10"/>
      <c r="I98" s="37"/>
      <c r="J98" s="37"/>
      <c r="K98" s="20"/>
      <c r="L98" s="37"/>
    </row>
  </sheetData>
  <mergeCells count="2">
    <mergeCell ref="C1:H1"/>
    <mergeCell ref="I1:K1"/>
  </mergeCells>
  <phoneticPr fontId="0" type="noConversion"/>
  <printOptions gridLines="1"/>
  <pageMargins left="0.25" right="0.25" top="0.75" bottom="1" header="0.3" footer="0.05"/>
  <pageSetup firstPageNumber="0" orientation="landscape" r:id="rId1"/>
  <headerFooter alignWithMargins="0">
    <oddHeader>&amp;CTown of Branford
State Election</oddHeader>
    <oddFooter xml:space="preserve">&amp;CAbsentee by District
November 4, 2014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7"/>
  <sheetViews>
    <sheetView workbookViewId="0">
      <pane xSplit="2" ySplit="2" topLeftCell="C58" activePane="bottomRight" state="frozen"/>
      <selection pane="topRight" activeCell="C1" sqref="C1"/>
      <selection pane="bottomLeft" activeCell="A3" sqref="A3"/>
      <selection pane="bottomRight" activeCell="C60" sqref="C60"/>
    </sheetView>
  </sheetViews>
  <sheetFormatPr defaultColWidth="8.88671875" defaultRowHeight="12.75" customHeight="1" x14ac:dyDescent="0.25"/>
  <cols>
    <col min="1" max="1" width="35.109375" style="25" bestFit="1" customWidth="1"/>
    <col min="2" max="2" width="4" style="25" customWidth="1"/>
    <col min="3" max="5" width="7" style="36" customWidth="1"/>
    <col min="6" max="6" width="8.6640625" style="36" customWidth="1"/>
    <col min="7" max="7" width="8.88671875" style="21"/>
    <col min="8" max="8" width="10.44140625" style="36" customWidth="1"/>
    <col min="9" max="10" width="7" style="36" customWidth="1"/>
    <col min="11" max="11" width="8.88671875" style="21"/>
    <col min="12" max="12" width="8.88671875" style="36" bestFit="1" customWidth="1"/>
    <col min="13" max="16384" width="8.88671875" style="21"/>
  </cols>
  <sheetData>
    <row r="1" spans="1:12" ht="12.75" customHeight="1" x14ac:dyDescent="0.25">
      <c r="A1" s="13" t="s">
        <v>0</v>
      </c>
      <c r="B1" s="14"/>
      <c r="C1" s="15" t="s">
        <v>1</v>
      </c>
      <c r="D1" s="16"/>
      <c r="E1" s="16"/>
      <c r="F1" s="16"/>
      <c r="G1" s="16"/>
      <c r="H1" s="16"/>
      <c r="I1" s="15" t="s">
        <v>2</v>
      </c>
      <c r="J1" s="16"/>
      <c r="K1" s="16"/>
      <c r="L1" s="18" t="s">
        <v>73</v>
      </c>
    </row>
    <row r="2" spans="1:12" ht="12.75" customHeight="1" x14ac:dyDescent="0.25">
      <c r="A2" s="13"/>
      <c r="B2" s="13"/>
      <c r="C2" s="18" t="s">
        <v>5</v>
      </c>
      <c r="D2" s="18" t="s">
        <v>6</v>
      </c>
      <c r="E2" s="18" t="s">
        <v>7</v>
      </c>
      <c r="F2" s="18" t="s">
        <v>8</v>
      </c>
      <c r="G2" s="18" t="s">
        <v>49</v>
      </c>
      <c r="H2" s="18" t="s">
        <v>9</v>
      </c>
      <c r="I2" s="18" t="s">
        <v>10</v>
      </c>
      <c r="J2" s="18" t="s">
        <v>50</v>
      </c>
      <c r="K2" s="18" t="s">
        <v>9</v>
      </c>
      <c r="L2" s="18" t="s">
        <v>12</v>
      </c>
    </row>
    <row r="3" spans="1:12" ht="12.75" customHeight="1" x14ac:dyDescent="0.25">
      <c r="A3" s="24" t="s">
        <v>14</v>
      </c>
      <c r="C3" s="26"/>
      <c r="D3" s="26"/>
      <c r="E3" s="27"/>
      <c r="F3" s="26"/>
      <c r="G3" s="27"/>
      <c r="H3" s="27"/>
      <c r="I3" s="27"/>
      <c r="J3" s="27"/>
      <c r="K3" s="27"/>
      <c r="L3" s="27"/>
    </row>
    <row r="4" spans="1:12" ht="12.75" customHeight="1" x14ac:dyDescent="0.25">
      <c r="A4" s="28" t="s">
        <v>55</v>
      </c>
      <c r="B4" s="28" t="s">
        <v>15</v>
      </c>
      <c r="C4" s="10">
        <v>11</v>
      </c>
      <c r="D4" s="10">
        <v>4</v>
      </c>
      <c r="E4" s="10">
        <f>12+1</f>
        <v>13</v>
      </c>
      <c r="F4" s="10">
        <v>3</v>
      </c>
      <c r="G4" s="10">
        <v>6</v>
      </c>
      <c r="H4" s="10">
        <f t="shared" ref="H4:H14" si="0">SUM(C4:G4)</f>
        <v>37</v>
      </c>
      <c r="I4" s="10">
        <v>4</v>
      </c>
      <c r="J4" s="10">
        <v>4</v>
      </c>
      <c r="K4" s="10">
        <f t="shared" ref="K4:K14" si="1">SUM(I4:J4)</f>
        <v>8</v>
      </c>
      <c r="L4" s="10">
        <f t="shared" ref="L4:L14" si="2">+H4+K4</f>
        <v>45</v>
      </c>
    </row>
    <row r="5" spans="1:12" ht="12.75" customHeight="1" x14ac:dyDescent="0.25">
      <c r="A5" s="28" t="s">
        <v>16</v>
      </c>
      <c r="B5" s="28" t="s">
        <v>17</v>
      </c>
      <c r="C5" s="10">
        <v>14</v>
      </c>
      <c r="D5" s="10">
        <v>1</v>
      </c>
      <c r="E5" s="10">
        <v>14</v>
      </c>
      <c r="F5" s="10">
        <v>10</v>
      </c>
      <c r="G5" s="10">
        <v>6</v>
      </c>
      <c r="H5" s="10">
        <f t="shared" si="0"/>
        <v>45</v>
      </c>
      <c r="I5" s="10">
        <v>7</v>
      </c>
      <c r="J5" s="10">
        <v>6</v>
      </c>
      <c r="K5" s="10">
        <f t="shared" si="1"/>
        <v>13</v>
      </c>
      <c r="L5" s="10">
        <f t="shared" si="2"/>
        <v>58</v>
      </c>
    </row>
    <row r="6" spans="1:12" ht="12.75" customHeight="1" x14ac:dyDescent="0.25">
      <c r="A6" s="28" t="s">
        <v>16</v>
      </c>
      <c r="B6" s="28" t="s">
        <v>18</v>
      </c>
      <c r="C6" s="10">
        <v>1</v>
      </c>
      <c r="D6" s="10"/>
      <c r="E6" s="10"/>
      <c r="F6" s="10"/>
      <c r="G6" s="10"/>
      <c r="H6" s="10">
        <f t="shared" si="0"/>
        <v>1</v>
      </c>
      <c r="I6" s="10"/>
      <c r="J6" s="10"/>
      <c r="K6" s="10">
        <f t="shared" si="1"/>
        <v>0</v>
      </c>
      <c r="L6" s="10">
        <f t="shared" si="2"/>
        <v>1</v>
      </c>
    </row>
    <row r="7" spans="1:12" ht="12.75" customHeight="1" x14ac:dyDescent="0.25">
      <c r="A7" s="28" t="s">
        <v>16</v>
      </c>
      <c r="B7" s="28" t="s">
        <v>100</v>
      </c>
      <c r="C7" s="10"/>
      <c r="D7" s="10"/>
      <c r="E7" s="10">
        <v>1</v>
      </c>
      <c r="F7" s="10"/>
      <c r="G7" s="10"/>
      <c r="H7" s="10">
        <f t="shared" si="0"/>
        <v>1</v>
      </c>
      <c r="I7" s="10"/>
      <c r="J7" s="10"/>
      <c r="K7" s="10"/>
      <c r="L7" s="10">
        <f t="shared" si="2"/>
        <v>1</v>
      </c>
    </row>
    <row r="8" spans="1:12" ht="12.75" customHeight="1" x14ac:dyDescent="0.25">
      <c r="A8" s="28" t="s">
        <v>55</v>
      </c>
      <c r="B8" s="28" t="s">
        <v>51</v>
      </c>
      <c r="C8" s="10">
        <v>1</v>
      </c>
      <c r="D8" s="10"/>
      <c r="E8" s="10">
        <v>3</v>
      </c>
      <c r="F8" s="10"/>
      <c r="G8" s="10">
        <v>1</v>
      </c>
      <c r="H8" s="10">
        <f t="shared" si="0"/>
        <v>5</v>
      </c>
      <c r="I8" s="10"/>
      <c r="J8" s="10"/>
      <c r="K8" s="10">
        <f t="shared" si="1"/>
        <v>0</v>
      </c>
      <c r="L8" s="10">
        <f t="shared" si="2"/>
        <v>5</v>
      </c>
    </row>
    <row r="9" spans="1:12" ht="12.75" customHeight="1" x14ac:dyDescent="0.25">
      <c r="A9" s="28" t="s">
        <v>55</v>
      </c>
      <c r="B9" s="28" t="s">
        <v>100</v>
      </c>
      <c r="C9" s="10"/>
      <c r="D9" s="10"/>
      <c r="E9" s="10"/>
      <c r="F9" s="10"/>
      <c r="G9" s="10"/>
      <c r="H9" s="10"/>
      <c r="I9" s="10"/>
      <c r="J9" s="10"/>
      <c r="K9" s="10"/>
      <c r="L9" s="10"/>
    </row>
    <row r="10" spans="1:12" ht="12.75" customHeight="1" x14ac:dyDescent="0.25">
      <c r="A10" s="28" t="s">
        <v>56</v>
      </c>
      <c r="B10" s="28" t="s">
        <v>57</v>
      </c>
      <c r="C10" s="10"/>
      <c r="D10" s="10"/>
      <c r="E10" s="10"/>
      <c r="F10" s="10"/>
      <c r="G10" s="10">
        <v>1</v>
      </c>
      <c r="H10" s="10">
        <f t="shared" si="0"/>
        <v>1</v>
      </c>
      <c r="I10" s="10"/>
      <c r="J10" s="10"/>
      <c r="K10" s="10">
        <f t="shared" si="1"/>
        <v>0</v>
      </c>
      <c r="L10" s="10">
        <f t="shared" si="2"/>
        <v>1</v>
      </c>
    </row>
    <row r="11" spans="1:12" ht="12.75" customHeight="1" x14ac:dyDescent="0.25">
      <c r="A11" s="28" t="s">
        <v>58</v>
      </c>
      <c r="B11" s="28" t="s">
        <v>59</v>
      </c>
      <c r="C11" s="10"/>
      <c r="D11" s="10"/>
      <c r="E11" s="10"/>
      <c r="F11" s="10"/>
      <c r="G11" s="10"/>
      <c r="H11" s="10">
        <f t="shared" si="0"/>
        <v>0</v>
      </c>
      <c r="I11" s="10"/>
      <c r="J11" s="10"/>
      <c r="K11" s="10">
        <f t="shared" si="1"/>
        <v>0</v>
      </c>
      <c r="L11" s="10">
        <f t="shared" si="2"/>
        <v>0</v>
      </c>
    </row>
    <row r="12" spans="1:12" ht="12.75" customHeight="1" x14ac:dyDescent="0.25">
      <c r="A12" s="28" t="s">
        <v>60</v>
      </c>
      <c r="B12" s="28" t="s">
        <v>59</v>
      </c>
      <c r="C12" s="10"/>
      <c r="D12" s="10"/>
      <c r="E12" s="10"/>
      <c r="F12" s="10"/>
      <c r="G12" s="10"/>
      <c r="H12" s="10">
        <f t="shared" si="0"/>
        <v>0</v>
      </c>
      <c r="I12" s="10"/>
      <c r="J12" s="10"/>
      <c r="K12" s="10">
        <f t="shared" si="1"/>
        <v>0</v>
      </c>
      <c r="L12" s="10">
        <f t="shared" si="2"/>
        <v>0</v>
      </c>
    </row>
    <row r="13" spans="1:12" ht="12.75" customHeight="1" x14ac:dyDescent="0.25">
      <c r="A13" s="28" t="s">
        <v>61</v>
      </c>
      <c r="B13" s="28" t="s">
        <v>59</v>
      </c>
      <c r="C13" s="10"/>
      <c r="D13" s="10"/>
      <c r="E13" s="10"/>
      <c r="F13" s="10"/>
      <c r="G13" s="10"/>
      <c r="H13" s="10">
        <f t="shared" si="0"/>
        <v>0</v>
      </c>
      <c r="I13" s="10"/>
      <c r="J13" s="10"/>
      <c r="K13" s="10">
        <f t="shared" si="1"/>
        <v>0</v>
      </c>
      <c r="L13" s="10">
        <f t="shared" si="2"/>
        <v>0</v>
      </c>
    </row>
    <row r="14" spans="1:12" ht="12.75" customHeight="1" x14ac:dyDescent="0.25">
      <c r="A14" s="28" t="s">
        <v>62</v>
      </c>
      <c r="B14" s="28" t="s">
        <v>59</v>
      </c>
      <c r="C14" s="10"/>
      <c r="D14" s="10"/>
      <c r="E14" s="10"/>
      <c r="F14" s="10"/>
      <c r="G14" s="10"/>
      <c r="H14" s="10">
        <f t="shared" si="0"/>
        <v>0</v>
      </c>
      <c r="I14" s="10"/>
      <c r="J14" s="10"/>
      <c r="K14" s="10">
        <f t="shared" si="1"/>
        <v>0</v>
      </c>
      <c r="L14" s="10">
        <f t="shared" si="2"/>
        <v>0</v>
      </c>
    </row>
    <row r="15" spans="1:12" ht="12.75" customHeight="1" x14ac:dyDescent="0.25">
      <c r="A15" s="24" t="s">
        <v>19</v>
      </c>
      <c r="C15" s="10">
        <f t="shared" ref="C15:L15" si="3">SUM(C4:C14)</f>
        <v>27</v>
      </c>
      <c r="D15" s="10">
        <f t="shared" si="3"/>
        <v>5</v>
      </c>
      <c r="E15" s="10">
        <f t="shared" si="3"/>
        <v>31</v>
      </c>
      <c r="F15" s="10">
        <f t="shared" si="3"/>
        <v>13</v>
      </c>
      <c r="G15" s="10">
        <f t="shared" si="3"/>
        <v>14</v>
      </c>
      <c r="H15" s="10">
        <f t="shared" si="3"/>
        <v>90</v>
      </c>
      <c r="I15" s="10">
        <f t="shared" si="3"/>
        <v>11</v>
      </c>
      <c r="J15" s="10">
        <f t="shared" si="3"/>
        <v>10</v>
      </c>
      <c r="K15" s="10">
        <f t="shared" si="3"/>
        <v>21</v>
      </c>
      <c r="L15" s="10">
        <f t="shared" si="3"/>
        <v>111</v>
      </c>
    </row>
    <row r="16" spans="1:12" ht="12.75" customHeight="1" x14ac:dyDescent="0.25"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1:12" ht="12.75" customHeight="1" x14ac:dyDescent="0.25">
      <c r="A17" s="24" t="s">
        <v>20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1:12" ht="12.75" customHeight="1" x14ac:dyDescent="0.25">
      <c r="A18" s="28" t="s">
        <v>63</v>
      </c>
      <c r="B18" s="28" t="s">
        <v>15</v>
      </c>
      <c r="C18" s="10">
        <v>9</v>
      </c>
      <c r="D18" s="10">
        <v>3</v>
      </c>
      <c r="E18" s="10">
        <f>11+1</f>
        <v>12</v>
      </c>
      <c r="F18" s="10">
        <v>3</v>
      </c>
      <c r="G18" s="10">
        <v>7</v>
      </c>
      <c r="H18" s="10">
        <f t="shared" ref="H18:H86" si="4">SUM(C18:G18)</f>
        <v>34</v>
      </c>
      <c r="I18" s="10"/>
      <c r="J18" s="10">
        <v>3</v>
      </c>
      <c r="K18" s="10">
        <f>SUM(I18:J18)</f>
        <v>3</v>
      </c>
      <c r="L18" s="10">
        <f t="shared" ref="L18:L48" si="5">+H18+K18</f>
        <v>37</v>
      </c>
    </row>
    <row r="19" spans="1:12" ht="12.75" customHeight="1" x14ac:dyDescent="0.25">
      <c r="A19" s="28" t="s">
        <v>21</v>
      </c>
      <c r="B19" s="28" t="s">
        <v>17</v>
      </c>
      <c r="C19" s="10">
        <v>14</v>
      </c>
      <c r="D19" s="10">
        <v>2</v>
      </c>
      <c r="E19" s="10">
        <v>18</v>
      </c>
      <c r="F19" s="10">
        <v>9</v>
      </c>
      <c r="G19" s="10">
        <v>5</v>
      </c>
      <c r="H19" s="10">
        <f t="shared" si="4"/>
        <v>48</v>
      </c>
      <c r="I19" s="10">
        <f>11+1</f>
        <v>12</v>
      </c>
      <c r="J19" s="10">
        <v>7</v>
      </c>
      <c r="K19" s="10">
        <f>SUM(I19:J19)</f>
        <v>19</v>
      </c>
      <c r="L19" s="10">
        <f t="shared" si="5"/>
        <v>67</v>
      </c>
    </row>
    <row r="20" spans="1:12" ht="12.75" customHeight="1" x14ac:dyDescent="0.25">
      <c r="A20" s="31" t="s">
        <v>21</v>
      </c>
      <c r="B20" s="32" t="s">
        <v>18</v>
      </c>
      <c r="C20" s="10">
        <v>3</v>
      </c>
      <c r="D20" s="10"/>
      <c r="E20" s="10"/>
      <c r="F20" s="10">
        <v>1</v>
      </c>
      <c r="G20" s="10"/>
      <c r="H20" s="10">
        <f t="shared" si="4"/>
        <v>4</v>
      </c>
      <c r="I20" s="10"/>
      <c r="J20" s="10"/>
      <c r="K20" s="10">
        <f>SUM(I20:J20)</f>
        <v>0</v>
      </c>
      <c r="L20" s="10">
        <f t="shared" si="5"/>
        <v>4</v>
      </c>
    </row>
    <row r="21" spans="1:12" ht="12.75" customHeight="1" x14ac:dyDescent="0.25">
      <c r="A21" s="31" t="s">
        <v>21</v>
      </c>
      <c r="B21" s="32" t="s">
        <v>100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</row>
    <row r="22" spans="1:12" ht="12.75" customHeight="1" x14ac:dyDescent="0.25">
      <c r="A22" s="31"/>
      <c r="B22" s="32"/>
      <c r="C22" s="10"/>
      <c r="D22" s="10"/>
      <c r="E22" s="10"/>
      <c r="F22" s="10"/>
      <c r="G22" s="10"/>
      <c r="H22" s="10"/>
      <c r="I22" s="10"/>
      <c r="J22" s="10"/>
      <c r="K22" s="10"/>
      <c r="L22" s="10"/>
    </row>
    <row r="23" spans="1:12" ht="12.75" customHeight="1" x14ac:dyDescent="0.25">
      <c r="A23" s="24" t="s">
        <v>22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 spans="1:12" ht="12.75" customHeight="1" x14ac:dyDescent="0.25">
      <c r="A24" s="28" t="s">
        <v>64</v>
      </c>
      <c r="B24" s="28" t="s">
        <v>15</v>
      </c>
      <c r="C24" s="37">
        <v>9</v>
      </c>
      <c r="D24" s="10">
        <v>3</v>
      </c>
      <c r="E24" s="10">
        <f>8+1</f>
        <v>9</v>
      </c>
      <c r="F24" s="10">
        <v>3</v>
      </c>
      <c r="G24" s="10">
        <v>6</v>
      </c>
      <c r="H24" s="10">
        <f t="shared" si="4"/>
        <v>30</v>
      </c>
      <c r="I24" s="10">
        <v>1</v>
      </c>
      <c r="J24" s="10">
        <v>3</v>
      </c>
      <c r="K24" s="10">
        <f>+I24+J24</f>
        <v>4</v>
      </c>
      <c r="L24" s="10">
        <f t="shared" si="5"/>
        <v>34</v>
      </c>
    </row>
    <row r="25" spans="1:12" ht="12.75" customHeight="1" x14ac:dyDescent="0.25">
      <c r="A25" s="28" t="s">
        <v>65</v>
      </c>
      <c r="B25" s="28" t="s">
        <v>17</v>
      </c>
      <c r="C25" s="37">
        <v>13</v>
      </c>
      <c r="D25" s="10">
        <v>1</v>
      </c>
      <c r="E25" s="10">
        <v>20</v>
      </c>
      <c r="F25" s="10">
        <v>9</v>
      </c>
      <c r="G25" s="10">
        <v>5</v>
      </c>
      <c r="H25" s="10">
        <f t="shared" si="4"/>
        <v>48</v>
      </c>
      <c r="I25" s="10">
        <f>9+1</f>
        <v>10</v>
      </c>
      <c r="J25" s="10">
        <v>7</v>
      </c>
      <c r="K25" s="10">
        <f>+I25+J25</f>
        <v>17</v>
      </c>
      <c r="L25" s="10">
        <f t="shared" si="5"/>
        <v>65</v>
      </c>
    </row>
    <row r="26" spans="1:12" ht="12.75" customHeight="1" x14ac:dyDescent="0.25">
      <c r="A26" s="28" t="s">
        <v>65</v>
      </c>
      <c r="B26" s="28" t="s">
        <v>18</v>
      </c>
      <c r="C26" s="37">
        <v>3</v>
      </c>
      <c r="D26" s="10">
        <v>1</v>
      </c>
      <c r="E26" s="10"/>
      <c r="F26" s="10">
        <v>1</v>
      </c>
      <c r="G26" s="10"/>
      <c r="H26" s="10">
        <f t="shared" si="4"/>
        <v>5</v>
      </c>
      <c r="I26" s="10">
        <v>1</v>
      </c>
      <c r="J26" s="10"/>
      <c r="K26" s="10">
        <f>+I26+J26</f>
        <v>1</v>
      </c>
      <c r="L26" s="10">
        <f t="shared" si="5"/>
        <v>6</v>
      </c>
    </row>
    <row r="27" spans="1:12" ht="12.75" customHeight="1" x14ac:dyDescent="0.25">
      <c r="A27" s="28" t="s">
        <v>65</v>
      </c>
      <c r="B27" s="28" t="s">
        <v>100</v>
      </c>
      <c r="C27" s="37"/>
      <c r="D27" s="10"/>
      <c r="E27" s="10"/>
      <c r="F27" s="10"/>
      <c r="G27" s="10"/>
      <c r="H27" s="10"/>
      <c r="I27" s="10"/>
      <c r="J27" s="10"/>
      <c r="K27" s="10"/>
      <c r="L27" s="10"/>
    </row>
    <row r="28" spans="1:12" ht="12.75" customHeight="1" x14ac:dyDescent="0.25">
      <c r="A28" s="28" t="s">
        <v>64</v>
      </c>
      <c r="B28" s="28" t="s">
        <v>51</v>
      </c>
      <c r="C28" s="37">
        <v>1</v>
      </c>
      <c r="D28" s="10"/>
      <c r="E28" s="10">
        <v>1</v>
      </c>
      <c r="F28" s="10"/>
      <c r="G28" s="10">
        <v>2</v>
      </c>
      <c r="H28" s="10">
        <f t="shared" si="4"/>
        <v>4</v>
      </c>
      <c r="I28" s="10"/>
      <c r="J28" s="10"/>
      <c r="K28" s="10">
        <f>+I28+J28</f>
        <v>0</v>
      </c>
      <c r="L28" s="10">
        <f t="shared" si="5"/>
        <v>4</v>
      </c>
    </row>
    <row r="29" spans="1:12" ht="12.75" customHeight="1" x14ac:dyDescent="0.25">
      <c r="A29" s="28" t="s">
        <v>64</v>
      </c>
      <c r="B29" s="28" t="s">
        <v>100</v>
      </c>
      <c r="C29" s="37"/>
      <c r="D29" s="10"/>
      <c r="E29" s="10"/>
      <c r="F29" s="10"/>
      <c r="G29" s="10"/>
      <c r="H29" s="10"/>
      <c r="I29" s="10"/>
      <c r="J29" s="10"/>
      <c r="K29" s="10"/>
      <c r="L29" s="10"/>
    </row>
    <row r="30" spans="1:12" ht="12.75" customHeight="1" x14ac:dyDescent="0.25">
      <c r="A30" s="28"/>
      <c r="B30" s="28"/>
      <c r="C30" s="37"/>
      <c r="D30" s="10"/>
      <c r="E30" s="10"/>
      <c r="F30" s="10"/>
      <c r="G30" s="10"/>
      <c r="H30" s="10"/>
      <c r="I30" s="10"/>
      <c r="J30" s="10"/>
      <c r="K30" s="10"/>
      <c r="L30" s="10"/>
    </row>
    <row r="31" spans="1:12" ht="12.75" customHeight="1" x14ac:dyDescent="0.25">
      <c r="A31" s="24" t="s">
        <v>23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</row>
    <row r="32" spans="1:12" ht="12.75" customHeight="1" x14ac:dyDescent="0.25">
      <c r="A32" s="28" t="s">
        <v>66</v>
      </c>
      <c r="B32" s="28" t="s">
        <v>15</v>
      </c>
      <c r="C32" s="10">
        <v>10</v>
      </c>
      <c r="D32" s="10">
        <v>3</v>
      </c>
      <c r="E32" s="10">
        <f>11+1</f>
        <v>12</v>
      </c>
      <c r="F32" s="10">
        <v>5</v>
      </c>
      <c r="G32" s="10">
        <v>5</v>
      </c>
      <c r="H32" s="10">
        <f t="shared" si="4"/>
        <v>35</v>
      </c>
      <c r="I32" s="10"/>
      <c r="J32" s="10"/>
      <c r="K32" s="10">
        <f>SUM(I32:J32)</f>
        <v>0</v>
      </c>
      <c r="L32" s="10">
        <f t="shared" si="5"/>
        <v>35</v>
      </c>
    </row>
    <row r="33" spans="1:12" ht="12.75" customHeight="1" x14ac:dyDescent="0.25">
      <c r="A33" s="28" t="s">
        <v>24</v>
      </c>
      <c r="B33" s="28" t="s">
        <v>17</v>
      </c>
      <c r="C33" s="37">
        <v>13</v>
      </c>
      <c r="D33" s="10">
        <v>2</v>
      </c>
      <c r="E33" s="10">
        <v>15</v>
      </c>
      <c r="F33" s="10">
        <v>6</v>
      </c>
      <c r="G33" s="10">
        <v>7</v>
      </c>
      <c r="H33" s="10">
        <f t="shared" si="4"/>
        <v>43</v>
      </c>
      <c r="I33" s="10"/>
      <c r="J33" s="10"/>
      <c r="K33" s="10">
        <f>SUM(I33:J33)</f>
        <v>0</v>
      </c>
      <c r="L33" s="10">
        <f t="shared" si="5"/>
        <v>43</v>
      </c>
    </row>
    <row r="34" spans="1:12" ht="12.75" customHeight="1" x14ac:dyDescent="0.25">
      <c r="A34" s="31" t="s">
        <v>66</v>
      </c>
      <c r="B34" s="31" t="s">
        <v>51</v>
      </c>
      <c r="C34" s="10">
        <v>2</v>
      </c>
      <c r="D34" s="10"/>
      <c r="E34" s="10">
        <v>3</v>
      </c>
      <c r="F34" s="10"/>
      <c r="G34" s="10">
        <v>1</v>
      </c>
      <c r="H34" s="10">
        <f t="shared" si="4"/>
        <v>6</v>
      </c>
      <c r="I34" s="10"/>
      <c r="J34" s="10"/>
      <c r="K34" s="10">
        <f>SUM(I34:J34)</f>
        <v>0</v>
      </c>
      <c r="L34" s="10">
        <f t="shared" si="5"/>
        <v>6</v>
      </c>
    </row>
    <row r="35" spans="1:12" ht="12.75" customHeight="1" x14ac:dyDescent="0.25">
      <c r="A35" s="31" t="s">
        <v>66</v>
      </c>
      <c r="B35" s="31" t="s">
        <v>100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</row>
    <row r="36" spans="1:12" ht="12.75" customHeight="1" x14ac:dyDescent="0.25">
      <c r="A36" s="31"/>
      <c r="B36" s="31"/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1:12" ht="12.75" customHeight="1" x14ac:dyDescent="0.25">
      <c r="A37" s="32" t="s">
        <v>25</v>
      </c>
      <c r="B37" s="28" t="s">
        <v>15</v>
      </c>
      <c r="C37" s="37"/>
      <c r="D37" s="10"/>
      <c r="E37" s="10"/>
      <c r="F37" s="10"/>
      <c r="G37" s="10"/>
      <c r="H37" s="10"/>
      <c r="I37" s="10"/>
      <c r="J37" s="10">
        <v>4</v>
      </c>
      <c r="K37" s="20">
        <f>+I37+J37</f>
        <v>4</v>
      </c>
      <c r="L37" s="10">
        <f t="shared" si="5"/>
        <v>4</v>
      </c>
    </row>
    <row r="38" spans="1:12" ht="12.75" customHeight="1" x14ac:dyDescent="0.25">
      <c r="A38" s="28" t="s">
        <v>67</v>
      </c>
      <c r="B38" s="28" t="s">
        <v>17</v>
      </c>
      <c r="C38" s="37"/>
      <c r="D38" s="10"/>
      <c r="E38" s="10"/>
      <c r="F38" s="10"/>
      <c r="G38" s="10"/>
      <c r="H38" s="10"/>
      <c r="I38" s="10">
        <f>10+1</f>
        <v>11</v>
      </c>
      <c r="J38" s="10">
        <v>5</v>
      </c>
      <c r="K38" s="20">
        <f>+I38+J38</f>
        <v>16</v>
      </c>
      <c r="L38" s="10">
        <f t="shared" si="5"/>
        <v>16</v>
      </c>
    </row>
    <row r="39" spans="1:12" ht="12.75" customHeight="1" x14ac:dyDescent="0.25">
      <c r="A39" s="28" t="s">
        <v>67</v>
      </c>
      <c r="B39" s="28" t="s">
        <v>18</v>
      </c>
      <c r="C39" s="37"/>
      <c r="D39" s="10"/>
      <c r="E39" s="10"/>
      <c r="F39" s="10"/>
      <c r="G39" s="10"/>
      <c r="H39" s="10"/>
      <c r="I39" s="10"/>
      <c r="J39" s="10"/>
      <c r="K39" s="20">
        <f>+I39+J39</f>
        <v>0</v>
      </c>
      <c r="L39" s="10">
        <f t="shared" si="5"/>
        <v>0</v>
      </c>
    </row>
    <row r="40" spans="1:12" ht="12.75" customHeight="1" x14ac:dyDescent="0.25">
      <c r="A40" s="28" t="s">
        <v>25</v>
      </c>
      <c r="B40" s="28" t="s">
        <v>51</v>
      </c>
      <c r="C40" s="37"/>
      <c r="D40" s="10"/>
      <c r="E40" s="10"/>
      <c r="F40" s="10"/>
      <c r="G40" s="10"/>
      <c r="H40" s="10"/>
      <c r="I40" s="10">
        <v>1</v>
      </c>
      <c r="J40" s="10"/>
      <c r="K40" s="20">
        <f>+I40+J40</f>
        <v>1</v>
      </c>
      <c r="L40" s="10">
        <f t="shared" si="5"/>
        <v>1</v>
      </c>
    </row>
    <row r="41" spans="1:12" ht="12.75" customHeight="1" x14ac:dyDescent="0.25">
      <c r="A41" s="31" t="s">
        <v>67</v>
      </c>
      <c r="B41" s="31" t="s">
        <v>100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</row>
    <row r="42" spans="1:12" ht="12.75" customHeight="1" x14ac:dyDescent="0.25">
      <c r="A42" s="31"/>
      <c r="B42" s="31"/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1:12" ht="12.75" customHeight="1" x14ac:dyDescent="0.25">
      <c r="A43" s="24" t="s">
        <v>26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</row>
    <row r="44" spans="1:12" ht="12.75" customHeight="1" x14ac:dyDescent="0.25">
      <c r="A44" s="28" t="s">
        <v>68</v>
      </c>
      <c r="B44" s="28" t="s">
        <v>15</v>
      </c>
      <c r="C44" s="10">
        <v>9</v>
      </c>
      <c r="D44" s="10">
        <v>3</v>
      </c>
      <c r="E44" s="10">
        <f>11+1</f>
        <v>12</v>
      </c>
      <c r="F44" s="10">
        <v>4</v>
      </c>
      <c r="G44" s="10">
        <v>5</v>
      </c>
      <c r="H44" s="10">
        <f t="shared" si="4"/>
        <v>33</v>
      </c>
      <c r="I44" s="10">
        <v>2</v>
      </c>
      <c r="J44" s="10">
        <v>4</v>
      </c>
      <c r="K44" s="10">
        <f>SUM(I44:J44)</f>
        <v>6</v>
      </c>
      <c r="L44" s="10">
        <f t="shared" si="5"/>
        <v>39</v>
      </c>
    </row>
    <row r="45" spans="1:12" ht="12.75" customHeight="1" x14ac:dyDescent="0.25">
      <c r="A45" s="28" t="s">
        <v>27</v>
      </c>
      <c r="B45" s="28" t="s">
        <v>17</v>
      </c>
      <c r="C45" s="10">
        <v>13</v>
      </c>
      <c r="D45" s="10">
        <v>2</v>
      </c>
      <c r="E45" s="10">
        <v>15</v>
      </c>
      <c r="F45" s="10">
        <v>6</v>
      </c>
      <c r="G45" s="10">
        <v>5</v>
      </c>
      <c r="H45" s="10">
        <f t="shared" si="4"/>
        <v>41</v>
      </c>
      <c r="I45" s="10">
        <v>7</v>
      </c>
      <c r="J45" s="10">
        <v>4</v>
      </c>
      <c r="K45" s="10">
        <f>SUM(I45:J45)</f>
        <v>11</v>
      </c>
      <c r="L45" s="10">
        <f t="shared" si="5"/>
        <v>52</v>
      </c>
    </row>
    <row r="46" spans="1:12" ht="12.75" customHeight="1" x14ac:dyDescent="0.25">
      <c r="A46" s="28" t="s">
        <v>27</v>
      </c>
      <c r="B46" s="28" t="s">
        <v>18</v>
      </c>
      <c r="C46" s="37">
        <v>2</v>
      </c>
      <c r="D46" s="10"/>
      <c r="E46" s="10">
        <v>1</v>
      </c>
      <c r="F46" s="10">
        <v>1</v>
      </c>
      <c r="G46" s="10"/>
      <c r="H46" s="10">
        <f t="shared" si="4"/>
        <v>4</v>
      </c>
      <c r="I46" s="10">
        <v>1</v>
      </c>
      <c r="J46" s="10"/>
      <c r="K46" s="10">
        <f>SUM(I46:J46)</f>
        <v>1</v>
      </c>
      <c r="L46" s="10">
        <f t="shared" si="5"/>
        <v>5</v>
      </c>
    </row>
    <row r="47" spans="1:12" ht="12.75" customHeight="1" x14ac:dyDescent="0.25">
      <c r="A47" s="28" t="s">
        <v>27</v>
      </c>
      <c r="B47" s="28" t="s">
        <v>100</v>
      </c>
      <c r="C47" s="37"/>
      <c r="D47" s="10"/>
      <c r="E47" s="10"/>
      <c r="F47" s="10"/>
      <c r="G47" s="10"/>
      <c r="H47" s="10"/>
      <c r="I47" s="10"/>
      <c r="J47" s="10"/>
      <c r="K47" s="10"/>
      <c r="L47" s="10"/>
    </row>
    <row r="48" spans="1:12" ht="12.75" customHeight="1" x14ac:dyDescent="0.25">
      <c r="A48" s="28" t="s">
        <v>68</v>
      </c>
      <c r="B48" s="28" t="s">
        <v>51</v>
      </c>
      <c r="C48" s="10"/>
      <c r="D48" s="10"/>
      <c r="E48" s="10">
        <v>2</v>
      </c>
      <c r="F48" s="10"/>
      <c r="G48" s="10">
        <v>2</v>
      </c>
      <c r="H48" s="10">
        <f t="shared" si="4"/>
        <v>4</v>
      </c>
      <c r="I48" s="10">
        <v>1</v>
      </c>
      <c r="J48" s="10"/>
      <c r="K48" s="10">
        <f>SUM(I48:J48)</f>
        <v>1</v>
      </c>
      <c r="L48" s="10">
        <f t="shared" si="5"/>
        <v>5</v>
      </c>
    </row>
    <row r="49" spans="1:12" ht="12.75" customHeight="1" x14ac:dyDescent="0.25">
      <c r="A49" s="28" t="s">
        <v>68</v>
      </c>
      <c r="B49" s="28" t="s">
        <v>100</v>
      </c>
      <c r="C49" s="10"/>
      <c r="D49" s="10"/>
      <c r="E49" s="10"/>
      <c r="F49" s="10"/>
      <c r="G49" s="10"/>
      <c r="H49" s="10"/>
      <c r="I49" s="10"/>
      <c r="J49" s="10"/>
      <c r="K49" s="10"/>
      <c r="L49" s="10"/>
    </row>
    <row r="50" spans="1:12" ht="12.75" customHeight="1" x14ac:dyDescent="0.25">
      <c r="A50" s="28" t="s">
        <v>28</v>
      </c>
      <c r="B50" s="28" t="s">
        <v>29</v>
      </c>
      <c r="C50" s="10"/>
      <c r="D50" s="10"/>
      <c r="E50" s="10"/>
      <c r="F50" s="10"/>
      <c r="G50" s="10"/>
      <c r="H50" s="10">
        <f>SUM(C50:G50)</f>
        <v>0</v>
      </c>
      <c r="I50" s="10">
        <v>1</v>
      </c>
      <c r="J50" s="10">
        <v>1</v>
      </c>
      <c r="K50" s="10">
        <f>SUM(I50:J50)</f>
        <v>2</v>
      </c>
      <c r="L50" s="10">
        <f>+H50+K50</f>
        <v>2</v>
      </c>
    </row>
    <row r="51" spans="1:12" ht="12.75" customHeight="1" x14ac:dyDescent="0.25">
      <c r="A51" s="28"/>
      <c r="B51" s="28"/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r="52" spans="1:12" ht="12.75" customHeight="1" x14ac:dyDescent="0.25">
      <c r="A52" s="24" t="s">
        <v>30</v>
      </c>
      <c r="C52" s="10"/>
      <c r="D52" s="10"/>
      <c r="E52" s="10"/>
      <c r="F52" s="10"/>
      <c r="G52" s="10"/>
      <c r="H52" s="10"/>
      <c r="I52" s="10"/>
      <c r="J52" s="10"/>
      <c r="K52" s="10"/>
      <c r="L52" s="10"/>
    </row>
    <row r="53" spans="1:12" ht="12.75" customHeight="1" x14ac:dyDescent="0.25">
      <c r="A53" s="28" t="s">
        <v>69</v>
      </c>
      <c r="B53" s="28" t="s">
        <v>15</v>
      </c>
      <c r="C53" s="10">
        <v>10</v>
      </c>
      <c r="D53" s="10">
        <v>3</v>
      </c>
      <c r="E53" s="10">
        <f>12+1</f>
        <v>13</v>
      </c>
      <c r="F53" s="10">
        <v>3</v>
      </c>
      <c r="G53" s="10">
        <v>5</v>
      </c>
      <c r="H53" s="10">
        <f t="shared" si="4"/>
        <v>34</v>
      </c>
      <c r="I53" s="10">
        <v>2</v>
      </c>
      <c r="J53" s="10">
        <v>5</v>
      </c>
      <c r="K53" s="10">
        <f>SUM(I53:J53)</f>
        <v>7</v>
      </c>
      <c r="L53" s="10">
        <f t="shared" ref="L53:L86" si="6">+H53+K53</f>
        <v>41</v>
      </c>
    </row>
    <row r="54" spans="1:12" ht="12.75" customHeight="1" x14ac:dyDescent="0.25">
      <c r="A54" s="28" t="s">
        <v>31</v>
      </c>
      <c r="B54" s="28" t="s">
        <v>17</v>
      </c>
      <c r="C54" s="10">
        <v>12</v>
      </c>
      <c r="D54" s="10">
        <v>2</v>
      </c>
      <c r="E54" s="10">
        <v>16</v>
      </c>
      <c r="F54" s="10">
        <v>8</v>
      </c>
      <c r="G54" s="10">
        <v>5</v>
      </c>
      <c r="H54" s="10">
        <f t="shared" si="4"/>
        <v>43</v>
      </c>
      <c r="I54" s="10">
        <v>7</v>
      </c>
      <c r="J54" s="10">
        <v>4</v>
      </c>
      <c r="K54" s="10">
        <f>SUM(I54:J54)</f>
        <v>11</v>
      </c>
      <c r="L54" s="10">
        <f t="shared" si="6"/>
        <v>54</v>
      </c>
    </row>
    <row r="55" spans="1:12" ht="12.75" customHeight="1" x14ac:dyDescent="0.25">
      <c r="A55" s="28" t="s">
        <v>31</v>
      </c>
      <c r="B55" s="28" t="s">
        <v>18</v>
      </c>
      <c r="C55" s="10">
        <v>2</v>
      </c>
      <c r="D55" s="10"/>
      <c r="E55" s="10"/>
      <c r="F55" s="10">
        <v>1</v>
      </c>
      <c r="G55" s="10">
        <v>1</v>
      </c>
      <c r="H55" s="10">
        <f t="shared" si="4"/>
        <v>4</v>
      </c>
      <c r="I55" s="10">
        <v>1</v>
      </c>
      <c r="J55" s="10"/>
      <c r="K55" s="10">
        <f>SUM(I55:J55)</f>
        <v>1</v>
      </c>
      <c r="L55" s="10">
        <f t="shared" si="6"/>
        <v>5</v>
      </c>
    </row>
    <row r="56" spans="1:12" ht="12.75" customHeight="1" x14ac:dyDescent="0.25">
      <c r="A56" s="28" t="s">
        <v>31</v>
      </c>
      <c r="B56" s="28" t="s">
        <v>100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</row>
    <row r="57" spans="1:12" ht="12.75" customHeight="1" x14ac:dyDescent="0.25">
      <c r="A57" s="28" t="s">
        <v>69</v>
      </c>
      <c r="B57" s="28" t="s">
        <v>51</v>
      </c>
      <c r="C57" s="10">
        <v>2</v>
      </c>
      <c r="D57" s="10"/>
      <c r="E57" s="10">
        <v>2</v>
      </c>
      <c r="F57" s="10"/>
      <c r="G57" s="10">
        <v>1</v>
      </c>
      <c r="H57" s="10">
        <f t="shared" si="4"/>
        <v>5</v>
      </c>
      <c r="I57" s="10">
        <v>1</v>
      </c>
      <c r="J57" s="10"/>
      <c r="K57" s="10">
        <f>SUM(I57:J57)</f>
        <v>1</v>
      </c>
      <c r="L57" s="10">
        <f t="shared" si="6"/>
        <v>6</v>
      </c>
    </row>
    <row r="58" spans="1:12" ht="12.75" customHeight="1" x14ac:dyDescent="0.25">
      <c r="A58" s="28" t="s">
        <v>69</v>
      </c>
      <c r="B58" s="28" t="s">
        <v>100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</row>
    <row r="59" spans="1:12" ht="12.75" customHeight="1" x14ac:dyDescent="0.25">
      <c r="A59" s="31" t="s">
        <v>71</v>
      </c>
      <c r="B59" s="31" t="s">
        <v>59</v>
      </c>
      <c r="C59" s="10"/>
      <c r="D59" s="10"/>
      <c r="E59" s="10"/>
      <c r="F59" s="10"/>
      <c r="G59" s="10"/>
      <c r="H59" s="10">
        <f t="shared" si="4"/>
        <v>0</v>
      </c>
      <c r="I59" s="10"/>
      <c r="J59" s="10"/>
      <c r="K59" s="10">
        <f>SUM(I59:J59)</f>
        <v>0</v>
      </c>
      <c r="L59" s="10">
        <f t="shared" si="6"/>
        <v>0</v>
      </c>
    </row>
    <row r="60" spans="1:12" ht="12.75" customHeight="1" x14ac:dyDescent="0.25">
      <c r="A60" s="31"/>
      <c r="B60" s="31"/>
      <c r="C60" s="10"/>
      <c r="D60" s="10"/>
      <c r="E60" s="10"/>
      <c r="F60" s="10"/>
      <c r="G60" s="10"/>
      <c r="H60" s="10"/>
      <c r="I60" s="10"/>
      <c r="J60" s="10"/>
      <c r="K60" s="10"/>
      <c r="L60" s="10"/>
    </row>
    <row r="61" spans="1:12" ht="12.75" customHeight="1" x14ac:dyDescent="0.25">
      <c r="A61" s="24" t="s">
        <v>32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</row>
    <row r="62" spans="1:12" ht="12.75" customHeight="1" x14ac:dyDescent="0.25">
      <c r="A62" s="28" t="s">
        <v>70</v>
      </c>
      <c r="B62" s="28" t="s">
        <v>15</v>
      </c>
      <c r="C62" s="10">
        <v>10</v>
      </c>
      <c r="D62" s="10">
        <v>3</v>
      </c>
      <c r="E62" s="10">
        <f>11+1</f>
        <v>12</v>
      </c>
      <c r="F62" s="10">
        <v>3</v>
      </c>
      <c r="G62" s="10">
        <v>5</v>
      </c>
      <c r="H62" s="10">
        <f t="shared" si="4"/>
        <v>33</v>
      </c>
      <c r="I62" s="10"/>
      <c r="J62" s="10">
        <v>4</v>
      </c>
      <c r="K62" s="10">
        <f>SUM(I62:J62)</f>
        <v>4</v>
      </c>
      <c r="L62" s="10">
        <f t="shared" si="6"/>
        <v>37</v>
      </c>
    </row>
    <row r="63" spans="1:12" ht="12.75" customHeight="1" x14ac:dyDescent="0.25">
      <c r="A63" s="28" t="s">
        <v>33</v>
      </c>
      <c r="B63" s="28" t="s">
        <v>17</v>
      </c>
      <c r="C63" s="37">
        <v>13</v>
      </c>
      <c r="D63" s="10">
        <v>2</v>
      </c>
      <c r="E63" s="10">
        <v>12</v>
      </c>
      <c r="F63" s="10">
        <v>7</v>
      </c>
      <c r="G63" s="10">
        <v>5</v>
      </c>
      <c r="H63" s="10">
        <f t="shared" si="4"/>
        <v>39</v>
      </c>
      <c r="I63" s="10">
        <v>8</v>
      </c>
      <c r="J63" s="10">
        <v>5</v>
      </c>
      <c r="K63" s="10">
        <f>SUM(I63:J63)</f>
        <v>13</v>
      </c>
      <c r="L63" s="10">
        <f t="shared" si="6"/>
        <v>52</v>
      </c>
    </row>
    <row r="64" spans="1:12" ht="12.75" customHeight="1" x14ac:dyDescent="0.25">
      <c r="A64" s="28" t="s">
        <v>33</v>
      </c>
      <c r="B64" s="28" t="s">
        <v>18</v>
      </c>
      <c r="C64" s="37">
        <v>2</v>
      </c>
      <c r="D64" s="10"/>
      <c r="E64" s="10"/>
      <c r="F64" s="10">
        <v>1</v>
      </c>
      <c r="G64" s="10"/>
      <c r="H64" s="10">
        <f t="shared" si="4"/>
        <v>3</v>
      </c>
      <c r="I64" s="10">
        <v>1</v>
      </c>
      <c r="J64" s="10"/>
      <c r="K64" s="10">
        <f>SUM(I64:J64)</f>
        <v>1</v>
      </c>
      <c r="L64" s="10">
        <f t="shared" si="6"/>
        <v>4</v>
      </c>
    </row>
    <row r="65" spans="1:12" ht="12.75" customHeight="1" x14ac:dyDescent="0.25">
      <c r="A65" s="28" t="s">
        <v>33</v>
      </c>
      <c r="B65" s="28" t="s">
        <v>100</v>
      </c>
      <c r="C65" s="37"/>
      <c r="D65" s="10"/>
      <c r="E65" s="10"/>
      <c r="F65" s="10"/>
      <c r="G65" s="10"/>
      <c r="H65" s="10"/>
      <c r="I65" s="10"/>
      <c r="J65" s="10"/>
      <c r="K65" s="10"/>
      <c r="L65" s="10"/>
    </row>
    <row r="66" spans="1:12" ht="12.75" customHeight="1" x14ac:dyDescent="0.25">
      <c r="A66" s="28" t="s">
        <v>70</v>
      </c>
      <c r="B66" s="28" t="s">
        <v>51</v>
      </c>
      <c r="C66" s="10">
        <v>1</v>
      </c>
      <c r="D66" s="10"/>
      <c r="E66" s="10">
        <v>5</v>
      </c>
      <c r="F66" s="10"/>
      <c r="G66" s="10">
        <v>1</v>
      </c>
      <c r="H66" s="10">
        <f t="shared" si="4"/>
        <v>7</v>
      </c>
      <c r="I66" s="10">
        <v>1</v>
      </c>
      <c r="J66" s="10"/>
      <c r="K66" s="10">
        <f>SUM(I66:J66)</f>
        <v>1</v>
      </c>
      <c r="L66" s="10">
        <f t="shared" si="6"/>
        <v>8</v>
      </c>
    </row>
    <row r="67" spans="1:12" ht="12.75" customHeight="1" x14ac:dyDescent="0.25">
      <c r="A67" s="28" t="s">
        <v>70</v>
      </c>
      <c r="B67" s="28" t="s">
        <v>100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</row>
    <row r="68" spans="1:12" ht="12.75" customHeight="1" x14ac:dyDescent="0.25">
      <c r="A68" s="35" t="s">
        <v>71</v>
      </c>
      <c r="B68" s="35" t="s">
        <v>29</v>
      </c>
      <c r="C68" s="10"/>
      <c r="D68" s="10"/>
      <c r="E68" s="10"/>
      <c r="F68" s="10"/>
      <c r="G68" s="10">
        <v>1</v>
      </c>
      <c r="H68" s="10">
        <f t="shared" si="4"/>
        <v>1</v>
      </c>
      <c r="I68" s="10"/>
      <c r="J68" s="10">
        <v>1</v>
      </c>
      <c r="K68" s="10">
        <f>SUM(I68:J68)</f>
        <v>1</v>
      </c>
      <c r="L68" s="10">
        <f t="shared" si="6"/>
        <v>2</v>
      </c>
    </row>
    <row r="69" spans="1:12" ht="12.75" customHeight="1" x14ac:dyDescent="0.25">
      <c r="A69" s="35"/>
      <c r="B69" s="35"/>
      <c r="C69" s="37"/>
      <c r="D69" s="10"/>
      <c r="E69" s="10"/>
      <c r="F69" s="10"/>
      <c r="G69" s="10"/>
      <c r="H69" s="10"/>
      <c r="I69" s="10"/>
      <c r="J69" s="10"/>
      <c r="K69" s="10"/>
      <c r="L69" s="10"/>
    </row>
    <row r="70" spans="1:12" ht="12.75" customHeight="1" x14ac:dyDescent="0.25">
      <c r="A70" s="24" t="s">
        <v>34</v>
      </c>
      <c r="C70" s="37"/>
      <c r="D70" s="10"/>
      <c r="E70" s="10"/>
      <c r="F70" s="10"/>
      <c r="G70" s="10"/>
      <c r="H70" s="10"/>
      <c r="I70" s="10"/>
      <c r="J70" s="10"/>
      <c r="K70" s="10"/>
      <c r="L70" s="10"/>
    </row>
    <row r="71" spans="1:12" ht="12.75" customHeight="1" x14ac:dyDescent="0.25">
      <c r="A71" s="28" t="s">
        <v>110</v>
      </c>
      <c r="B71" s="28" t="s">
        <v>15</v>
      </c>
      <c r="C71" s="10">
        <v>8</v>
      </c>
      <c r="D71" s="10">
        <v>3</v>
      </c>
      <c r="E71" s="10">
        <f>9+1</f>
        <v>10</v>
      </c>
      <c r="F71" s="10">
        <v>2</v>
      </c>
      <c r="G71" s="10">
        <v>4</v>
      </c>
      <c r="H71" s="10">
        <f t="shared" si="4"/>
        <v>27</v>
      </c>
      <c r="I71" s="10">
        <v>2</v>
      </c>
      <c r="J71" s="10">
        <v>3</v>
      </c>
      <c r="K71" s="10">
        <f>SUM(I71:J71)</f>
        <v>5</v>
      </c>
      <c r="L71" s="10">
        <f t="shared" si="6"/>
        <v>32</v>
      </c>
    </row>
    <row r="72" spans="1:12" ht="12.75" customHeight="1" x14ac:dyDescent="0.25">
      <c r="A72" s="28" t="s">
        <v>52</v>
      </c>
      <c r="B72" s="28" t="s">
        <v>17</v>
      </c>
      <c r="C72" s="10">
        <v>14</v>
      </c>
      <c r="D72" s="10">
        <v>1</v>
      </c>
      <c r="E72" s="10">
        <v>18</v>
      </c>
      <c r="F72" s="10">
        <v>8</v>
      </c>
      <c r="G72" s="10">
        <v>7</v>
      </c>
      <c r="H72" s="10">
        <f t="shared" si="4"/>
        <v>48</v>
      </c>
      <c r="I72" s="10">
        <v>8</v>
      </c>
      <c r="J72" s="10">
        <v>7</v>
      </c>
      <c r="K72" s="10">
        <f>SUM(I72:J72)</f>
        <v>15</v>
      </c>
      <c r="L72" s="10">
        <f t="shared" si="6"/>
        <v>63</v>
      </c>
    </row>
    <row r="73" spans="1:12" ht="12.75" customHeight="1" x14ac:dyDescent="0.25">
      <c r="A73" s="28" t="s">
        <v>52</v>
      </c>
      <c r="B73" s="28" t="s">
        <v>18</v>
      </c>
      <c r="C73" s="37">
        <v>1</v>
      </c>
      <c r="D73" s="10">
        <v>1</v>
      </c>
      <c r="E73" s="10"/>
      <c r="F73" s="10">
        <v>1</v>
      </c>
      <c r="G73" s="10"/>
      <c r="H73" s="10">
        <f t="shared" si="4"/>
        <v>3</v>
      </c>
      <c r="I73" s="10">
        <v>1</v>
      </c>
      <c r="J73" s="10"/>
      <c r="K73" s="10">
        <f>SUM(I73:J73)</f>
        <v>1</v>
      </c>
      <c r="L73" s="10">
        <f t="shared" si="6"/>
        <v>4</v>
      </c>
    </row>
    <row r="74" spans="1:12" ht="12.75" customHeight="1" x14ac:dyDescent="0.25">
      <c r="A74" s="28" t="s">
        <v>52</v>
      </c>
      <c r="B74" s="28" t="s">
        <v>100</v>
      </c>
      <c r="C74" s="37"/>
      <c r="D74" s="10"/>
      <c r="E74" s="10"/>
      <c r="F74" s="10"/>
      <c r="G74" s="10"/>
      <c r="H74" s="10"/>
      <c r="I74" s="10"/>
      <c r="J74" s="10"/>
      <c r="K74" s="10"/>
      <c r="L74" s="10"/>
    </row>
    <row r="75" spans="1:12" ht="12.75" customHeight="1" x14ac:dyDescent="0.25">
      <c r="A75" s="28" t="s">
        <v>110</v>
      </c>
      <c r="B75" s="28" t="s">
        <v>51</v>
      </c>
      <c r="C75" s="37"/>
      <c r="D75" s="10"/>
      <c r="E75" s="10">
        <v>2</v>
      </c>
      <c r="F75" s="10"/>
      <c r="G75" s="10">
        <v>1</v>
      </c>
      <c r="H75" s="10">
        <f t="shared" si="4"/>
        <v>3</v>
      </c>
      <c r="I75" s="10">
        <v>1</v>
      </c>
      <c r="J75" s="10"/>
      <c r="K75" s="10">
        <f>SUM(I75:J75)</f>
        <v>1</v>
      </c>
      <c r="L75" s="10">
        <f t="shared" si="6"/>
        <v>4</v>
      </c>
    </row>
    <row r="76" spans="1:12" ht="12.75" customHeight="1" x14ac:dyDescent="0.25">
      <c r="A76" s="28" t="s">
        <v>110</v>
      </c>
      <c r="B76" s="28" t="s">
        <v>100</v>
      </c>
      <c r="C76" s="37"/>
      <c r="D76" s="10"/>
      <c r="E76" s="10"/>
      <c r="F76" s="10"/>
      <c r="G76" s="10"/>
      <c r="H76" s="10"/>
      <c r="I76" s="10"/>
      <c r="J76" s="10"/>
      <c r="K76" s="10"/>
      <c r="L76" s="10"/>
    </row>
    <row r="77" spans="1:12" ht="12.75" customHeight="1" x14ac:dyDescent="0.25">
      <c r="A77" s="28" t="s">
        <v>53</v>
      </c>
      <c r="B77" s="28" t="s">
        <v>29</v>
      </c>
      <c r="C77" s="10"/>
      <c r="D77" s="10"/>
      <c r="E77" s="10"/>
      <c r="F77" s="10"/>
      <c r="G77" s="10"/>
      <c r="H77" s="10">
        <f t="shared" si="4"/>
        <v>0</v>
      </c>
      <c r="I77" s="10"/>
      <c r="J77" s="10"/>
      <c r="K77" s="10">
        <f>SUM(I77:J77)</f>
        <v>0</v>
      </c>
      <c r="L77" s="10">
        <f t="shared" si="6"/>
        <v>0</v>
      </c>
    </row>
    <row r="78" spans="1:12" ht="12.75" customHeight="1" x14ac:dyDescent="0.25">
      <c r="C78" s="10"/>
      <c r="D78" s="10"/>
      <c r="E78" s="10"/>
      <c r="F78" s="10"/>
      <c r="G78" s="10"/>
      <c r="H78" s="10"/>
      <c r="I78" s="10"/>
      <c r="J78" s="10"/>
      <c r="K78" s="10"/>
      <c r="L78" s="10"/>
    </row>
    <row r="79" spans="1:12" ht="12.75" customHeight="1" x14ac:dyDescent="0.25">
      <c r="A79" s="24" t="s">
        <v>35</v>
      </c>
      <c r="C79" s="37"/>
      <c r="D79" s="10"/>
      <c r="E79" s="10"/>
      <c r="F79" s="10"/>
      <c r="G79" s="10"/>
      <c r="H79" s="10"/>
      <c r="I79" s="10"/>
      <c r="J79" s="10"/>
      <c r="K79" s="10"/>
      <c r="L79" s="10"/>
    </row>
    <row r="80" spans="1:12" ht="12.75" customHeight="1" x14ac:dyDescent="0.25">
      <c r="A80" s="28" t="s">
        <v>36</v>
      </c>
      <c r="B80" s="28" t="s">
        <v>15</v>
      </c>
      <c r="C80" s="37">
        <v>10</v>
      </c>
      <c r="D80" s="10">
        <v>3</v>
      </c>
      <c r="E80" s="10">
        <f>11+1</f>
        <v>12</v>
      </c>
      <c r="F80" s="10">
        <v>3</v>
      </c>
      <c r="G80" s="10">
        <v>5</v>
      </c>
      <c r="H80" s="10">
        <f t="shared" si="4"/>
        <v>33</v>
      </c>
      <c r="I80" s="10">
        <v>1</v>
      </c>
      <c r="J80" s="10">
        <v>4</v>
      </c>
      <c r="K80" s="10">
        <f>SUM(I80:J80)</f>
        <v>5</v>
      </c>
      <c r="L80" s="10">
        <f t="shared" si="6"/>
        <v>38</v>
      </c>
    </row>
    <row r="81" spans="1:12" ht="12.75" customHeight="1" x14ac:dyDescent="0.25">
      <c r="A81" s="28" t="s">
        <v>36</v>
      </c>
      <c r="B81" s="28" t="s">
        <v>17</v>
      </c>
      <c r="C81" s="37">
        <v>14</v>
      </c>
      <c r="D81" s="10">
        <v>2</v>
      </c>
      <c r="E81" s="10">
        <v>17</v>
      </c>
      <c r="F81" s="10">
        <v>8</v>
      </c>
      <c r="G81" s="10">
        <v>6</v>
      </c>
      <c r="H81" s="10">
        <f t="shared" si="4"/>
        <v>47</v>
      </c>
      <c r="I81" s="10">
        <v>8</v>
      </c>
      <c r="J81" s="10">
        <v>6</v>
      </c>
      <c r="K81" s="10">
        <f>SUM(I81:J81)</f>
        <v>14</v>
      </c>
      <c r="L81" s="10">
        <f t="shared" si="6"/>
        <v>61</v>
      </c>
    </row>
    <row r="82" spans="1:12" ht="12.75" customHeight="1" x14ac:dyDescent="0.25">
      <c r="A82" s="28" t="s">
        <v>36</v>
      </c>
      <c r="B82" s="31" t="s">
        <v>100</v>
      </c>
      <c r="C82" s="37"/>
      <c r="D82" s="10"/>
      <c r="E82" s="10"/>
      <c r="F82" s="10"/>
      <c r="G82" s="10"/>
      <c r="H82" s="10"/>
      <c r="I82" s="10"/>
      <c r="J82" s="10"/>
      <c r="K82" s="10"/>
      <c r="L82" s="10"/>
    </row>
    <row r="83" spans="1:12" ht="12.75" customHeight="1" x14ac:dyDescent="0.25">
      <c r="A83" s="28"/>
      <c r="B83" s="31"/>
      <c r="C83" s="37"/>
      <c r="D83" s="10"/>
      <c r="E83" s="10"/>
      <c r="F83" s="10"/>
      <c r="G83" s="10"/>
      <c r="H83" s="10"/>
      <c r="I83" s="10"/>
      <c r="J83" s="10"/>
      <c r="K83" s="10"/>
      <c r="L83" s="10"/>
    </row>
    <row r="84" spans="1:12" ht="12.75" customHeight="1" x14ac:dyDescent="0.25">
      <c r="A84" s="24" t="s">
        <v>39</v>
      </c>
      <c r="C84" s="37"/>
      <c r="D84" s="10"/>
      <c r="E84" s="10"/>
      <c r="F84" s="10"/>
      <c r="G84" s="10"/>
      <c r="H84" s="10"/>
      <c r="I84" s="10"/>
      <c r="J84" s="10"/>
      <c r="K84" s="10"/>
      <c r="L84" s="10"/>
    </row>
    <row r="85" spans="1:12" ht="12.75" customHeight="1" x14ac:dyDescent="0.25">
      <c r="A85" s="28" t="s">
        <v>72</v>
      </c>
      <c r="B85" s="28" t="s">
        <v>15</v>
      </c>
      <c r="C85" s="37">
        <v>12</v>
      </c>
      <c r="D85" s="10">
        <v>3</v>
      </c>
      <c r="E85" s="10">
        <f>11+1</f>
        <v>12</v>
      </c>
      <c r="F85" s="10">
        <v>4</v>
      </c>
      <c r="G85" s="10">
        <v>5</v>
      </c>
      <c r="H85" s="10">
        <f t="shared" si="4"/>
        <v>36</v>
      </c>
      <c r="I85" s="10">
        <v>1</v>
      </c>
      <c r="J85" s="10">
        <v>4</v>
      </c>
      <c r="K85" s="10">
        <f>SUM(I85:J85)</f>
        <v>5</v>
      </c>
      <c r="L85" s="10">
        <f t="shared" si="6"/>
        <v>41</v>
      </c>
    </row>
    <row r="86" spans="1:12" ht="12.75" customHeight="1" x14ac:dyDescent="0.25">
      <c r="A86" s="28" t="s">
        <v>42</v>
      </c>
      <c r="B86" s="28" t="s">
        <v>17</v>
      </c>
      <c r="C86" s="37">
        <v>11</v>
      </c>
      <c r="D86" s="10">
        <v>2</v>
      </c>
      <c r="E86" s="10">
        <v>17</v>
      </c>
      <c r="F86" s="10">
        <v>8</v>
      </c>
      <c r="G86" s="10">
        <v>6</v>
      </c>
      <c r="H86" s="10">
        <f t="shared" si="4"/>
        <v>44</v>
      </c>
      <c r="I86" s="10">
        <v>8</v>
      </c>
      <c r="J86" s="10">
        <v>5</v>
      </c>
      <c r="K86" s="10">
        <f>SUM(I86:J86)</f>
        <v>13</v>
      </c>
      <c r="L86" s="10">
        <f t="shared" si="6"/>
        <v>57</v>
      </c>
    </row>
    <row r="87" spans="1:12" ht="12.75" customHeight="1" x14ac:dyDescent="0.25">
      <c r="C87" s="37"/>
      <c r="D87" s="37"/>
      <c r="E87" s="37"/>
      <c r="F87" s="37"/>
      <c r="G87" s="20"/>
      <c r="H87" s="10"/>
      <c r="I87" s="37"/>
      <c r="J87" s="37"/>
      <c r="K87" s="20"/>
      <c r="L87" s="37"/>
    </row>
    <row r="88" spans="1:12" ht="12.75" customHeight="1" x14ac:dyDescent="0.25">
      <c r="A88" s="30" t="s">
        <v>102</v>
      </c>
      <c r="B88" s="30" t="s">
        <v>103</v>
      </c>
      <c r="C88" s="37">
        <v>16</v>
      </c>
      <c r="D88" s="37">
        <v>2</v>
      </c>
      <c r="E88" s="37">
        <v>11</v>
      </c>
      <c r="F88" s="37">
        <v>5</v>
      </c>
      <c r="G88" s="37">
        <v>7</v>
      </c>
      <c r="H88" s="37">
        <f>SUM(C88:G88)</f>
        <v>41</v>
      </c>
      <c r="I88" s="37">
        <f>5+1</f>
        <v>6</v>
      </c>
      <c r="J88" s="37">
        <v>6</v>
      </c>
      <c r="K88" s="37">
        <f>SUM(I88:J88)</f>
        <v>12</v>
      </c>
      <c r="L88" s="37">
        <f>+K88+H88</f>
        <v>53</v>
      </c>
    </row>
    <row r="89" spans="1:12" ht="12.75" customHeight="1" x14ac:dyDescent="0.25">
      <c r="A89" s="28"/>
      <c r="B89" s="30" t="s">
        <v>104</v>
      </c>
      <c r="C89" s="37">
        <v>8</v>
      </c>
      <c r="D89" s="37">
        <v>2</v>
      </c>
      <c r="E89" s="37">
        <v>17</v>
      </c>
      <c r="F89" s="37">
        <v>5</v>
      </c>
      <c r="G89" s="20">
        <v>4</v>
      </c>
      <c r="H89" s="37">
        <f>SUM(C89:G89)</f>
        <v>36</v>
      </c>
      <c r="I89" s="37">
        <v>3</v>
      </c>
      <c r="J89" s="37">
        <v>4</v>
      </c>
      <c r="K89" s="37">
        <f>SUM(I89:J89)</f>
        <v>7</v>
      </c>
      <c r="L89" s="37">
        <f>+K89+H89</f>
        <v>43</v>
      </c>
    </row>
    <row r="90" spans="1:12" ht="12.75" customHeight="1" x14ac:dyDescent="0.25">
      <c r="C90" s="37"/>
      <c r="D90" s="37"/>
      <c r="E90" s="37"/>
      <c r="F90" s="37"/>
      <c r="G90" s="20"/>
      <c r="H90" s="10"/>
      <c r="I90" s="37"/>
      <c r="J90" s="37"/>
      <c r="K90" s="20"/>
      <c r="L90" s="37"/>
    </row>
    <row r="91" spans="1:12" ht="12.75" customHeight="1" x14ac:dyDescent="0.25">
      <c r="A91" s="28"/>
      <c r="C91" s="37"/>
      <c r="D91" s="37"/>
      <c r="E91" s="37"/>
      <c r="F91" s="37"/>
      <c r="G91" s="20"/>
      <c r="H91" s="10"/>
      <c r="I91" s="37"/>
      <c r="J91" s="37"/>
      <c r="K91" s="20"/>
      <c r="L91" s="37"/>
    </row>
    <row r="92" spans="1:12" ht="12.75" customHeight="1" x14ac:dyDescent="0.25">
      <c r="A92" s="28"/>
      <c r="C92" s="37"/>
      <c r="D92" s="37"/>
      <c r="E92" s="37"/>
      <c r="F92" s="37"/>
      <c r="G92" s="20"/>
      <c r="H92" s="10"/>
      <c r="I92" s="37"/>
      <c r="J92" s="37"/>
      <c r="K92" s="20"/>
      <c r="L92" s="37"/>
    </row>
    <row r="93" spans="1:12" ht="12.75" customHeight="1" x14ac:dyDescent="0.25">
      <c r="A93" s="28"/>
      <c r="C93" s="37"/>
      <c r="D93" s="37"/>
      <c r="E93" s="37"/>
      <c r="F93" s="37"/>
      <c r="G93" s="20"/>
      <c r="H93" s="10"/>
      <c r="I93" s="37"/>
      <c r="J93" s="37"/>
      <c r="K93" s="20"/>
      <c r="L93" s="37"/>
    </row>
    <row r="94" spans="1:12" ht="12.75" customHeight="1" x14ac:dyDescent="0.25">
      <c r="A94" s="28"/>
      <c r="C94" s="37"/>
      <c r="D94" s="37"/>
      <c r="E94" s="37"/>
      <c r="F94" s="37"/>
      <c r="G94" s="20"/>
      <c r="H94" s="10"/>
      <c r="I94" s="37"/>
      <c r="J94" s="37"/>
      <c r="K94" s="20"/>
      <c r="L94" s="37"/>
    </row>
    <row r="95" spans="1:12" ht="12.75" customHeight="1" x14ac:dyDescent="0.25">
      <c r="A95" s="28"/>
      <c r="C95" s="37"/>
      <c r="D95" s="37"/>
      <c r="E95" s="37"/>
      <c r="F95" s="37"/>
      <c r="G95" s="20"/>
      <c r="H95" s="10"/>
      <c r="I95" s="37"/>
      <c r="J95" s="37"/>
      <c r="K95" s="20"/>
      <c r="L95" s="37"/>
    </row>
    <row r="96" spans="1:12" ht="12.75" customHeight="1" x14ac:dyDescent="0.25">
      <c r="C96" s="37"/>
      <c r="D96" s="37"/>
      <c r="E96" s="37"/>
      <c r="F96" s="37"/>
      <c r="G96" s="20"/>
      <c r="H96" s="10"/>
      <c r="I96" s="37"/>
      <c r="J96" s="37"/>
      <c r="K96" s="20"/>
      <c r="L96" s="37"/>
    </row>
    <row r="97" spans="1:12" ht="12.75" customHeight="1" x14ac:dyDescent="0.25">
      <c r="A97" s="28"/>
      <c r="C97" s="37"/>
      <c r="D97" s="37"/>
      <c r="E97" s="37"/>
      <c r="F97" s="37"/>
      <c r="G97" s="20"/>
      <c r="H97" s="10"/>
      <c r="I97" s="37"/>
      <c r="J97" s="37"/>
      <c r="K97" s="20"/>
      <c r="L97" s="37"/>
    </row>
  </sheetData>
  <mergeCells count="2">
    <mergeCell ref="C1:H1"/>
    <mergeCell ref="I1:K1"/>
  </mergeCells>
  <phoneticPr fontId="0" type="noConversion"/>
  <printOptions gridLines="1"/>
  <pageMargins left="0.25" right="0.25" top="0.75" bottom="0.5" header="0.3" footer="0.05"/>
  <pageSetup firstPageNumber="0" orientation="landscape" r:id="rId1"/>
  <headerFooter alignWithMargins="0">
    <oddHeader>&amp;CTown of Branford
State Election</oddHeader>
    <oddFooter>&amp;CEDR by District
November 4, 2014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8"/>
  <sheetViews>
    <sheetView workbookViewId="0">
      <selection activeCell="J21" sqref="J21:J27"/>
    </sheetView>
  </sheetViews>
  <sheetFormatPr defaultRowHeight="12.75" customHeight="1" x14ac:dyDescent="0.25"/>
  <cols>
    <col min="1" max="1" width="23.6640625" customWidth="1"/>
    <col min="2" max="2" width="9.109375" bestFit="1" customWidth="1"/>
    <col min="8" max="8" width="11.6640625" customWidth="1"/>
  </cols>
  <sheetData>
    <row r="1" spans="1:11" s="2" customFormat="1" ht="12.75" customHeight="1" x14ac:dyDescent="0.25">
      <c r="B1" s="12" t="s">
        <v>91</v>
      </c>
      <c r="C1" s="12"/>
      <c r="D1" s="12"/>
      <c r="E1" s="12"/>
    </row>
    <row r="2" spans="1:11" s="2" customFormat="1" ht="12.75" customHeight="1" x14ac:dyDescent="0.25">
      <c r="A2" s="2" t="s">
        <v>85</v>
      </c>
      <c r="B2" s="11">
        <v>41947</v>
      </c>
      <c r="C2" s="11"/>
      <c r="D2" s="11"/>
      <c r="E2" s="11"/>
    </row>
    <row r="3" spans="1:11" s="3" customFormat="1" ht="12.75" customHeight="1" x14ac:dyDescent="0.25">
      <c r="A3" s="3" t="s">
        <v>86</v>
      </c>
      <c r="B3" s="8">
        <v>0.44791666666666669</v>
      </c>
      <c r="C3" s="8">
        <v>0.58333333333333337</v>
      </c>
      <c r="F3" s="9" t="s">
        <v>12</v>
      </c>
      <c r="G3" s="9" t="s">
        <v>88</v>
      </c>
      <c r="H3" s="9" t="s">
        <v>89</v>
      </c>
      <c r="I3" s="9" t="s">
        <v>90</v>
      </c>
      <c r="J3" s="9"/>
    </row>
    <row r="4" spans="1:11" ht="12.75" customHeight="1" x14ac:dyDescent="0.25">
      <c r="A4" t="s">
        <v>78</v>
      </c>
      <c r="B4" s="1">
        <v>98</v>
      </c>
      <c r="C4" s="1">
        <v>3</v>
      </c>
      <c r="D4" s="1"/>
      <c r="E4" s="1"/>
      <c r="F4" s="1">
        <f>SUM(B4:E4)</f>
        <v>101</v>
      </c>
      <c r="G4" s="1">
        <v>2</v>
      </c>
      <c r="H4" s="1"/>
      <c r="I4" s="1">
        <f>+F4-G4-H4</f>
        <v>99</v>
      </c>
      <c r="J4">
        <v>99</v>
      </c>
    </row>
    <row r="5" spans="1:11" ht="12.75" customHeight="1" x14ac:dyDescent="0.25">
      <c r="A5" s="2" t="s">
        <v>79</v>
      </c>
      <c r="B5" s="1">
        <v>69</v>
      </c>
      <c r="C5" s="1">
        <v>3</v>
      </c>
      <c r="D5" s="1"/>
      <c r="E5" s="1"/>
      <c r="F5" s="1">
        <f t="shared" ref="F5:F10" si="0">SUM(B5:E5)</f>
        <v>72</v>
      </c>
      <c r="G5" s="1">
        <v>1</v>
      </c>
      <c r="H5" s="1">
        <v>1</v>
      </c>
      <c r="I5" s="1">
        <f t="shared" ref="I5:I10" si="1">+F5-G5-H5</f>
        <v>70</v>
      </c>
      <c r="J5">
        <v>71</v>
      </c>
    </row>
    <row r="6" spans="1:11" ht="12.75" customHeight="1" x14ac:dyDescent="0.25">
      <c r="A6" s="2" t="s">
        <v>80</v>
      </c>
      <c r="B6" s="1">
        <v>91</v>
      </c>
      <c r="C6" s="1">
        <v>4</v>
      </c>
      <c r="D6" s="1"/>
      <c r="E6" s="1"/>
      <c r="F6" s="1">
        <f t="shared" si="0"/>
        <v>95</v>
      </c>
      <c r="G6" s="1">
        <v>2</v>
      </c>
      <c r="H6" s="1"/>
      <c r="I6" s="1">
        <f t="shared" si="1"/>
        <v>93</v>
      </c>
      <c r="J6">
        <v>93</v>
      </c>
    </row>
    <row r="7" spans="1:11" ht="12.75" customHeight="1" x14ac:dyDescent="0.25">
      <c r="A7" s="2" t="s">
        <v>81</v>
      </c>
      <c r="B7" s="1">
        <v>93</v>
      </c>
      <c r="C7" s="1">
        <v>2</v>
      </c>
      <c r="D7" s="1"/>
      <c r="E7" s="1"/>
      <c r="F7" s="1">
        <f t="shared" si="0"/>
        <v>95</v>
      </c>
      <c r="G7" s="1">
        <v>3</v>
      </c>
      <c r="H7" s="1">
        <v>1</v>
      </c>
      <c r="I7" s="1">
        <f t="shared" si="1"/>
        <v>91</v>
      </c>
      <c r="J7">
        <v>92</v>
      </c>
    </row>
    <row r="8" spans="1:11" ht="12.75" customHeight="1" x14ac:dyDescent="0.25">
      <c r="A8" s="2" t="s">
        <v>82</v>
      </c>
      <c r="B8" s="1">
        <v>125</v>
      </c>
      <c r="C8" s="1">
        <v>4</v>
      </c>
      <c r="D8" s="1"/>
      <c r="E8" s="1"/>
      <c r="F8" s="1">
        <f t="shared" si="0"/>
        <v>129</v>
      </c>
      <c r="G8" s="1">
        <v>1</v>
      </c>
      <c r="H8" s="1">
        <v>1</v>
      </c>
      <c r="I8" s="1">
        <f t="shared" si="1"/>
        <v>127</v>
      </c>
      <c r="J8">
        <v>128</v>
      </c>
    </row>
    <row r="9" spans="1:11" ht="12.75" customHeight="1" x14ac:dyDescent="0.25">
      <c r="A9" s="2" t="s">
        <v>83</v>
      </c>
      <c r="B9" s="1">
        <v>63</v>
      </c>
      <c r="C9" s="1">
        <v>3</v>
      </c>
      <c r="D9" s="1"/>
      <c r="E9" s="1"/>
      <c r="F9" s="1">
        <f t="shared" si="0"/>
        <v>66</v>
      </c>
      <c r="G9" s="1">
        <v>3</v>
      </c>
      <c r="H9" s="1">
        <v>2</v>
      </c>
      <c r="I9" s="1">
        <f t="shared" si="1"/>
        <v>61</v>
      </c>
      <c r="J9">
        <v>63</v>
      </c>
    </row>
    <row r="10" spans="1:11" ht="12.75" customHeight="1" x14ac:dyDescent="0.4">
      <c r="A10" s="2" t="s">
        <v>84</v>
      </c>
      <c r="B10" s="4">
        <v>66</v>
      </c>
      <c r="C10" s="4">
        <v>1</v>
      </c>
      <c r="D10" s="4"/>
      <c r="E10" s="4"/>
      <c r="F10" s="6">
        <f t="shared" si="0"/>
        <v>67</v>
      </c>
      <c r="G10" s="6">
        <v>1</v>
      </c>
      <c r="H10" s="6">
        <v>0</v>
      </c>
      <c r="I10" s="6">
        <f t="shared" si="1"/>
        <v>66</v>
      </c>
      <c r="J10">
        <v>66</v>
      </c>
    </row>
    <row r="11" spans="1:11" ht="12.75" customHeight="1" x14ac:dyDescent="0.25">
      <c r="B11" s="1">
        <f>SUM(B4:B10)</f>
        <v>605</v>
      </c>
      <c r="C11" s="1">
        <f t="shared" ref="C11:E11" si="2">SUM(C4:C10)</f>
        <v>20</v>
      </c>
      <c r="D11" s="1">
        <f t="shared" si="2"/>
        <v>0</v>
      </c>
      <c r="E11" s="1">
        <f t="shared" si="2"/>
        <v>0</v>
      </c>
      <c r="F11" s="1">
        <f>SUM(F4:F10)</f>
        <v>625</v>
      </c>
      <c r="G11" s="1">
        <f t="shared" ref="G11:K11" si="3">SUM(G4:G10)</f>
        <v>13</v>
      </c>
      <c r="H11" s="1">
        <f t="shared" si="3"/>
        <v>5</v>
      </c>
      <c r="I11" s="1">
        <f t="shared" si="3"/>
        <v>607</v>
      </c>
      <c r="J11" s="1">
        <f t="shared" si="3"/>
        <v>612</v>
      </c>
      <c r="K11" s="1">
        <f t="shared" si="3"/>
        <v>0</v>
      </c>
    </row>
    <row r="12" spans="1:11" ht="12.75" customHeight="1" x14ac:dyDescent="0.25">
      <c r="B12" s="1"/>
      <c r="C12" s="1"/>
      <c r="D12" s="1"/>
      <c r="E12" s="1"/>
      <c r="F12" s="1"/>
      <c r="G12" s="1"/>
      <c r="H12" s="1"/>
      <c r="I12" s="1"/>
    </row>
    <row r="13" spans="1:11" ht="12.75" customHeight="1" x14ac:dyDescent="0.25">
      <c r="A13" s="5" t="s">
        <v>87</v>
      </c>
      <c r="B13" s="1">
        <v>509</v>
      </c>
      <c r="C13" s="1"/>
    </row>
    <row r="14" spans="1:11" ht="12.75" customHeight="1" x14ac:dyDescent="0.4">
      <c r="A14" s="5" t="s">
        <v>87</v>
      </c>
      <c r="B14" s="6">
        <v>96</v>
      </c>
      <c r="C14" s="4">
        <v>20</v>
      </c>
    </row>
    <row r="15" spans="1:11" ht="12.75" customHeight="1" x14ac:dyDescent="0.25">
      <c r="B15" s="7">
        <f>SUM(B13:B14)</f>
        <v>605</v>
      </c>
      <c r="C15" s="7">
        <f t="shared" ref="C15:E15" si="4">SUM(C13:C14)</f>
        <v>20</v>
      </c>
      <c r="D15" s="7">
        <f t="shared" si="4"/>
        <v>0</v>
      </c>
      <c r="E15" s="7">
        <f t="shared" si="4"/>
        <v>0</v>
      </c>
      <c r="F15" s="7">
        <f>SUM(B15:E15)</f>
        <v>625</v>
      </c>
    </row>
    <row r="18" spans="1:10" s="2" customFormat="1" ht="12.75" customHeight="1" x14ac:dyDescent="0.25">
      <c r="B18" s="12" t="s">
        <v>92</v>
      </c>
      <c r="C18" s="12"/>
      <c r="D18" s="12"/>
      <c r="E18" s="12"/>
    </row>
    <row r="19" spans="1:10" s="2" customFormat="1" ht="12.75" customHeight="1" x14ac:dyDescent="0.25">
      <c r="A19" s="2" t="s">
        <v>85</v>
      </c>
      <c r="B19" s="11">
        <v>41947</v>
      </c>
      <c r="C19" s="11"/>
      <c r="D19" s="11"/>
      <c r="E19" s="11"/>
    </row>
    <row r="20" spans="1:10" s="3" customFormat="1" ht="12.75" customHeight="1" x14ac:dyDescent="0.25">
      <c r="A20" s="3" t="s">
        <v>86</v>
      </c>
      <c r="B20" s="8">
        <v>0.22916666666666666</v>
      </c>
      <c r="C20" s="8">
        <v>0.33333333333333331</v>
      </c>
      <c r="F20" s="9" t="s">
        <v>12</v>
      </c>
      <c r="G20" s="9" t="s">
        <v>88</v>
      </c>
      <c r="H20" s="9" t="s">
        <v>89</v>
      </c>
      <c r="I20" s="9" t="s">
        <v>90</v>
      </c>
      <c r="J20" s="9"/>
    </row>
    <row r="21" spans="1:10" ht="12.75" customHeight="1" x14ac:dyDescent="0.25">
      <c r="A21" s="2" t="s">
        <v>78</v>
      </c>
      <c r="B21" s="1">
        <v>22</v>
      </c>
      <c r="C21" s="1">
        <v>5</v>
      </c>
      <c r="D21" s="1"/>
      <c r="E21" s="1"/>
      <c r="F21" s="1">
        <f>SUM(B21:E21)</f>
        <v>27</v>
      </c>
      <c r="G21" s="1"/>
      <c r="H21" s="1"/>
      <c r="I21" s="1">
        <f>+F21-G21-H21</f>
        <v>27</v>
      </c>
      <c r="J21">
        <v>27</v>
      </c>
    </row>
    <row r="22" spans="1:10" ht="12.75" customHeight="1" x14ac:dyDescent="0.25">
      <c r="A22" s="2" t="s">
        <v>79</v>
      </c>
      <c r="B22" s="1">
        <v>7</v>
      </c>
      <c r="C22" s="1">
        <v>5</v>
      </c>
      <c r="D22" s="1"/>
      <c r="E22" s="1"/>
      <c r="F22" s="1">
        <f t="shared" ref="F22:F27" si="5">SUM(B22:E22)</f>
        <v>12</v>
      </c>
      <c r="G22" s="1"/>
      <c r="H22" s="1">
        <v>1</v>
      </c>
      <c r="I22" s="1">
        <f t="shared" ref="I22:I27" si="6">+F22-G22-H22</f>
        <v>11</v>
      </c>
      <c r="J22">
        <v>12</v>
      </c>
    </row>
    <row r="23" spans="1:10" ht="12.75" customHeight="1" x14ac:dyDescent="0.25">
      <c r="A23" s="2" t="s">
        <v>80</v>
      </c>
      <c r="B23" s="1">
        <v>2</v>
      </c>
      <c r="C23" s="1">
        <v>2</v>
      </c>
      <c r="D23" s="1"/>
      <c r="E23" s="1"/>
      <c r="F23" s="1">
        <f t="shared" si="5"/>
        <v>4</v>
      </c>
      <c r="G23" s="1"/>
      <c r="H23" s="1"/>
      <c r="I23" s="1">
        <f t="shared" si="6"/>
        <v>4</v>
      </c>
      <c r="J23">
        <v>4</v>
      </c>
    </row>
    <row r="24" spans="1:10" ht="12.75" customHeight="1" x14ac:dyDescent="0.25">
      <c r="A24" s="2" t="s">
        <v>81</v>
      </c>
      <c r="B24" s="1">
        <v>22</v>
      </c>
      <c r="C24" s="1">
        <v>10</v>
      </c>
      <c r="D24" s="1"/>
      <c r="E24" s="1"/>
      <c r="F24" s="1">
        <f t="shared" si="5"/>
        <v>32</v>
      </c>
      <c r="G24" s="1"/>
      <c r="H24" s="1">
        <v>1</v>
      </c>
      <c r="I24" s="1">
        <f t="shared" si="6"/>
        <v>31</v>
      </c>
      <c r="J24">
        <v>32</v>
      </c>
    </row>
    <row r="25" spans="1:10" ht="12.75" customHeight="1" x14ac:dyDescent="0.25">
      <c r="A25" s="2" t="s">
        <v>82</v>
      </c>
      <c r="B25" s="1">
        <v>9</v>
      </c>
      <c r="C25" s="1">
        <v>3</v>
      </c>
      <c r="D25" s="1"/>
      <c r="E25" s="1"/>
      <c r="F25" s="1">
        <f t="shared" si="5"/>
        <v>12</v>
      </c>
      <c r="G25" s="1"/>
      <c r="H25" s="1"/>
      <c r="I25" s="1">
        <f t="shared" si="6"/>
        <v>12</v>
      </c>
      <c r="J25">
        <v>12</v>
      </c>
    </row>
    <row r="26" spans="1:10" ht="12.75" customHeight="1" x14ac:dyDescent="0.25">
      <c r="A26" s="2" t="s">
        <v>83</v>
      </c>
      <c r="B26" s="1">
        <v>10</v>
      </c>
      <c r="C26" s="1">
        <v>5</v>
      </c>
      <c r="D26" s="1"/>
      <c r="E26" s="1"/>
      <c r="F26" s="1">
        <f t="shared" si="5"/>
        <v>15</v>
      </c>
      <c r="G26" s="1"/>
      <c r="H26" s="1"/>
      <c r="I26" s="1">
        <f t="shared" si="6"/>
        <v>15</v>
      </c>
      <c r="J26">
        <v>15</v>
      </c>
    </row>
    <row r="27" spans="1:10" ht="12.75" customHeight="1" x14ac:dyDescent="0.4">
      <c r="A27" s="2" t="s">
        <v>84</v>
      </c>
      <c r="B27" s="6">
        <v>2</v>
      </c>
      <c r="C27" s="6">
        <v>8</v>
      </c>
      <c r="D27" s="6"/>
      <c r="E27" s="6"/>
      <c r="F27" s="6">
        <f t="shared" si="5"/>
        <v>10</v>
      </c>
      <c r="G27" s="6">
        <v>0</v>
      </c>
      <c r="H27" s="6">
        <v>0</v>
      </c>
      <c r="I27" s="6">
        <f t="shared" si="6"/>
        <v>10</v>
      </c>
      <c r="J27">
        <v>10</v>
      </c>
    </row>
    <row r="28" spans="1:10" ht="12.75" customHeight="1" x14ac:dyDescent="0.25">
      <c r="A28" s="2"/>
      <c r="B28" s="1">
        <f>SUM(B21:B27)</f>
        <v>74</v>
      </c>
      <c r="C28" s="1">
        <f t="shared" ref="C28:F28" si="7">SUM(C21:C27)</f>
        <v>38</v>
      </c>
      <c r="D28" s="1">
        <f t="shared" si="7"/>
        <v>0</v>
      </c>
      <c r="E28" s="1">
        <f t="shared" si="7"/>
        <v>0</v>
      </c>
      <c r="F28" s="1">
        <f t="shared" si="7"/>
        <v>112</v>
      </c>
      <c r="G28" s="1">
        <f t="shared" ref="G28" si="8">SUM(G21:G27)</f>
        <v>0</v>
      </c>
      <c r="H28" s="1">
        <f t="shared" ref="H28" si="9">SUM(H21:H27)</f>
        <v>2</v>
      </c>
      <c r="I28" s="1">
        <f t="shared" ref="I28" si="10">SUM(I21:I27)</f>
        <v>110</v>
      </c>
    </row>
    <row r="29" spans="1:10" ht="12.75" customHeight="1" x14ac:dyDescent="0.25">
      <c r="A29" s="2"/>
      <c r="B29" s="1"/>
      <c r="C29" s="1"/>
      <c r="D29" s="1"/>
      <c r="E29" s="1"/>
      <c r="F29" s="1"/>
      <c r="G29" s="1"/>
      <c r="H29" s="1"/>
      <c r="I29" s="1"/>
    </row>
    <row r="30" spans="1:10" ht="12.75" customHeight="1" x14ac:dyDescent="0.25">
      <c r="A30" s="5" t="s">
        <v>93</v>
      </c>
      <c r="B30" s="1">
        <v>22</v>
      </c>
      <c r="C30" s="1">
        <v>5</v>
      </c>
      <c r="D30" s="1"/>
      <c r="E30" s="1"/>
      <c r="F30" s="1"/>
      <c r="G30" s="1"/>
      <c r="H30" s="1"/>
      <c r="I30" s="1"/>
    </row>
    <row r="31" spans="1:10" ht="12.75" customHeight="1" x14ac:dyDescent="0.25">
      <c r="A31" s="5" t="s">
        <v>94</v>
      </c>
      <c r="B31" s="1">
        <v>7</v>
      </c>
      <c r="C31" s="1">
        <v>5</v>
      </c>
      <c r="D31" s="1"/>
      <c r="E31" s="1"/>
      <c r="F31" s="1"/>
      <c r="G31" s="1"/>
      <c r="H31" s="1"/>
      <c r="I31" s="1"/>
    </row>
    <row r="32" spans="1:10" ht="12.75" customHeight="1" x14ac:dyDescent="0.25">
      <c r="A32" s="5" t="s">
        <v>95</v>
      </c>
      <c r="B32" s="1">
        <v>2</v>
      </c>
      <c r="C32" s="1">
        <v>2</v>
      </c>
      <c r="D32" s="1"/>
      <c r="E32" s="1"/>
      <c r="F32" s="1"/>
      <c r="G32" s="1"/>
      <c r="H32" s="1"/>
      <c r="I32" s="1"/>
    </row>
    <row r="33" spans="1:9" ht="12.75" customHeight="1" x14ac:dyDescent="0.25">
      <c r="A33" s="5" t="s">
        <v>96</v>
      </c>
      <c r="B33" s="1">
        <v>22</v>
      </c>
      <c r="C33" s="1">
        <v>10</v>
      </c>
      <c r="D33" s="1"/>
      <c r="E33" s="1"/>
      <c r="F33" s="1"/>
      <c r="G33" s="1"/>
      <c r="H33" s="1"/>
      <c r="I33" s="1"/>
    </row>
    <row r="34" spans="1:9" ht="12.75" customHeight="1" x14ac:dyDescent="0.25">
      <c r="A34" s="5" t="s">
        <v>97</v>
      </c>
      <c r="B34" s="1">
        <v>9</v>
      </c>
      <c r="C34" s="1">
        <v>3</v>
      </c>
      <c r="D34" s="1"/>
      <c r="E34" s="1"/>
      <c r="F34" s="1"/>
      <c r="G34" s="1"/>
      <c r="H34" s="1"/>
      <c r="I34" s="1"/>
    </row>
    <row r="35" spans="1:9" ht="12.75" customHeight="1" x14ac:dyDescent="0.25">
      <c r="A35" s="5" t="s">
        <v>98</v>
      </c>
      <c r="B35" s="1">
        <v>10</v>
      </c>
      <c r="C35" s="1">
        <v>5</v>
      </c>
      <c r="D35" s="1"/>
      <c r="E35" s="1"/>
      <c r="F35" s="1"/>
      <c r="G35" s="1"/>
      <c r="H35" s="1"/>
      <c r="I35" s="1"/>
    </row>
    <row r="36" spans="1:9" ht="12.75" customHeight="1" x14ac:dyDescent="0.4">
      <c r="A36" s="5" t="s">
        <v>99</v>
      </c>
      <c r="B36" s="6">
        <v>2</v>
      </c>
      <c r="C36" s="6">
        <v>8</v>
      </c>
      <c r="D36" s="6"/>
      <c r="E36" s="6"/>
      <c r="F36" s="1"/>
      <c r="G36" s="1"/>
      <c r="H36" s="1"/>
      <c r="I36" s="1"/>
    </row>
    <row r="37" spans="1:9" ht="12.75" customHeight="1" x14ac:dyDescent="0.25">
      <c r="B37" s="1">
        <f>SUM(B30:B36)</f>
        <v>74</v>
      </c>
      <c r="C37" s="1">
        <f>SUM(C30:C36)</f>
        <v>38</v>
      </c>
      <c r="D37" s="1"/>
      <c r="E37" s="1"/>
      <c r="F37" s="1"/>
      <c r="G37" s="1"/>
      <c r="H37" s="1"/>
      <c r="I37" s="1"/>
    </row>
    <row r="38" spans="1:9" ht="12.75" customHeight="1" x14ac:dyDescent="0.25">
      <c r="B38" s="1"/>
      <c r="C38" s="1"/>
      <c r="D38" s="1"/>
      <c r="E38" s="1"/>
      <c r="F38" s="1"/>
      <c r="G38" s="1"/>
      <c r="H38" s="1"/>
      <c r="I38" s="1"/>
    </row>
  </sheetData>
  <mergeCells count="4">
    <mergeCell ref="B2:E2"/>
    <mergeCell ref="B1:E1"/>
    <mergeCell ref="B18:E18"/>
    <mergeCell ref="B19:E19"/>
  </mergeCells>
  <phoneticPr fontId="0" type="noConversion"/>
  <printOptions gridLines="1"/>
  <pageMargins left="0.75" right="0.75" top="1" bottom="1" header="0.5" footer="0.5"/>
  <pageSetup firstPageNumber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.75" customHeight="1" x14ac:dyDescent="0.25"/>
  <sheetData/>
  <sortState ref="A6:I112">
    <sortCondition ref="A6"/>
  </sortState>
  <phoneticPr fontId="0" type="noConversion"/>
  <pageMargins left="0.75" right="0.75" top="1" bottom="1" header="0.5" footer="0.5"/>
  <pageSetup firstPageNumber="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2.75" customHeight="1" x14ac:dyDescent="0.25"/>
  <sheetData/>
  <phoneticPr fontId="0" type="noConversion"/>
  <pageMargins left="0.75" right="0.75" top="1" bottom="1" header="0.5" footer="0.5"/>
  <pageSetup firstPageNumber="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2.75" customHeight="1" x14ac:dyDescent="0.25"/>
  <sheetData/>
  <phoneticPr fontId="0" type="noConversion"/>
  <pageMargins left="0.75" right="0.75" top="1" bottom="1" header="0.5" footer="0.5"/>
  <pageSetup firstPageNumber="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2.75" customHeight="1" x14ac:dyDescent="0.25"/>
  <sheetData/>
  <phoneticPr fontId="0" type="noConversion"/>
  <pageMargins left="0.75" right="0.75" top="1" bottom="1" header="0.5" footer="0.5"/>
  <pageSetup firstPageNumber="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2.75" customHeight="1" x14ac:dyDescent="0.25"/>
  <sheetData/>
  <phoneticPr fontId="0" type="noConversion"/>
  <pageMargins left="0.75" right="0.75" top="1" bottom="1" header="0.5" footer="0.5"/>
  <pageSetup firstPageNumber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3</vt:i4>
      </vt:variant>
    </vt:vector>
  </HeadingPairs>
  <TitlesOfParts>
    <vt:vector size="17" baseType="lpstr">
      <vt:lpstr>Master Totals</vt:lpstr>
      <vt:lpstr>Absentee by Districts</vt:lpstr>
      <vt:lpstr>EDR By District</vt:lpstr>
      <vt:lpstr>Ballot Log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'Absentee by Districts'!Print_Titles</vt:lpstr>
      <vt:lpstr>'EDR By District'!Print_Titles</vt:lpstr>
      <vt:lpstr>'Master Totals'!Print_Titles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Mooney</dc:creator>
  <cp:lastModifiedBy>lephead</cp:lastModifiedBy>
  <cp:lastPrinted>2014-11-10T19:55:18Z</cp:lastPrinted>
  <dcterms:created xsi:type="dcterms:W3CDTF">2010-11-01T15:18:21Z</dcterms:created>
  <dcterms:modified xsi:type="dcterms:W3CDTF">2018-11-12T10:55:04Z</dcterms:modified>
</cp:coreProperties>
</file>