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ata" sheetId="1" state="visible" r:id="rId2"/>
    <sheet name="Data1" sheetId="2" state="visible" r:id="rId3"/>
    <sheet name="Data2" sheetId="3" state="visible" r:id="rId4"/>
    <sheet name="Data_count" sheetId="4" state="visible" r:id="rId5"/>
    <sheet name="Data_day" sheetId="5" state="visible" r:id="rId6"/>
    <sheet name="Data_speed" sheetId="6" state="visible" r:id="rId7"/>
    <sheet name="Data_category" sheetId="7" state="visible" r:id="rId8"/>
    <sheet name="CV_H" sheetId="8" state="visible" r:id="rId9"/>
    <sheet name="CV_LV" sheetId="9" state="visible" r:id="rId10"/>
    <sheet name="CV_C" sheetId="10" state="visible" r:id="rId11"/>
    <sheet name="SWISS7_H" sheetId="11" state="visible" r:id="rId12"/>
    <sheet name="SWISS7_G" sheetId="12" state="visible" r:id="rId13"/>
    <sheet name="SWISS10_H" sheetId="13" state="visible" r:id="rId14"/>
    <sheet name="SWISS10_G" sheetId="14" state="visible" r:id="rId15"/>
    <sheet name="Vit_H" sheetId="15" state="visible" r:id="rId16"/>
    <sheet name="Vit_Hd" sheetId="16" state="visible" r:id="rId17"/>
  </sheets>
  <definedNames>
    <definedName function="false" hidden="false" localSheetId="9" name="_xlnm.Print_Area" vbProcedure="false">CV_C!$A$1:$AE$41</definedName>
    <definedName function="false" hidden="false" localSheetId="7" name="_xlnm.Print_Area" vbProcedure="false">CV_H!$A$1:$K$54</definedName>
    <definedName function="false" hidden="false" localSheetId="8" name="_xlnm.Print_Area" vbProcedure="false">CV_LV!$A$1:$K$57</definedName>
    <definedName function="false" hidden="false" localSheetId="0" name="_xlnm.Print_Area" vbProcedure="false">Data!$A$1:$S$46</definedName>
    <definedName function="false" hidden="false" localSheetId="1" name="_xlnm.Print_Area" vbProcedure="false">Data1!$A$1:$G$39</definedName>
    <definedName function="false" hidden="false" localSheetId="2" name="_xlnm.Print_Area" vbProcedure="false">Data2!$AM$9:$BT$51</definedName>
    <definedName function="false" hidden="false" localSheetId="13" name="_xlnm.Print_Area" vbProcedure="false">SWISS10_G!$A$1:$N$75</definedName>
    <definedName function="false" hidden="false" localSheetId="12" name="_xlnm.Print_Area" vbProcedure="false">SWISS10_H!$A$1:$N$77</definedName>
    <definedName function="false" hidden="false" localSheetId="11" name="_xlnm.Print_Area" vbProcedure="false">SWISS7_G!$A$1:$K$75</definedName>
    <definedName function="false" hidden="false" localSheetId="10" name="_xlnm.Print_Area" vbProcedure="false">SWISS7_H!$A$1:$K$77</definedName>
    <definedName function="false" hidden="false" localSheetId="14" name="_xlnm.Print_Area" vbProcedure="false">Vit_H!$A$1:$P$80</definedName>
    <definedName function="false" hidden="false" localSheetId="15" name="_xlnm.Print_Area" vbProcedure="false">Vit_Hd!$A$1:$Q$80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<sst xmlns="http://schemas.openxmlformats.org/spreadsheetml/2006/main" count="1019" uniqueCount="289">
  <si>
    <t xml:space="preserve">Aller</t>
  </si>
  <si>
    <t xml:space="preserve">POSE_COMPTEURS.NO_CONFIG</t>
  </si>
  <si>
    <t xml:space="preserve">Retour</t>
  </si>
  <si>
    <t xml:space="preserve">Borne de la classe</t>
  </si>
  <si>
    <t xml:space="preserve">Vitesse moyenne de la classe</t>
  </si>
  <si>
    <t xml:space="preserve">Section, jour ouvrable (du Lundi au Vendredi) %TJMO</t>
  </si>
  <si>
    <t xml:space="preserve">Section (toute la semaine) Veh</t>
  </si>
  <si>
    <t xml:space="preserve">Dir1 (toute la semaine) Veh</t>
  </si>
  <si>
    <t xml:space="preserve">Dir2 (toute la semaine) Veh</t>
  </si>
  <si>
    <t xml:space="preserve">Vitesse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</si>
  <si>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</si>
  <si>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</si>
  <si>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</si>
  <si>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</si>
  <si>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</si>
  <si>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</si>
  <si>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</si>
  <si>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</si>
  <si>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</si>
  <si>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</si>
  <si>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</si>
  <si>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</si>
  <si>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temporelle</t>
  </si>
  <si>
    <t xml:space="preserve">dans l'espace</t>
  </si>
  <si>
    <t xml:space="preserve">Nbjour</t>
  </si>
  <si>
    <t xml:space="preserve">T_Vehic</t>
  </si>
  <si>
    <t xml:space="preserve">A_vehic</t>
  </si>
  <si>
    <t xml:space="preserve">R_vehic</t>
  </si>
  <si>
    <t xml:space="preserve">A_pdl</t>
  </si>
  <si>
    <t xml:space="preserve">R_pdl</t>
  </si>
  <si>
    <t xml:space="preserve">Ecart type(total)</t>
  </si>
  <si>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</si>
  <si>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</si>
  <si>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</si>
  <si>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</si>
  <si>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</si>
  <si>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Samedi</t>
  </si>
  <si>
    <t xml:space="preserve">Dimanche</t>
  </si>
  <si>
    <t xml:space="preserve">Dir1</t>
  </si>
  <si>
    <t xml:space="preserve">v15</t>
  </si>
  <si>
    <t xml:space="preserve">v50</t>
  </si>
  <si>
    <t xml:space="preserve">v85</t>
  </si>
  <si>
    <t xml:space="preserve">vmt</t>
  </si>
  <si>
    <t xml:space="preserve">vms</t>
  </si>
  <si>
    <t xml:space="preserve">%</t>
  </si>
  <si>
    <t xml:space="preserve">Dir2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</si>
  <si>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</si>
  <si>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</si>
  <si>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</si>
  <si>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</si>
  <si>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</si>
  <si>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</si>
  <si>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</si>
  <si>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</si>
  <si>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</si>
  <si>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</si>
  <si>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</si>
  <si>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</si>
  <si>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</si>
  <si>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</si>
  <si>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</si>
  <si>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</si>
  <si>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</si>
  <si>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</si>
  <si>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</si>
  <si>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</si>
  <si>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</si>
  <si>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</si>
  <si>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</si>
  <si>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23 - 24</t>
  </si>
  <si>
    <t xml:space="preserve">TJM 5h 15.00-20.00</t>
  </si>
  <si>
    <t xml:space="preserve">TJM Jour 06.00-22.00</t>
  </si>
  <si>
    <t xml:space="preserve">TJM Nuit 22.00-06.00</t>
  </si>
  <si>
    <t xml:space="preserve"> </t>
  </si>
  <si>
    <t xml:space="preserve">Cohérence NE</t>
  </si>
  <si>
    <t xml:space="preserve">Mercr.</t>
  </si>
  <si>
    <t xml:space="preserve">Vendr.</t>
  </si>
  <si>
    <t xml:space="preserve">Diman.</t>
  </si>
  <si>
    <t xml:space="preserve">Hebdo</t>
  </si>
  <si>
    <t xml:space="preserve">Moyenne</t>
  </si>
  <si>
    <t xml:space="preserve">Hypothèses:</t>
  </si>
  <si>
    <t xml:space="preserve">Ecart type</t>
  </si>
  <si>
    <t xml:space="preserve">Espace moyen entre véhicules: [s]</t>
  </si>
  <si>
    <t xml:space="preserve">Minimum</t>
  </si>
  <si>
    <t xml:space="preserve">Longueur moyenne des véhicules [m]</t>
  </si>
  <si>
    <t xml:space="preserve">Maximum</t>
  </si>
  <si>
    <t xml:space="preserve">Mediane</t>
  </si>
  <si>
    <t xml:space="preserve">Poste de comptage : 01743230     Axe : NE:174:    PR 1 + 3.255 m à PR 1 + 276.531 m</t>
  </si>
  <si>
    <t xml:space="preserve">Poste</t>
  </si>
  <si>
    <t xml:space="preserve">Type de compteur: </t>
  </si>
  <si>
    <t xml:space="preserve">M680 B</t>
  </si>
  <si>
    <t xml:space="preserve">Peseux, carrefour giratoire de la Maison de Commune</t>
  </si>
  <si>
    <t xml:space="preserve">AUVERNIER - Rte de la Gare</t>
  </si>
  <si>
    <t xml:space="preserve">Auvernier, carrefour giratoire de Brena</t>
  </si>
  <si>
    <t xml:space="preserve">Disfonctionnement: </t>
  </si>
  <si>
    <t xml:space="preserve">Période de comptage du 08/05/2017 au 14/05/2017</t>
  </si>
  <si>
    <t xml:space="preserve">Année</t>
  </si>
  <si>
    <t xml:space="preserve">Commune - Lieu_dit</t>
  </si>
  <si>
    <t xml:space="preserve">CEM=h_trafic.COEF_MENS/100</t>
  </si>
  <si>
    <t xml:space="preserve">CEA=h_trafic.COEF_HEB/100</t>
  </si>
  <si>
    <t xml:space="preserve">NB jour</t>
  </si>
  <si>
    <t xml:space="preserve">TJM</t>
  </si>
  <si>
    <t xml:space="preserve">TJM_a</t>
  </si>
  <si>
    <t xml:space="preserve">TJM_r</t>
  </si>
  <si>
    <t xml:space="preserve">TJM_apdl</t>
  </si>
  <si>
    <t xml:space="preserve">TJM_rpdl</t>
  </si>
  <si>
    <t xml:space="preserve">%Pd Lourd Aller</t>
  </si>
  <si>
    <t xml:space="preserve">%Pd Lourd Retour</t>
  </si>
  <si>
    <t xml:space="preserve">%pl section</t>
  </si>
  <si>
    <t xml:space="preserve">NB jour Ouvr</t>
  </si>
  <si>
    <t xml:space="preserve">TJMO</t>
  </si>
  <si>
    <t xml:space="preserve">TJMO_a</t>
  </si>
  <si>
    <t xml:space="preserve">TJMO_r</t>
  </si>
  <si>
    <t xml:space="preserve">TJMO_apdl</t>
  </si>
  <si>
    <t xml:space="preserve">TJMO_rpdl</t>
  </si>
  <si>
    <t xml:space="preserve">Section</t>
  </si>
  <si>
    <t xml:space="preserve">TJMLundi</t>
  </si>
  <si>
    <t xml:space="preserve">TJMMardi</t>
  </si>
  <si>
    <t xml:space="preserve">TJMMercredi</t>
  </si>
  <si>
    <t xml:space="preserve">TJMJeudi</t>
  </si>
  <si>
    <t xml:space="preserve">TJMVendredi</t>
  </si>
  <si>
    <t xml:space="preserve">TJMSamedi</t>
  </si>
  <si>
    <t xml:space="preserve">TJMDimanche</t>
  </si>
  <si>
    <t xml:space="preserve">Normes VSS 640005b (A2)</t>
  </si>
  <si>
    <t xml:space="preserve">Mois</t>
  </si>
  <si>
    <t xml:space="preserve">Coefficient mensuel</t>
  </si>
  <si>
    <t xml:space="preserve">Coef.Mens</t>
  </si>
  <si>
    <t xml:space="preserve">Swiss7</t>
  </si>
  <si>
    <t xml:space="preserve">C_01</t>
  </si>
  <si>
    <t xml:space="preserve">C_02</t>
  </si>
  <si>
    <t xml:space="preserve">C_03</t>
  </si>
  <si>
    <t xml:space="preserve">C_04</t>
  </si>
  <si>
    <t xml:space="preserve">C_05</t>
  </si>
  <si>
    <t xml:space="preserve">C_06</t>
  </si>
  <si>
    <t xml:space="preserve">C_07</t>
  </si>
  <si>
    <t xml:space="preserve">CAR (1)</t>
  </si>
  <si>
    <t xml:space="preserve">MR (2)</t>
  </si>
  <si>
    <t xml:space="preserve">PW (11)</t>
  </si>
  <si>
    <t xml:space="preserve">LIE (12)</t>
  </si>
  <si>
    <t xml:space="preserve">LW (8)</t>
  </si>
  <si>
    <t xml:space="preserve">LZ (9)</t>
  </si>
  <si>
    <t xml:space="preserve">SZ (10)</t>
  </si>
  <si>
    <t xml:space="preserve">Classe de véhicules (SWISS10)</t>
  </si>
  <si>
    <t xml:space="preserve">C_08</t>
  </si>
  <si>
    <t xml:space="preserve">C_09</t>
  </si>
  <si>
    <t xml:space="preserve">C_10</t>
  </si>
  <si>
    <t xml:space="preserve">PW (3)</t>
  </si>
  <si>
    <t xml:space="preserve">PW+AH(4)</t>
  </si>
  <si>
    <t xml:space="preserve">LIE (5)</t>
  </si>
  <si>
    <t xml:space="preserve">LIE+AH(6)</t>
  </si>
  <si>
    <t xml:space="preserve">LIE+AL(7)</t>
  </si>
  <si>
    <t xml:space="preserve"> Bus, car</t>
  </si>
  <si>
    <t xml:space="preserve"> Motocycle</t>
  </si>
  <si>
    <t xml:space="preserve"> Voiture de tourisme (VT)</t>
  </si>
  <si>
    <t xml:space="preserve"> VT avec remorque</t>
  </si>
  <si>
    <t xml:space="preserve"> Voiture de livraison (VL)</t>
  </si>
  <si>
    <t xml:space="preserve"> VL avec remorque</t>
  </si>
  <si>
    <t xml:space="preserve"> VL semi-remorque</t>
  </si>
  <si>
    <t xml:space="preserve"> Camion</t>
  </si>
  <si>
    <t xml:space="preserve"> Train routier</t>
  </si>
  <si>
    <t xml:space="preserve"> Véhicule lourd articulé</t>
  </si>
  <si>
    <t xml:space="preserve">Swiss10</t>
  </si>
  <si>
    <t xml:space="preserve">Classiffications Swiss</t>
  </si>
  <si>
    <t xml:space="preserve">«Swiss10»</t>
  </si>
  <si>
    <t xml:space="preserve">«Swiss7»</t>
  </si>
  <si>
    <t xml:space="preserve">«Swiss6»
Comptage suisse de la circulation routière</t>
  </si>
  <si>
    <t xml:space="preserve">«Swiss2»
Gestion du trafic</t>
  </si>
  <si>
    <t xml:space="preserve">CAR (1) : Bus, car</t>
  </si>
  <si>
    <t xml:space="preserve">PF (15) : Transport de personnes</t>
  </si>
  <si>
    <t xml:space="preserve">MR (2) : Motocycle</t>
  </si>
  <si>
    <t xml:space="preserve">PW (3) : Voiture de tourisme</t>
  </si>
  <si>
    <t xml:space="preserve">PW (11) : Voiture de tourisme yc remorque</t>
  </si>
  <si>
    <t xml:space="preserve">PW+AH(4) : Voiture de tourisme avec remorque</t>
  </si>
  <si>
    <t xml:space="preserve">LIE (5) : Voiture de livraison</t>
  </si>
  <si>
    <t xml:space="preserve">LIE (12) : Voiture de livraison yc remorque et semi</t>
  </si>
  <si>
    <t xml:space="preserve">MFZ (16) : Transport de marchandises</t>
  </si>
  <si>
    <t xml:space="preserve">LIE+AH(6) : Voiture de livraison avec remorque</t>
  </si>
  <si>
    <t xml:space="preserve">LIE+AL(7) : Voiture de livraison semi-remorque</t>
  </si>
  <si>
    <t xml:space="preserve">LW (8) : Camion</t>
  </si>
  <si>
    <t xml:space="preserve">LZ (9) : Train routier</t>
  </si>
  <si>
    <t xml:space="preserve">LZ+SZ (13) : Train routier + véhicule lourd articulé</t>
  </si>
  <si>
    <t xml:space="preserve">SZ (10) :Véhicule lourd articulé</t>
  </si>
  <si>
    <t xml:space="preserve">Data of the count</t>
  </si>
  <si>
    <t xml:space="preserve">Section details</t>
  </si>
  <si>
    <t xml:space="preserve">Poste de comptage : 01743230  Axe : NE:174:  PR 1 + 3.255 m à PR 1 + 276.531 m</t>
  </si>
  <si>
    <t xml:space="preserve">Period</t>
  </si>
  <si>
    <t xml:space="preserve">Periode de comptage du 8/5/2017 au 14/5/2017</t>
  </si>
  <si>
    <t xml:space="preserve">Title</t>
  </si>
  <si>
    <t xml:space="preserve">Comptage 2017</t>
  </si>
  <si>
    <t xml:space="preserve">Comptage par interval</t>
  </si>
  <si>
    <t xml:space="preserve">Sensor type</t>
  </si>
  <si>
    <t xml:space="preserve">Type de capteur : Boucle</t>
  </si>
  <si>
    <t xml:space="preserve">Model</t>
  </si>
  <si>
    <t xml:space="preserve">Modèle : M660_LT</t>
  </si>
  <si>
    <t xml:space="preserve">Class</t>
  </si>
  <si>
    <t xml:space="preserve">Classification : SWISS10</t>
  </si>
  <si>
    <t xml:space="preserve">Count type</t>
  </si>
  <si>
    <t xml:space="preserve">Comptage véhicule par véhicule</t>
  </si>
  <si>
    <t xml:space="preserve">Special period</t>
  </si>
  <si>
    <t xml:space="preserve">Periode speciales : </t>
  </si>
  <si>
    <t xml:space="preserve">Place</t>
  </si>
  <si>
    <t xml:space="preserve">Rte de la Gare</t>
  </si>
  <si>
    <t xml:space="preserve">Remarks</t>
  </si>
  <si>
    <t xml:space="preserve">Remarque : </t>
  </si>
  <si>
    <t xml:space="preserve">Direction 1</t>
  </si>
  <si>
    <t xml:space="preserve">Peseux Gir. de la Maison de Commune</t>
  </si>
  <si>
    <t xml:space="preserve">Direction 2</t>
  </si>
  <si>
    <t xml:space="preserve">Auvernier Gir. de Brena</t>
  </si>
  <si>
    <t xml:space="preserve">Data by day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</si>
  <si>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</si>
  <si>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</si>
  <si>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</si>
  <si>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</si>
  <si>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</si>
  <si>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</si>
  <si>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</si>
  <si>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total</t>
  </si>
  <si>
    <t xml:space="preserve">light</t>
  </si>
  <si>
    <t xml:space="preserve">heavy</t>
  </si>
  <si>
    <t xml:space="preserve">Data speed </t>
  </si>
  <si>
    <t xml:space="preserve">Data category</t>
  </si>
  <si>
    <t xml:space="preserve">Direction 1 :</t>
  </si>
  <si>
    <t xml:space="preserve">Direction 2 :</t>
  </si>
  <si>
    <t xml:space="preserve">Comptages (Lundi - Dimanche)</t>
  </si>
  <si>
    <t xml:space="preserve">Tous Véhicules</t>
  </si>
  <si>
    <t xml:space="preserve">Véhicules légers</t>
  </si>
  <si>
    <t xml:space="preserve">Poids lourds</t>
  </si>
  <si>
    <t xml:space="preserve">% Poids lourds</t>
  </si>
  <si>
    <t xml:space="preserve">Dir 2</t>
  </si>
  <si>
    <t xml:space="preserve">    Moyenne (Lu - Ve)</t>
  </si>
  <si>
    <t xml:space="preserve">    Moyenne (Lu - Di)</t>
  </si>
  <si>
    <t xml:space="preserve">     Disfonctionnement :</t>
  </si>
  <si>
    <t xml:space="preserve">Facteurs d'extrapolation</t>
  </si>
  <si>
    <t xml:space="preserve">Correction journalière</t>
  </si>
  <si>
    <t xml:space="preserve">Coefficient mensuel 1)</t>
  </si>
  <si>
    <t xml:space="preserve">   TJM   Lundi</t>
  </si>
  <si>
    <t xml:space="preserve">   TJM   Mardi</t>
  </si>
  <si>
    <t xml:space="preserve">   TJM   Mercredi</t>
  </si>
  <si>
    <t xml:space="preserve">   TJM   Jeudi</t>
  </si>
  <si>
    <t xml:space="preserve">   TJM   Vendredi</t>
  </si>
  <si>
    <t xml:space="preserve">   TJM   Samedi</t>
  </si>
  <si>
    <t xml:space="preserve">1) selon Normes VSS 640005b A2 (2010)</t>
  </si>
  <si>
    <t xml:space="preserve">   TJM   Dimanche</t>
  </si>
  <si>
    <t xml:space="preserve">TJM annuels extrapolés</t>
  </si>
  <si>
    <t xml:space="preserve">TJMO   Jours ouvrables  </t>
  </si>
  <si>
    <t xml:space="preserve">TJM    Semaine entière  </t>
  </si>
  <si>
    <t xml:space="preserve">TJM   Journalier moyen   </t>
  </si>
  <si>
    <t xml:space="preserve">Courbe de variation des jours ouvrables (du lundi au vendredi)</t>
  </si>
  <si>
    <t xml:space="preserve">Moyennes horaires (lundi-vendredi)</t>
  </si>
  <si>
    <t xml:space="preserve">Jours ouvrables (lundi-vendredi)</t>
  </si>
  <si>
    <t xml:space="preserve">Heure</t>
  </si>
  <si>
    <t xml:space="preserve">% de TJMO</t>
  </si>
  <si>
    <t xml:space="preserve">Véhic./h</t>
  </si>
  <si>
    <t xml:space="preserve">Durée de comptage</t>
  </si>
  <si>
    <t xml:space="preserve">Véhic.</t>
  </si>
  <si>
    <t xml:space="preserve">5 h</t>
  </si>
  <si>
    <t xml:space="preserve">15.00-20.00</t>
  </si>
  <si>
    <t xml:space="preserve">8 h (nuit)</t>
  </si>
  <si>
    <t xml:space="preserve">00.00-06.00/22.00-24.00</t>
  </si>
  <si>
    <t xml:space="preserve">14 h</t>
  </si>
  <si>
    <t xml:space="preserve">07.00-21.00</t>
  </si>
  <si>
    <t xml:space="preserve">16 h (jour)</t>
  </si>
  <si>
    <t xml:space="preserve">06.00-2200</t>
  </si>
  <si>
    <t xml:space="preserve">17 h</t>
  </si>
  <si>
    <t xml:space="preserve">05.00-2200</t>
  </si>
  <si>
    <t xml:space="preserve">Cadastre bruit</t>
  </si>
  <si>
    <t xml:space="preserve">TJMO jour (06.00-22.00)</t>
  </si>
  <si>
    <t xml:space="preserve">TJMO nuit (22.00-06.00)</t>
  </si>
  <si>
    <t xml:space="preserve">Disfonctionnement :</t>
  </si>
  <si>
    <t xml:space="preserve">HPM</t>
  </si>
  <si>
    <t xml:space="preserve">HPS</t>
  </si>
  <si>
    <t xml:space="preserve">Comptage horaire de Section</t>
  </si>
  <si>
    <t xml:space="preserve">Comptage horaire direction 1</t>
  </si>
  <si>
    <t xml:space="preserve">Comptage horaire direction 2</t>
  </si>
  <si>
    <t xml:space="preserve">THMO</t>
  </si>
  <si>
    <t xml:space="preserve">THM</t>
  </si>
  <si>
    <t xml:space="preserve">24 heures</t>
  </si>
  <si>
    <t xml:space="preserve">Dir 1 : </t>
  </si>
  <si>
    <t xml:space="preserve">en Veh</t>
  </si>
  <si>
    <t xml:space="preserve">Jour (06-22)</t>
  </si>
  <si>
    <t xml:space="preserve">Nuit (22-06)</t>
  </si>
  <si>
    <t xml:space="preserve">Dir 2 : </t>
  </si>
  <si>
    <t xml:space="preserve">Part du TJM</t>
  </si>
  <si>
    <t xml:space="preserve">Vitesses caractéristiques</t>
  </si>
  <si>
    <t xml:space="preserve">Véh/h</t>
  </si>
  <si>
    <t xml:space="preserve">V15</t>
  </si>
  <si>
    <t xml:space="preserve">V50</t>
  </si>
  <si>
    <t xml:space="preserve">V85</t>
  </si>
  <si>
    <t xml:space="preserve">Vmt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</si>
</sst>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%"/>
    <numFmt numFmtId="166" formatCode="0.0"/>
    <numFmt numFmtId="167" formatCode="0.000"/>
    <numFmt numFmtId="168" formatCode="@"/>
    <numFmt numFmtId="169" formatCode="0.00"/>
    <numFmt numFmtId="170" formatCode="General"/>
    <numFmt numFmtId="171" formatCode="0.0%"/>
    <numFmt numFmtId="172" formatCode="0"/>
    <numFmt numFmtId="173" formatCode="0.00\ %"/>
    <numFmt numFmtId="174" formatCode="0.0\ %"/>
    <numFmt numFmtId="175" formatCode="0.00%"/>
  </numFmts>
  <fonts count="1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4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12"/>
      <name val="Arial"/>
      <family val="2"/>
      <charset val="1"/>
    </font>
    <font>
      <sz val="9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9"/>
      <name val="Arial"/>
      <family val="2"/>
      <charset val="1"/>
    </font>
    <font>
      <b val="true"/>
      <sz val="8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sz val="10"/>
      <color rgb="FFFF00FF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sz val="12"/>
      <name val="Arial"/>
      <family val="2"/>
      <charset val="1"/>
    </font>
    <font>
      <sz val="1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</fills>
  <borders count="70">
    <border diagonalUp="false" diagonalDown="false">
      <left/>
      <right/>
      <top/>
      <bottom/>
      <diagonal/>
    </border>
    <border diagonalUp="false" diagonalDown="false">
      <left style="medium">
        <color rgb="FFEEEEEC"/>
      </left>
      <right style="thin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medium">
        <color rgb="FFEEEEEC"/>
      </top>
      <bottom/>
      <diagonal/>
    </border>
    <border diagonalUp="false" diagonalDown="false">
      <left style="medium">
        <color rgb="FFEEEEEC"/>
      </left>
      <right/>
      <top/>
      <bottom/>
      <diagonal/>
    </border>
    <border diagonalUp="false" diagonalDown="false">
      <left/>
      <right style="medium">
        <color rgb="FFEEEEEC"/>
      </right>
      <top/>
      <bottom/>
      <diagonal/>
    </border>
    <border diagonalUp="false" diagonalDown="false">
      <left style="medium">
        <color rgb="FFEEEEEC"/>
      </left>
      <right/>
      <top/>
      <bottom style="medium">
        <color rgb="FFEEEEEC"/>
      </bottom>
      <diagonal/>
    </border>
    <border diagonalUp="false" diagonalDown="false">
      <left/>
      <right/>
      <top/>
      <bottom style="medium">
        <color rgb="FFEEEEEC"/>
      </bottom>
      <diagonal/>
    </border>
    <border diagonalUp="false" diagonalDown="false">
      <left/>
      <right style="medium">
        <color rgb="FFEEEEEC"/>
      </right>
      <top/>
      <bottom style="medium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/>
      <bottom style="thin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/>
      <bottom style="thin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thin">
        <color rgb="FFEEEEEC"/>
      </top>
      <bottom/>
      <diagonal/>
    </border>
    <border diagonalUp="false" diagonalDown="false">
      <left style="medium">
        <color rgb="FFEEEEEC"/>
      </left>
      <right/>
      <top style="thin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 style="thin">
        <color rgb="FFEEEEEC"/>
      </top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/>
      <diagonal/>
    </border>
    <border diagonalUp="false" diagonalDown="false">
      <left style="medium">
        <color rgb="FFEEEEEC"/>
      </left>
      <right style="medium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/>
      <top style="medium">
        <color rgb="FFEEEEEC"/>
      </top>
      <bottom style="thin">
        <color rgb="FFEEEEEC"/>
      </bottom>
      <diagonal/>
    </border>
    <border diagonalUp="false" diagonalDown="false">
      <left/>
      <right style="medium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/>
      <top style="medium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/>
      <right/>
      <top style="medium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/>
      <top style="thin">
        <color rgb="FFEEEEEC"/>
      </top>
      <bottom style="thin">
        <color rgb="FFEEEEEC"/>
      </bottom>
      <diagonal/>
    </border>
    <border diagonalUp="false" diagonalDown="false">
      <left/>
      <right/>
      <top style="thin">
        <color rgb="FFEEEEEC"/>
      </top>
      <bottom style="thin">
        <color rgb="FFEEEEEC"/>
      </bottom>
      <diagonal/>
    </border>
    <border diagonalUp="false" diagonalDown="false">
      <left/>
      <right/>
      <top style="thin">
        <color rgb="FFEEEEEC"/>
      </top>
      <bottom style="medium">
        <color rgb="FFEEEEEC"/>
      </bottom>
      <diagonal/>
    </border>
    <border diagonalUp="false" diagonalDown="false">
      <left/>
      <right style="medium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/>
      <top style="medium">
        <color rgb="FFEEEEEC"/>
      </top>
      <bottom style="thin">
        <color rgb="FFEEEEEC"/>
      </bottom>
      <diagonal/>
    </border>
    <border diagonalUp="false" diagonalDown="false">
      <left/>
      <right style="thin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/>
      <right style="medium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/>
      <top style="thin">
        <color rgb="FFEEEEEC"/>
      </top>
      <bottom style="thin">
        <color rgb="FFEEEEEC"/>
      </bottom>
      <diagonal/>
    </border>
    <border diagonalUp="false" diagonalDown="false">
      <left/>
      <right style="thin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/>
      <top style="thin">
        <color rgb="FFEEEEEC"/>
      </top>
      <bottom style="medium">
        <color rgb="FFEEEEEC"/>
      </bottom>
      <diagonal/>
    </border>
    <border diagonalUp="false" diagonalDown="false">
      <left/>
      <right style="thin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/>
      <bottom style="medium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/>
      <bottom style="medium">
        <color rgb="FFEEEEEC"/>
      </bottom>
      <diagonal/>
    </border>
    <border diagonalUp="false" diagonalDown="false">
      <left style="thin">
        <color rgb="FFEEEEEC"/>
      </left>
      <right/>
      <top/>
      <bottom style="medium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/>
      <bottom style="medium">
        <color rgb="FFEEEEEC"/>
      </bottom>
      <diagonal/>
    </border>
    <border diagonalUp="false" diagonalDown="false">
      <left style="thin">
        <color rgb="FFEEEEEC"/>
      </left>
      <right/>
      <top style="thin">
        <color rgb="FFEEEEEC"/>
      </top>
      <bottom/>
      <diagonal/>
    </border>
    <border diagonalUp="false" diagonalDown="false">
      <left/>
      <right/>
      <top style="thin">
        <color rgb="FFEEEEEC"/>
      </top>
      <bottom/>
      <diagonal/>
    </border>
    <border diagonalUp="false" diagonalDown="false">
      <left style="thin">
        <color rgb="FFEEEEEC"/>
      </left>
      <right style="thin">
        <color rgb="FFEEEEEC"/>
      </right>
      <top/>
      <bottom/>
      <diagonal/>
    </border>
    <border diagonalUp="false" diagonalDown="false">
      <left style="thin">
        <color rgb="FFEEEEEC"/>
      </left>
      <right/>
      <top/>
      <bottom/>
      <diagonal/>
    </border>
    <border diagonalUp="false" diagonalDown="false">
      <left style="thin">
        <color rgb="FFEEEEEC"/>
      </left>
      <right/>
      <top/>
      <bottom style="thin">
        <color rgb="FFEEEEEC"/>
      </bottom>
      <diagonal/>
    </border>
    <border diagonalUp="false" diagonalDown="false">
      <left/>
      <right/>
      <top/>
      <bottom style="thin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thin">
        <color rgb="FFEEEEEC"/>
      </top>
      <bottom/>
      <diagonal/>
    </border>
    <border diagonalUp="false" diagonalDown="false">
      <left style="medium">
        <color rgb="FFEEEEEC"/>
      </left>
      <right style="medium">
        <color rgb="FFEEEEEC"/>
      </right>
      <top/>
      <bottom/>
      <diagonal/>
    </border>
    <border diagonalUp="false" diagonalDown="false">
      <left style="medium">
        <color rgb="FFEEEEEC"/>
      </left>
      <right style="medium">
        <color rgb="FFEEEEEC"/>
      </right>
      <top/>
      <bottom style="thin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/>
      <bottom style="medium">
        <color rgb="FFEEEEEC"/>
      </bottom>
      <diagonal/>
    </border>
    <border diagonalUp="false" diagonalDown="false">
      <left/>
      <right style="thin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/>
      <top/>
      <bottom style="thin">
        <color rgb="FFEEEEEC"/>
      </bottom>
      <diagonal/>
    </border>
    <border diagonalUp="false" diagonalDown="false">
      <left/>
      <right style="medium">
        <color rgb="FFEEEEEC"/>
      </right>
      <top/>
      <bottom style="thin">
        <color rgb="FFEEEEEC"/>
      </bottom>
      <diagonal/>
    </border>
    <border diagonalUp="false" diagonalDown="false">
      <left style="medium">
        <color rgb="FFEEEEEC"/>
      </left>
      <right/>
      <top style="thin">
        <color rgb="FFEEEEEC"/>
      </top>
      <bottom/>
      <diagonal/>
    </border>
    <border diagonalUp="false" diagonalDown="false">
      <left/>
      <right/>
      <top style="medium">
        <color rgb="FFEEEEEC"/>
      </top>
      <bottom style="medium">
        <color rgb="FFEEEEEC"/>
      </bottom>
      <diagonal/>
    </border>
    <border diagonalUp="false" diagonalDown="false">
      <left/>
      <right style="thin">
        <color rgb="FFEEEEEC"/>
      </right>
      <top/>
      <bottom/>
      <diagonal/>
    </border>
    <border diagonalUp="false" diagonalDown="false">
      <left style="medium">
        <color rgb="FFEEEEEC"/>
      </left>
      <right/>
      <top style="medium">
        <color rgb="FFEEEEEC"/>
      </top>
      <bottom/>
      <diagonal/>
    </border>
    <border diagonalUp="false" diagonalDown="false">
      <left/>
      <right/>
      <top style="medium">
        <color rgb="FFEEEEEC"/>
      </top>
      <bottom/>
      <diagonal/>
    </border>
    <border diagonalUp="false" diagonalDown="false">
      <left/>
      <right style="medium">
        <color rgb="FFEEEEEC"/>
      </right>
      <top style="medium">
        <color rgb="FFEEEEEC"/>
      </top>
      <bottom/>
      <diagonal/>
    </border>
    <border diagonalUp="false" diagonalDown="false">
      <left/>
      <right style="thin">
        <color rgb="FFEEEEEC"/>
      </right>
      <top/>
      <bottom style="thin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/>
      <bottom/>
      <diagonal/>
    </border>
    <border diagonalUp="false" diagonalDown="false">
      <left style="thin">
        <color rgb="FFEEEEEC"/>
      </left>
      <right style="medium">
        <color rgb="FFEEEEEC"/>
      </right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1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18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0" fillId="0" borderId="5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4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2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3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13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3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3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3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3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3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3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2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2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2" borderId="2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2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2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3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2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4" borderId="3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6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4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4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3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2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3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0" fillId="2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12" fillId="4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0" fillId="4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0" fillId="4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0" fillId="4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0" fillId="4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0" fillId="4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5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5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4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0" fillId="0" borderId="1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12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2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2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2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4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2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4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2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4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" fillId="2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" fillId="2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" fillId="0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" fillId="2" borderId="5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2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6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5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5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6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5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5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6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5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5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5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5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5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6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6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3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3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1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4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10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entaire 2" xfId="20"/>
    <cellStyle name="Milliers 2" xfId="21"/>
    <cellStyle name="Normal 2" xfId="22"/>
    <cellStyle name="Pourcentage 2" xfId="23"/>
  </cellStyles>
  <dxfs count="4">
    <dxf>
      <font>
        <name val="Arial"/>
        <charset val="1"/>
        <family val="0"/>
        <b val="1"/>
        <strike val="0"/>
        <color rgb="FFFF00FF"/>
      </font>
    </dxf>
    <dxf>
      <font>
        <name val="Arial"/>
        <charset val="1"/>
        <family val="0"/>
        <b val="1"/>
        <strike val="0"/>
        <color rgb="FF0000FF"/>
      </font>
    </dxf>
    <dxf>
      <font>
        <name val="Arial"/>
        <charset val="1"/>
        <family val="0"/>
        <b val="1"/>
        <color rgb="FF0000FF"/>
      </font>
    </dxf>
    <dxf>
      <font>
        <name val="Arial"/>
        <charset val="1"/>
        <family val="0"/>
        <b val="1"/>
        <color rgb="FFFF00FF"/>
      </font>
    </dxf>
  </dxf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CA46"/>
  <sheetViews>
    <sheetView showFormulas="false" showGridLines="true" showRowColHeaders="true" showZeros="true" rightToLeft="false" tabSelected="false" showOutlineSymbols="true" defaultGridColor="true" view="normal" topLeftCell="AJ1" colorId="64" zoomScale="80" zoomScaleNormal="80" zoomScalePageLayoutView="100" workbookViewId="0">
      <selection pane="topLeft" activeCell="AO12" activeCellId="0" sqref="AO12"/>
    </sheetView>
  </sheetViews>
  <sheetFormatPr defaultRowHeight="12.75" zeroHeight="false" outlineLevelRow="0" outlineLevelCol="0"/>
  <cols>
    <col collapsed="false" customWidth="true" hidden="false" outlineLevel="0" max="1" min="1" style="1" width="7.27"/>
    <col collapsed="false" customWidth="true" hidden="false" outlineLevel="0" max="2" min="2" style="1" width="18.85"/>
    <col collapsed="false" customWidth="true" hidden="false" outlineLevel="0" max="9" min="3" style="1" width="7.41"/>
    <col collapsed="false" customWidth="true" hidden="false" outlineLevel="0" max="11" min="10" style="1" width="7.27"/>
    <col collapsed="false" customWidth="true" hidden="false" outlineLevel="0" max="18" min="12" style="1" width="7.41"/>
    <col collapsed="false" customWidth="true" hidden="false" outlineLevel="0" max="19" min="19" style="1" width="4.29"/>
    <col collapsed="false" customWidth="true" hidden="false" outlineLevel="0" max="26" min="20" style="1" width="7.41"/>
    <col collapsed="false" customWidth="true" hidden="false" outlineLevel="0" max="27" min="27" style="1" width="4.29"/>
    <col collapsed="false" customWidth="true" hidden="false" outlineLevel="0" max="34" min="28" style="1" width="7.41"/>
    <col collapsed="false" customWidth="true" hidden="false" outlineLevel="0" max="52" min="35" style="1" width="7.27"/>
    <col collapsed="false" customWidth="true" hidden="false" outlineLevel="0" max="55" min="53" style="1" width="6.69"/>
    <col collapsed="false" customWidth="true" hidden="false" outlineLevel="0" max="56" min="56" style="1" width="6.84"/>
    <col collapsed="false" customWidth="true" hidden="false" outlineLevel="0" max="59" min="57" style="1" width="7.41"/>
    <col collapsed="false" customWidth="true" hidden="false" outlineLevel="0" max="73" min="60" style="1" width="7.27"/>
    <col collapsed="false" customWidth="true" hidden="false" outlineLevel="0" max="76" min="74" style="1" width="6.84"/>
    <col collapsed="false" customWidth="true" hidden="false" outlineLevel="0" max="1025" min="77" style="1" width="7.27"/>
  </cols>
  <sheetData>
    <row r="2" customFormat="false" ht="12.75" hidden="false" customHeight="true" outlineLevel="0" collapsed="false">
      <c r="H2" s="1" t="n">
        <v>1</v>
      </c>
      <c r="I2" s="1" t="s">
        <v>0</v>
      </c>
    </row>
    <row r="3" customFormat="false" ht="12.75" hidden="false" customHeight="true" outlineLevel="0" collapsed="false">
      <c r="I3" s="1" t="s">
        <v>1</v>
      </c>
    </row>
    <row r="4" customFormat="false" ht="12.75" hidden="false" customHeight="true" outlineLevel="0" collapsed="false">
      <c r="H4" s="1" t="n">
        <v>1</v>
      </c>
      <c r="I4" s="1" t="s">
        <v>2</v>
      </c>
    </row>
    <row r="6" customFormat="false" ht="12.75" hidden="false" customHeight="true" outlineLevel="0" collapsed="false">
      <c r="AM6" s="2"/>
    </row>
    <row r="7" customFormat="false" ht="12.75" hidden="false" customHeight="true" outlineLevel="0" collapsed="false">
      <c r="AM7" s="2"/>
    </row>
    <row r="8" customFormat="false" ht="12.75" hidden="false" customHeight="true" outlineLevel="0" collapsed="false">
      <c r="AM8" s="2"/>
      <c r="AN8" s="3" t="s">
        <v>3</v>
      </c>
      <c r="AO8" s="1" t="n">
        <v>30</v>
      </c>
      <c r="AP8" s="1" t="n">
        <v>40</v>
      </c>
      <c r="AQ8" s="1" t="n">
        <v>50</v>
      </c>
      <c r="AR8" s="1" t="n">
        <v>60</v>
      </c>
      <c r="AS8" s="1" t="n">
        <v>70</v>
      </c>
      <c r="AT8" s="1" t="n">
        <v>80</v>
      </c>
      <c r="AU8" s="1" t="n">
        <v>90</v>
      </c>
      <c r="AV8" s="1" t="n">
        <v>100</v>
      </c>
      <c r="AW8" s="1" t="n">
        <v>110</v>
      </c>
      <c r="AX8" s="1" t="n">
        <v>120</v>
      </c>
      <c r="AY8" s="1" t="n">
        <v>130</v>
      </c>
      <c r="AZ8" s="1" t="n">
        <v>999</v>
      </c>
      <c r="BI8" s="1" t="n">
        <v>30</v>
      </c>
      <c r="BJ8" s="1" t="n">
        <v>40</v>
      </c>
      <c r="BK8" s="1" t="n">
        <v>50</v>
      </c>
      <c r="BL8" s="1" t="n">
        <v>60</v>
      </c>
      <c r="BM8" s="1" t="n">
        <v>70</v>
      </c>
      <c r="BN8" s="1" t="n">
        <v>80</v>
      </c>
      <c r="BO8" s="1" t="n">
        <v>90</v>
      </c>
      <c r="BP8" s="1" t="n">
        <v>100</v>
      </c>
      <c r="BQ8" s="1" t="n">
        <v>110</v>
      </c>
      <c r="BR8" s="1" t="n">
        <v>120</v>
      </c>
      <c r="BS8" s="1" t="n">
        <v>130</v>
      </c>
      <c r="BT8" s="1" t="n">
        <v>999</v>
      </c>
    </row>
    <row r="9" customFormat="false" ht="12.75" hidden="false" customHeight="true" outlineLevel="0" collapsed="false">
      <c r="AN9" s="4" t="s">
        <v>4</v>
      </c>
      <c r="AO9" s="1" t="n">
        <v>12.5</v>
      </c>
      <c r="AP9" s="1" t="n">
        <v>22.5</v>
      </c>
      <c r="AQ9" s="1" t="n">
        <v>35</v>
      </c>
      <c r="AR9" s="1" t="n">
        <v>45</v>
      </c>
      <c r="AS9" s="1" t="n">
        <v>55</v>
      </c>
      <c r="AT9" s="1" t="n">
        <v>65</v>
      </c>
      <c r="AU9" s="1" t="n">
        <v>75</v>
      </c>
      <c r="AV9" s="1" t="n">
        <v>85</v>
      </c>
      <c r="AW9" s="1" t="n">
        <v>95</v>
      </c>
      <c r="AX9" s="1" t="n">
        <v>105</v>
      </c>
      <c r="AY9" s="1" t="n">
        <v>115</v>
      </c>
      <c r="AZ9" s="1" t="n">
        <v>125</v>
      </c>
      <c r="BH9" s="4" t="s">
        <v>4</v>
      </c>
      <c r="BI9" s="1" t="n">
        <v>12.5</v>
      </c>
      <c r="BJ9" s="1" t="n">
        <v>22.5</v>
      </c>
      <c r="BK9" s="1" t="n">
        <v>35</v>
      </c>
      <c r="BL9" s="1" t="n">
        <v>45</v>
      </c>
      <c r="BM9" s="1" t="n">
        <v>55</v>
      </c>
      <c r="BN9" s="1" t="n">
        <v>65</v>
      </c>
      <c r="BO9" s="1" t="n">
        <v>75</v>
      </c>
      <c r="BP9" s="1" t="n">
        <v>85</v>
      </c>
      <c r="BQ9" s="1" t="n">
        <v>95</v>
      </c>
      <c r="BR9" s="1" t="n">
        <v>105</v>
      </c>
      <c r="BS9" s="1" t="n">
        <v>115</v>
      </c>
      <c r="BT9" s="1" t="n">
        <v>125</v>
      </c>
    </row>
    <row r="10" customFormat="false" ht="12.75" hidden="false" customHeight="true" outlineLevel="0" collapsed="false">
      <c r="C10" s="1" t="s">
        <v>5</v>
      </c>
      <c r="L10" s="1" t="s">
        <v>6</v>
      </c>
      <c r="T10" s="1" t="s">
        <v>7</v>
      </c>
      <c r="AB10" s="1" t="s">
        <v>8</v>
      </c>
      <c r="AN10" s="1" t="s">
        <v>9</v>
      </c>
      <c r="AO10" s="5" t="s">
        <v>10</v>
      </c>
      <c r="AP10" s="5" t="s">
        <v>11</v>
      </c>
      <c r="AQ10" s="5" t="s">
        <v>12</v>
      </c>
      <c r="AR10" s="5" t="s">
        <v>13</v>
      </c>
      <c r="AS10" s="5" t="s">
        <v>14</v>
      </c>
      <c r="AT10" s="5" t="s">
        <v>15</v>
      </c>
      <c r="AU10" s="5" t="s">
        <v>16</v>
      </c>
      <c r="AV10" s="5" t="s">
        <v>17</v>
      </c>
      <c r="AW10" s="5" t="s">
        <v>18</v>
      </c>
      <c r="AX10" s="5" t="s">
        <v>19</v>
      </c>
      <c r="AY10" s="5" t="s">
        <v>20</v>
      </c>
      <c r="AZ10" s="5" t="s">
        <v>21</v>
      </c>
      <c r="BE10" s="1" t="s">
        <v>22</v>
      </c>
      <c r="BF10" s="1" t="s">
        <v>23</v>
      </c>
      <c r="BH10" s="1" t="s">
        <v>9</v>
      </c>
      <c r="BI10" s="5" t="s">
        <v>10</v>
      </c>
      <c r="BJ10" s="5" t="s">
        <v>11</v>
      </c>
      <c r="BK10" s="5" t="s">
        <v>12</v>
      </c>
      <c r="BL10" s="5" t="s">
        <v>13</v>
      </c>
      <c r="BM10" s="5" t="s">
        <v>14</v>
      </c>
      <c r="BN10" s="5" t="s">
        <v>15</v>
      </c>
      <c r="BO10" s="5" t="s">
        <v>16</v>
      </c>
      <c r="BP10" s="5" t="s">
        <v>17</v>
      </c>
      <c r="BQ10" s="5" t="s">
        <v>18</v>
      </c>
      <c r="BR10" s="5" t="s">
        <v>19</v>
      </c>
      <c r="BS10" s="5" t="s">
        <v>20</v>
      </c>
      <c r="BT10" s="5" t="s">
        <v>21</v>
      </c>
      <c r="BY10" s="1" t="s">
        <v>22</v>
      </c>
      <c r="BZ10" s="1" t="s">
        <v>23</v>
      </c>
    </row>
    <row r="11" customFormat="false" ht="12.75" hidden="false" customHeight="true" outlineLevel="0" collapsed="false"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29</v>
      </c>
      <c r="I11" s="1" t="s">
        <v>30</v>
      </c>
      <c r="L11" s="1" t="s">
        <v>31</v>
      </c>
      <c r="M11" s="1" t="s">
        <v>32</v>
      </c>
      <c r="N11" s="1" t="s">
        <v>33</v>
      </c>
      <c r="O11" s="1" t="s">
        <v>34</v>
      </c>
      <c r="P11" s="1" t="s">
        <v>35</v>
      </c>
      <c r="Q11" s="1" t="s">
        <v>36</v>
      </c>
      <c r="R11" s="1" t="s">
        <v>37</v>
      </c>
      <c r="T11" s="1" t="s">
        <v>31</v>
      </c>
      <c r="U11" s="1" t="s">
        <v>32</v>
      </c>
      <c r="V11" s="1" t="s">
        <v>33</v>
      </c>
      <c r="W11" s="1" t="s">
        <v>34</v>
      </c>
      <c r="X11" s="1" t="s">
        <v>35</v>
      </c>
      <c r="Y11" s="1" t="s">
        <v>36</v>
      </c>
      <c r="Z11" s="1" t="s">
        <v>37</v>
      </c>
      <c r="AB11" s="1" t="s">
        <v>31</v>
      </c>
      <c r="AC11" s="1" t="s">
        <v>32</v>
      </c>
      <c r="AD11" s="1" t="s">
        <v>33</v>
      </c>
      <c r="AE11" s="1" t="s">
        <v>34</v>
      </c>
      <c r="AF11" s="1" t="s">
        <v>35</v>
      </c>
      <c r="AG11" s="1" t="s">
        <v>36</v>
      </c>
      <c r="AH11" s="1" t="s">
        <v>37</v>
      </c>
      <c r="AN11" s="1" t="s">
        <v>38</v>
      </c>
      <c r="AO11" s="1" t="n">
        <v>15</v>
      </c>
      <c r="AP11" s="1" t="n">
        <v>30</v>
      </c>
      <c r="AQ11" s="1" t="n">
        <v>40</v>
      </c>
      <c r="AR11" s="1" t="n">
        <v>50</v>
      </c>
      <c r="AS11" s="1" t="n">
        <v>60</v>
      </c>
      <c r="AT11" s="1" t="n">
        <v>70</v>
      </c>
      <c r="AU11" s="1" t="n">
        <v>80</v>
      </c>
      <c r="AV11" s="1" t="n">
        <v>90</v>
      </c>
      <c r="AW11" s="1" t="n">
        <v>100</v>
      </c>
      <c r="AX11" s="1" t="n">
        <v>110</v>
      </c>
      <c r="AY11" s="1" t="n">
        <v>120</v>
      </c>
      <c r="AZ11" s="1" t="n">
        <v>130</v>
      </c>
      <c r="BB11" s="1" t="s">
        <v>39</v>
      </c>
      <c r="BC11" s="1" t="s">
        <v>40</v>
      </c>
      <c r="BD11" s="1" t="s">
        <v>41</v>
      </c>
      <c r="BE11" s="1" t="s">
        <v>42</v>
      </c>
      <c r="BF11" s="1" t="s">
        <v>43</v>
      </c>
      <c r="BG11" s="1" t="s">
        <v>44</v>
      </c>
      <c r="BH11" s="1" t="s">
        <v>45</v>
      </c>
      <c r="BI11" s="1" t="n">
        <v>15</v>
      </c>
      <c r="BJ11" s="1" t="n">
        <v>30</v>
      </c>
      <c r="BK11" s="1" t="n">
        <v>40</v>
      </c>
      <c r="BL11" s="1" t="n">
        <v>50</v>
      </c>
      <c r="BM11" s="1" t="n">
        <v>60</v>
      </c>
      <c r="BN11" s="1" t="n">
        <v>70</v>
      </c>
      <c r="BO11" s="1" t="n">
        <v>80</v>
      </c>
      <c r="BP11" s="1" t="n">
        <v>90</v>
      </c>
      <c r="BQ11" s="1" t="n">
        <v>100</v>
      </c>
      <c r="BR11" s="1" t="n">
        <v>110</v>
      </c>
      <c r="BS11" s="1" t="n">
        <v>120</v>
      </c>
      <c r="BT11" s="1" t="n">
        <v>130</v>
      </c>
      <c r="BV11" s="1" t="s">
        <v>39</v>
      </c>
      <c r="BW11" s="1" t="s">
        <v>40</v>
      </c>
      <c r="BX11" s="1" t="s">
        <v>41</v>
      </c>
      <c r="BY11" s="1" t="s">
        <v>42</v>
      </c>
      <c r="BZ11" s="1" t="s">
        <v>43</v>
      </c>
      <c r="CA11" s="1" t="s">
        <v>44</v>
      </c>
    </row>
    <row r="12" customFormat="false" ht="12.75" hidden="false" customHeight="true" outlineLevel="0" collapsed="false">
      <c r="B12" s="1" t="s">
        <v>46</v>
      </c>
      <c r="C12" s="1" t="n">
        <v>5</v>
      </c>
      <c r="D12" s="1" t="n">
        <v>0.401680231031767</v>
      </c>
      <c r="E12" s="1" t="n">
        <v>0.234969808348648</v>
      </c>
      <c r="F12" s="1" t="n">
        <v>0.166710422683119</v>
      </c>
      <c r="G12" s="1" t="n">
        <v>0.00262536098713573</v>
      </c>
      <c r="H12" s="1" t="n">
        <v>0.0039380414807036</v>
      </c>
      <c r="I12" s="1" t="n">
        <v>0.126753559512453</v>
      </c>
      <c r="L12" s="1" t="n">
        <v>39</v>
      </c>
      <c r="M12" s="1" t="n">
        <v>37</v>
      </c>
      <c r="N12" s="1" t="n">
        <v>79</v>
      </c>
      <c r="O12" s="1" t="n">
        <v>81</v>
      </c>
      <c r="P12" s="1" t="n">
        <v>70</v>
      </c>
      <c r="Q12" s="1" t="n">
        <v>176</v>
      </c>
      <c r="R12" s="1" t="n">
        <v>178</v>
      </c>
      <c r="T12" s="1" t="n">
        <v>22</v>
      </c>
      <c r="U12" s="1" t="n">
        <v>24</v>
      </c>
      <c r="V12" s="1" t="n">
        <v>42</v>
      </c>
      <c r="W12" s="1" t="n">
        <v>53</v>
      </c>
      <c r="X12" s="1" t="n">
        <v>38</v>
      </c>
      <c r="Y12" s="1" t="n">
        <v>98</v>
      </c>
      <c r="Z12" s="1" t="n">
        <v>101</v>
      </c>
      <c r="AB12" s="1" t="n">
        <v>17</v>
      </c>
      <c r="AC12" s="1" t="n">
        <v>13</v>
      </c>
      <c r="AD12" s="1" t="n">
        <v>37</v>
      </c>
      <c r="AE12" s="1" t="n">
        <v>28</v>
      </c>
      <c r="AF12" s="1" t="n">
        <v>32</v>
      </c>
      <c r="AG12" s="1" t="n">
        <v>78</v>
      </c>
      <c r="AH12" s="1" t="n">
        <v>77</v>
      </c>
      <c r="AM12" s="1" t="n">
        <v>1</v>
      </c>
      <c r="AN12" s="1" t="n">
        <v>7</v>
      </c>
      <c r="AO12" s="1" t="n">
        <v>0</v>
      </c>
      <c r="AP12" s="1" t="n">
        <v>2</v>
      </c>
      <c r="AQ12" s="1" t="n">
        <v>1</v>
      </c>
      <c r="AR12" s="1" t="n">
        <v>151</v>
      </c>
      <c r="AS12" s="1" t="n">
        <v>197</v>
      </c>
      <c r="AT12" s="1" t="n">
        <v>23</v>
      </c>
      <c r="AU12" s="1" t="n">
        <v>2</v>
      </c>
      <c r="AV12" s="1" t="n">
        <v>2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f aca="false">SUM(AO12:AZ12)</f>
        <v>378</v>
      </c>
      <c r="BB12" s="1" t="n">
        <v>45</v>
      </c>
      <c r="BC12" s="1" t="n">
        <v>55</v>
      </c>
      <c r="BD12" s="1" t="n">
        <v>55</v>
      </c>
      <c r="BE12" s="6" t="n">
        <f aca="false">IF(BA12&gt;0,((AO$9*AO12+AP$9*AP12+AQ$9*AQ12+AR$9*AR12+AS$9*AS12+AT$9*AT12+AU$9*AU12+AV$9*AV12+AW$9*AW12+AX$9*AX12+AY$9*AY12+AZ$9*AZ12)/BA12),0)</f>
        <v>51.6534391534392</v>
      </c>
      <c r="BF12" s="6" t="n">
        <f aca="false">BA12/(IF(AO12&gt;0,(1/AO$9*AO12),0)+IF(AP12&gt;0,(1/AP$9*AP12),0)+IF(AQ12&gt;0,(1/AQ$9*AQ12),0)+IF(AR12&gt;0,(1/AR$9*AR12),0)+IF(AS12&gt;0,(1/AS$9*AS12),0)+IF(AT12&gt;0,(1/AT$9*AT12),0)+IF(AU12&gt;0,(1/AU$9*AU12),0)+IF(AV12&gt;0,(1/AV$9*AV12),0)+IF(AW12&gt;0,(1/AW$9*AW12),0)+IF(AX12&gt;0,(1/AX$9*AX12),0)+IF(AY12&gt;0,(1/AY$9*AY12),0)+IF(AZ12&gt;0,(1/AZ$9*AZ12),0))</f>
        <v>50.6778749840854</v>
      </c>
      <c r="BG12" s="1" t="n">
        <f aca="false">BA12/$BA$38</f>
        <v>0.00777074253762026</v>
      </c>
      <c r="BH12" s="1" t="n">
        <v>7</v>
      </c>
      <c r="BI12" s="1" t="n">
        <v>0</v>
      </c>
      <c r="BJ12" s="1" t="n">
        <v>1</v>
      </c>
      <c r="BK12" s="1" t="n">
        <v>6</v>
      </c>
      <c r="BL12" s="1" t="n">
        <v>132</v>
      </c>
      <c r="BM12" s="1" t="n">
        <v>125</v>
      </c>
      <c r="BN12" s="1" t="n">
        <v>18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f aca="false">SUM(BI12:BT12)</f>
        <v>282</v>
      </c>
      <c r="BV12" s="1" t="n">
        <v>45</v>
      </c>
      <c r="BW12" s="1" t="n">
        <v>55</v>
      </c>
      <c r="BX12" s="1" t="n">
        <v>55</v>
      </c>
      <c r="BY12" s="6" t="n">
        <f aca="false">IF(BU12&gt;0,((BI$9*BI12+BJ$9*BJ12+BK$9*BK12+BL$9*BL12+BM$9*BM12+BN$9*BN12+BO$9*BO12+BP$9*BP12+BQ$9*BQ12+BR$9*BR12+BS$9*BS12+BT$9*BT12)/BU12),0)</f>
        <v>50.4166666666667</v>
      </c>
      <c r="BZ12" s="6" t="n">
        <f aca="false">BU12/(IF(BI12&gt;0,(1/BI$9*BI12),0)+IF(BJ12&gt;0,(1/BJ$9*BJ12),0)+IF(BK12&gt;0,(1/BK$9*BK12),0)+IF(BL12&gt;0,(1/BL$9*BL12),0)+IF(BM12&gt;0,(1/BM$9*BM12),0)+IF(BN12&gt;0,(1/BN$9*BN12),0)+IF(BO12&gt;0,(1/BO$9*BO12),0)+IF(BP12&gt;0,(1/BP$9*BP12),0)+IF(BQ12&gt;0,(1/BQ$9*BQ12),0)+IF(BR12&gt;0,(1/BR$9*BR12),0)+IF(BS12&gt;0,(1/BS$9*BS12),0)+IF(BT12&gt;0,(1/BT$9*BT12),0))</f>
        <v>49.4836095907754</v>
      </c>
      <c r="CA12" s="1" t="n">
        <f aca="false">BU12/$BU$38</f>
        <v>0.00587818401634219</v>
      </c>
    </row>
    <row r="13" customFormat="false" ht="12.75" hidden="false" customHeight="true" outlineLevel="0" collapsed="false">
      <c r="B13" s="1" t="s">
        <v>47</v>
      </c>
      <c r="C13" s="1" t="n">
        <v>5</v>
      </c>
      <c r="D13" s="1" t="n">
        <v>0.141769493305329</v>
      </c>
      <c r="E13" s="1" t="n">
        <v>0.0774481491205041</v>
      </c>
      <c r="F13" s="1" t="n">
        <v>0.0643213441848254</v>
      </c>
      <c r="G13" s="1" t="n">
        <v>0</v>
      </c>
      <c r="H13" s="1" t="n">
        <v>0.00131268049356787</v>
      </c>
      <c r="I13" s="1" t="n">
        <v>0.0424546117847105</v>
      </c>
      <c r="L13" s="1" t="n">
        <v>15</v>
      </c>
      <c r="M13" s="1" t="n">
        <v>14</v>
      </c>
      <c r="N13" s="1" t="n">
        <v>26</v>
      </c>
      <c r="O13" s="1" t="n">
        <v>31</v>
      </c>
      <c r="P13" s="1" t="n">
        <v>22</v>
      </c>
      <c r="Q13" s="1" t="n">
        <v>97</v>
      </c>
      <c r="R13" s="1" t="n">
        <v>90</v>
      </c>
      <c r="T13" s="1" t="n">
        <v>8</v>
      </c>
      <c r="U13" s="1" t="n">
        <v>6</v>
      </c>
      <c r="V13" s="1" t="n">
        <v>16</v>
      </c>
      <c r="W13" s="1" t="n">
        <v>19</v>
      </c>
      <c r="X13" s="1" t="n">
        <v>10</v>
      </c>
      <c r="Y13" s="1" t="n">
        <v>52</v>
      </c>
      <c r="Z13" s="1" t="n">
        <v>45</v>
      </c>
      <c r="AB13" s="1" t="n">
        <v>7</v>
      </c>
      <c r="AC13" s="1" t="n">
        <v>8</v>
      </c>
      <c r="AD13" s="1" t="n">
        <v>10</v>
      </c>
      <c r="AE13" s="1" t="n">
        <v>12</v>
      </c>
      <c r="AF13" s="1" t="n">
        <v>12</v>
      </c>
      <c r="AG13" s="1" t="n">
        <v>45</v>
      </c>
      <c r="AH13" s="1" t="n">
        <v>45</v>
      </c>
      <c r="AM13" s="1" t="n">
        <v>2</v>
      </c>
      <c r="AN13" s="1" t="n">
        <v>7</v>
      </c>
      <c r="AO13" s="1" t="n">
        <v>0</v>
      </c>
      <c r="AP13" s="1" t="n">
        <v>2</v>
      </c>
      <c r="AQ13" s="1" t="n">
        <v>1</v>
      </c>
      <c r="AR13" s="1" t="n">
        <v>62</v>
      </c>
      <c r="AS13" s="1" t="n">
        <v>71</v>
      </c>
      <c r="AT13" s="1" t="n">
        <v>17</v>
      </c>
      <c r="AU13" s="1" t="n">
        <v>3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f aca="false">SUM(AO13:AZ13)</f>
        <v>156</v>
      </c>
      <c r="BB13" s="1" t="n">
        <v>45</v>
      </c>
      <c r="BC13" s="1" t="n">
        <v>55</v>
      </c>
      <c r="BD13" s="1" t="n">
        <v>55</v>
      </c>
      <c r="BE13" s="6" t="n">
        <f aca="false">IF(BA13&gt;0,((AO$9*AO13+AP$9*AP13+AQ$9*AQ13+AR$9*AR13+AS$9*AS13+AT$9*AT13+AU$9*AU13+AV$9*AV13+AW$9*AW13+AX$9*AX13+AY$9*AY13+AZ$9*AZ13)/BA13),0)</f>
        <v>51.9551282051282</v>
      </c>
      <c r="BF13" s="6" t="n">
        <f aca="false">BA13/(IF(AO13&gt;0,(1/AO$9*AO13),0)+IF(AP13&gt;0,(1/AP$9*AP13),0)+IF(AQ13&gt;0,(1/AQ$9*AQ13),0)+IF(AR13&gt;0,(1/AR$9*AR13),0)+IF(AS13&gt;0,(1/AS$9*AS13),0)+IF(AT13&gt;0,(1/AT$9*AT13),0)+IF(AU13&gt;0,(1/AU$9*AU13),0)+IF(AV13&gt;0,(1/AV$9*AV13),0)+IF(AW13&gt;0,(1/AW$9*AW13),0)+IF(AX13&gt;0,(1/AX$9*AX13),0)+IF(AY13&gt;0,(1/AY$9*AY13),0)+IF(AZ13&gt;0,(1/AZ$9*AZ13),0))</f>
        <v>50.5232778851463</v>
      </c>
      <c r="BG13" s="1" t="n">
        <f aca="false">BA13/$BA$38</f>
        <v>0.00320697311076392</v>
      </c>
      <c r="BH13" s="1" t="n">
        <v>7</v>
      </c>
      <c r="BI13" s="1" t="n">
        <v>0</v>
      </c>
      <c r="BJ13" s="1" t="n">
        <v>0</v>
      </c>
      <c r="BK13" s="1" t="n">
        <v>1</v>
      </c>
      <c r="BL13" s="1" t="n">
        <v>58</v>
      </c>
      <c r="BM13" s="1" t="n">
        <v>66</v>
      </c>
      <c r="BN13" s="1" t="n">
        <v>12</v>
      </c>
      <c r="BO13" s="1" t="n">
        <v>2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f aca="false">SUM(BI13:BT13)</f>
        <v>139</v>
      </c>
      <c r="BV13" s="1" t="n">
        <v>45</v>
      </c>
      <c r="BW13" s="1" t="n">
        <v>55</v>
      </c>
      <c r="BX13" s="1" t="n">
        <v>55</v>
      </c>
      <c r="BY13" s="6" t="n">
        <f aca="false">IF(BU13&gt;0,((BI$9*BI13+BJ$9*BJ13+BK$9*BK13+BL$9*BL13+BM$9*BM13+BN$9*BN13+BO$9*BO13+BP$9*BP13+BQ$9*BQ13+BR$9*BR13+BS$9*BS13+BT$9*BT13)/BU13),0)</f>
        <v>51.8345323741007</v>
      </c>
      <c r="BZ13" s="6" t="n">
        <f aca="false">BU13/(IF(BI13&gt;0,(1/BI$9*BI13),0)+IF(BJ13&gt;0,(1/BJ$9*BJ13),0)+IF(BK13&gt;0,(1/BK$9*BK13),0)+IF(BL13&gt;0,(1/BL$9*BL13),0)+IF(BM13&gt;0,(1/BM$9*BM13),0)+IF(BN13&gt;0,(1/BN$9*BN13),0)+IF(BO13&gt;0,(1/BO$9*BO13),0)+IF(BP13&gt;0,(1/BP$9*BP13),0)+IF(BQ13&gt;0,(1/BQ$9*BQ13),0)+IF(BR13&gt;0,(1/BR$9*BR13),0)+IF(BS13&gt;0,(1/BS$9*BS13),0)+IF(BT13&gt;0,(1/BT$9*BT13),0))</f>
        <v>50.9392171251633</v>
      </c>
      <c r="CA13" s="1" t="n">
        <f aca="false">BU13/$BU$38</f>
        <v>0.00289740275982824</v>
      </c>
    </row>
    <row r="14" customFormat="false" ht="12.75" hidden="false" customHeight="true" outlineLevel="0" collapsed="false">
      <c r="B14" s="1" t="s">
        <v>48</v>
      </c>
      <c r="C14" s="1" t="n">
        <v>5</v>
      </c>
      <c r="D14" s="1" t="n">
        <v>0.119453924914676</v>
      </c>
      <c r="E14" s="1" t="n">
        <v>0.0643213441848254</v>
      </c>
      <c r="F14" s="1" t="n">
        <v>0.0551325807298504</v>
      </c>
      <c r="G14" s="1" t="n">
        <v>0.0039380414807036</v>
      </c>
      <c r="H14" s="1" t="n">
        <v>0</v>
      </c>
      <c r="I14" s="1" t="n">
        <v>0.0325269406494195</v>
      </c>
      <c r="L14" s="1" t="n">
        <v>10</v>
      </c>
      <c r="M14" s="1" t="n">
        <v>17</v>
      </c>
      <c r="N14" s="1" t="n">
        <v>25</v>
      </c>
      <c r="O14" s="1" t="n">
        <v>21</v>
      </c>
      <c r="P14" s="1" t="n">
        <v>18</v>
      </c>
      <c r="Q14" s="1" t="n">
        <v>52</v>
      </c>
      <c r="R14" s="1" t="n">
        <v>58</v>
      </c>
      <c r="T14" s="1" t="n">
        <v>5</v>
      </c>
      <c r="U14" s="1" t="n">
        <v>7</v>
      </c>
      <c r="V14" s="1" t="n">
        <v>16</v>
      </c>
      <c r="W14" s="1" t="n">
        <v>12</v>
      </c>
      <c r="X14" s="1" t="n">
        <v>9</v>
      </c>
      <c r="Y14" s="1" t="n">
        <v>30</v>
      </c>
      <c r="Z14" s="1" t="n">
        <v>30</v>
      </c>
      <c r="AB14" s="1" t="n">
        <v>5</v>
      </c>
      <c r="AC14" s="1" t="n">
        <v>10</v>
      </c>
      <c r="AD14" s="1" t="n">
        <v>9</v>
      </c>
      <c r="AE14" s="1" t="n">
        <v>9</v>
      </c>
      <c r="AF14" s="1" t="n">
        <v>9</v>
      </c>
      <c r="AG14" s="1" t="n">
        <v>22</v>
      </c>
      <c r="AH14" s="1" t="n">
        <v>28</v>
      </c>
      <c r="AM14" s="1" t="n">
        <v>3</v>
      </c>
      <c r="AN14" s="1" t="n">
        <v>7</v>
      </c>
      <c r="AO14" s="1" t="n">
        <v>0</v>
      </c>
      <c r="AP14" s="1" t="n">
        <v>1</v>
      </c>
      <c r="AQ14" s="1" t="n">
        <v>3</v>
      </c>
      <c r="AR14" s="1" t="n">
        <v>38</v>
      </c>
      <c r="AS14" s="1" t="n">
        <v>53</v>
      </c>
      <c r="AT14" s="1" t="n">
        <v>12</v>
      </c>
      <c r="AU14" s="1" t="n">
        <v>1</v>
      </c>
      <c r="AV14" s="1" t="n">
        <v>1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f aca="false">SUM(AO14:AZ14)</f>
        <v>109</v>
      </c>
      <c r="BB14" s="1" t="n">
        <v>45</v>
      </c>
      <c r="BC14" s="1" t="n">
        <v>55</v>
      </c>
      <c r="BD14" s="1" t="n">
        <v>55</v>
      </c>
      <c r="BE14" s="6" t="n">
        <f aca="false">IF(BA14&gt;0,((AO$9*AO14+AP$9*AP14+AQ$9*AQ14+AR$9*AR14+AS$9*AS14+AT$9*AT14+AU$9*AU14+AV$9*AV14+AW$9*AW14+AX$9*AX14+AY$9*AY14+AZ$9*AZ14)/BA14),0)</f>
        <v>52.2247706422018</v>
      </c>
      <c r="BF14" s="6" t="n">
        <f aca="false">BA14/(IF(AO14&gt;0,(1/AO$9*AO14),0)+IF(AP14&gt;0,(1/AP$9*AP14),0)+IF(AQ14&gt;0,(1/AQ$9*AQ14),0)+IF(AR14&gt;0,(1/AR$9*AR14),0)+IF(AS14&gt;0,(1/AS$9*AS14),0)+IF(AT14&gt;0,(1/AT$9*AT14),0)+IF(AU14&gt;0,(1/AU$9*AU14),0)+IF(AV14&gt;0,(1/AV$9*AV14),0)+IF(AW14&gt;0,(1/AW$9*AW14),0)+IF(AX14&gt;0,(1/AX$9*AX14),0)+IF(AY14&gt;0,(1/AY$9*AY14),0)+IF(AZ14&gt;0,(1/AZ$9*AZ14),0))</f>
        <v>50.7459902170879</v>
      </c>
      <c r="BG14" s="1" t="n">
        <f aca="false">BA14/$BA$38</f>
        <v>0.00224076967354658</v>
      </c>
      <c r="BH14" s="1" t="n">
        <v>7</v>
      </c>
      <c r="BI14" s="1" t="n">
        <v>0</v>
      </c>
      <c r="BJ14" s="1" t="n">
        <v>0</v>
      </c>
      <c r="BK14" s="1" t="n">
        <v>3</v>
      </c>
      <c r="BL14" s="1" t="n">
        <v>34</v>
      </c>
      <c r="BM14" s="1" t="n">
        <v>40</v>
      </c>
      <c r="BN14" s="1" t="n">
        <v>14</v>
      </c>
      <c r="BO14" s="1" t="n">
        <v>1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f aca="false">SUM(BI14:BT14)</f>
        <v>92</v>
      </c>
      <c r="BV14" s="1" t="n">
        <v>45</v>
      </c>
      <c r="BW14" s="1" t="n">
        <v>55</v>
      </c>
      <c r="BX14" s="1" t="n">
        <v>65</v>
      </c>
      <c r="BY14" s="6" t="n">
        <f aca="false">IF(BU14&gt;0,((BI$9*BI14+BJ$9*BJ14+BK$9*BK14+BL$9*BL14+BM$9*BM14+BN$9*BN14+BO$9*BO14+BP$9*BP14+BQ$9*BQ14+BR$9*BR14+BS$9*BS14+BT$9*BT14)/BU14),0)</f>
        <v>52.3913043478261</v>
      </c>
      <c r="BZ14" s="6" t="n">
        <f aca="false">BU14/(IF(BI14&gt;0,(1/BI$9*BI14),0)+IF(BJ14&gt;0,(1/BJ$9*BJ14),0)+IF(BK14&gt;0,(1/BK$9*BK14),0)+IF(BL14&gt;0,(1/BL$9*BL14),0)+IF(BM14&gt;0,(1/BM$9*BM14),0)+IF(BN14&gt;0,(1/BN$9*BN14),0)+IF(BO14&gt;0,(1/BO$9*BO14),0)+IF(BP14&gt;0,(1/BP$9*BP14),0)+IF(BQ14&gt;0,(1/BQ$9*BQ14),0)+IF(BR14&gt;0,(1/BR$9*BR14),0)+IF(BS14&gt;0,(1/BS$9*BS14),0)+IF(BT14&gt;0,(1/BT$9*BT14),0))</f>
        <v>51.1890174609919</v>
      </c>
      <c r="CA14" s="1" t="n">
        <f aca="false">BU14/$BU$38</f>
        <v>0.00191770542377121</v>
      </c>
    </row>
    <row r="15" customFormat="false" ht="12.75" hidden="false" customHeight="true" outlineLevel="0" collapsed="false">
      <c r="B15" s="1" t="s">
        <v>49</v>
      </c>
      <c r="C15" s="1" t="n">
        <v>5</v>
      </c>
      <c r="D15" s="1" t="n">
        <v>0.144394854292465</v>
      </c>
      <c r="E15" s="1" t="n">
        <v>0.0708847466526647</v>
      </c>
      <c r="F15" s="1" t="n">
        <v>0.0735101076398005</v>
      </c>
      <c r="G15" s="1" t="n">
        <v>0.00787608296140719</v>
      </c>
      <c r="H15" s="1" t="n">
        <v>0</v>
      </c>
      <c r="I15" s="1" t="n">
        <v>0.0219653459315851</v>
      </c>
      <c r="L15" s="1" t="n">
        <v>17</v>
      </c>
      <c r="M15" s="1" t="n">
        <v>27</v>
      </c>
      <c r="N15" s="1" t="n">
        <v>20</v>
      </c>
      <c r="O15" s="1" t="n">
        <v>23</v>
      </c>
      <c r="P15" s="1" t="n">
        <v>23</v>
      </c>
      <c r="Q15" s="1" t="n">
        <v>50</v>
      </c>
      <c r="R15" s="1" t="n">
        <v>41</v>
      </c>
      <c r="T15" s="1" t="n">
        <v>8</v>
      </c>
      <c r="U15" s="1" t="n">
        <v>14</v>
      </c>
      <c r="V15" s="1" t="n">
        <v>11</v>
      </c>
      <c r="W15" s="1" t="n">
        <v>14</v>
      </c>
      <c r="X15" s="1" t="n">
        <v>7</v>
      </c>
      <c r="Y15" s="1" t="n">
        <v>24</v>
      </c>
      <c r="Z15" s="1" t="n">
        <v>19</v>
      </c>
      <c r="AB15" s="1" t="n">
        <v>9</v>
      </c>
      <c r="AC15" s="1" t="n">
        <v>13</v>
      </c>
      <c r="AD15" s="1" t="n">
        <v>9</v>
      </c>
      <c r="AE15" s="1" t="n">
        <v>9</v>
      </c>
      <c r="AF15" s="1" t="n">
        <v>16</v>
      </c>
      <c r="AG15" s="1" t="n">
        <v>26</v>
      </c>
      <c r="AH15" s="1" t="n">
        <v>22</v>
      </c>
      <c r="AM15" s="1" t="n">
        <v>4</v>
      </c>
      <c r="AN15" s="1" t="n">
        <v>7</v>
      </c>
      <c r="AO15" s="1" t="n">
        <v>0</v>
      </c>
      <c r="AP15" s="1" t="n">
        <v>0</v>
      </c>
      <c r="AQ15" s="1" t="n">
        <v>0</v>
      </c>
      <c r="AR15" s="1" t="n">
        <v>45</v>
      </c>
      <c r="AS15" s="1" t="n">
        <v>27</v>
      </c>
      <c r="AT15" s="1" t="n">
        <v>20</v>
      </c>
      <c r="AU15" s="1" t="n">
        <v>4</v>
      </c>
      <c r="AV15" s="1" t="n">
        <v>0</v>
      </c>
      <c r="AW15" s="1" t="n">
        <v>1</v>
      </c>
      <c r="AX15" s="1" t="n">
        <v>0</v>
      </c>
      <c r="AY15" s="1" t="n">
        <v>0</v>
      </c>
      <c r="AZ15" s="1" t="n">
        <v>0</v>
      </c>
      <c r="BA15" s="1" t="n">
        <f aca="false">SUM(AO15:AZ15)</f>
        <v>97</v>
      </c>
      <c r="BB15" s="1" t="n">
        <v>45</v>
      </c>
      <c r="BC15" s="1" t="n">
        <v>55</v>
      </c>
      <c r="BD15" s="1" t="n">
        <v>65</v>
      </c>
      <c r="BE15" s="6" t="n">
        <f aca="false">IF(BA15&gt;0,((AO$9*AO15+AP$9*AP15+AQ$9*AQ15+AR$9*AR15+AS$9*AS15+AT$9*AT15+AU$9*AU15+AV$9*AV15+AW$9*AW15+AX$9*AX15+AY$9*AY15+AZ$9*AZ15)/BA15),0)</f>
        <v>53.659793814433</v>
      </c>
      <c r="BF15" s="6" t="n">
        <f aca="false">BA15/(IF(AO15&gt;0,(1/AO$9*AO15),0)+IF(AP15&gt;0,(1/AP$9*AP15),0)+IF(AQ15&gt;0,(1/AQ$9*AQ15),0)+IF(AR15&gt;0,(1/AR$9*AR15),0)+IF(AS15&gt;0,(1/AS$9*AS15),0)+IF(AT15&gt;0,(1/AT$9*AT15),0)+IF(AU15&gt;0,(1/AU$9*AU15),0)+IF(AV15&gt;0,(1/AV$9*AV15),0)+IF(AW15&gt;0,(1/AW$9*AW15),0)+IF(AX15&gt;0,(1/AX$9*AX15),0)+IF(AY15&gt;0,(1/AY$9*AY15),0)+IF(AZ15&gt;0,(1/AZ$9*AZ15),0))</f>
        <v>52.081626146505</v>
      </c>
      <c r="BG15" s="1" t="n">
        <f aca="false">BA15/$BA$38</f>
        <v>0.00199407943425705</v>
      </c>
      <c r="BH15" s="1" t="n">
        <v>7</v>
      </c>
      <c r="BI15" s="1" t="n">
        <v>0</v>
      </c>
      <c r="BJ15" s="1" t="n">
        <v>0</v>
      </c>
      <c r="BK15" s="1" t="n">
        <v>4</v>
      </c>
      <c r="BL15" s="1" t="n">
        <v>31</v>
      </c>
      <c r="BM15" s="1" t="n">
        <v>55</v>
      </c>
      <c r="BN15" s="1" t="n">
        <v>11</v>
      </c>
      <c r="BO15" s="1" t="n">
        <v>2</v>
      </c>
      <c r="BP15" s="1" t="n">
        <v>1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f aca="false">SUM(BI15:BT15)</f>
        <v>104</v>
      </c>
      <c r="BV15" s="1" t="n">
        <v>45</v>
      </c>
      <c r="BW15" s="1" t="n">
        <v>55</v>
      </c>
      <c r="BX15" s="1" t="n">
        <v>55</v>
      </c>
      <c r="BY15" s="6" t="n">
        <f aca="false">IF(BU15&gt;0,((BI$9*BI15+BJ$9*BJ15+BK$9*BK15+BL$9*BL15+BM$9*BM15+BN$9*BN15+BO$9*BO15+BP$9*BP15+BQ$9*BQ15+BR$9*BR15+BS$9*BS15+BT$9*BT15)/BU15),0)</f>
        <v>52.9807692307692</v>
      </c>
      <c r="BZ15" s="6" t="n">
        <f aca="false">BU15/(IF(BI15&gt;0,(1/BI$9*BI15),0)+IF(BJ15&gt;0,(1/BJ$9*BJ15),0)+IF(BK15&gt;0,(1/BK$9*BK15),0)+IF(BL15&gt;0,(1/BL$9*BL15),0)+IF(BM15&gt;0,(1/BM$9*BM15),0)+IF(BN15&gt;0,(1/BN$9*BN15),0)+IF(BO15&gt;0,(1/BO$9*BO15),0)+IF(BP15&gt;0,(1/BP$9*BP15),0)+IF(BQ15&gt;0,(1/BQ$9*BQ15),0)+IF(BR15&gt;0,(1/BR$9*BR15),0)+IF(BS15&gt;0,(1/BS$9*BS15),0)+IF(BT15&gt;0,(1/BT$9*BT15),0))</f>
        <v>51.7197630593123</v>
      </c>
      <c r="CA15" s="1" t="n">
        <f aca="false">BU15/$BU$38</f>
        <v>0.00216784091382832</v>
      </c>
    </row>
    <row r="16" customFormat="false" ht="12.75" hidden="false" customHeight="true" outlineLevel="0" collapsed="false">
      <c r="B16" s="1" t="s">
        <v>50</v>
      </c>
      <c r="C16" s="1" t="n">
        <v>5</v>
      </c>
      <c r="D16" s="1" t="n">
        <v>0.494880546075085</v>
      </c>
      <c r="E16" s="1" t="n">
        <v>0.126017327382515</v>
      </c>
      <c r="F16" s="1" t="n">
        <v>0.36886321869257</v>
      </c>
      <c r="G16" s="1" t="n">
        <v>0.0236282488842216</v>
      </c>
      <c r="H16" s="1" t="n">
        <v>0.00525072197427146</v>
      </c>
      <c r="I16" s="1" t="n">
        <v>0.0568558882323645</v>
      </c>
      <c r="L16" s="1" t="n">
        <v>64</v>
      </c>
      <c r="M16" s="1" t="n">
        <v>66</v>
      </c>
      <c r="N16" s="1" t="n">
        <v>85</v>
      </c>
      <c r="O16" s="1" t="n">
        <v>80</v>
      </c>
      <c r="P16" s="1" t="n">
        <v>82</v>
      </c>
      <c r="Q16" s="1" t="n">
        <v>43</v>
      </c>
      <c r="R16" s="1" t="n">
        <v>44</v>
      </c>
      <c r="T16" s="1" t="n">
        <v>8</v>
      </c>
      <c r="U16" s="1" t="n">
        <v>14</v>
      </c>
      <c r="V16" s="1" t="n">
        <v>26</v>
      </c>
      <c r="W16" s="1" t="n">
        <v>25</v>
      </c>
      <c r="X16" s="1" t="n">
        <v>23</v>
      </c>
      <c r="Y16" s="1" t="n">
        <v>15</v>
      </c>
      <c r="Z16" s="1" t="n">
        <v>24</v>
      </c>
      <c r="AB16" s="1" t="n">
        <v>56</v>
      </c>
      <c r="AC16" s="1" t="n">
        <v>52</v>
      </c>
      <c r="AD16" s="1" t="n">
        <v>59</v>
      </c>
      <c r="AE16" s="1" t="n">
        <v>55</v>
      </c>
      <c r="AF16" s="1" t="n">
        <v>59</v>
      </c>
      <c r="AG16" s="1" t="n">
        <v>28</v>
      </c>
      <c r="AH16" s="1" t="n">
        <v>20</v>
      </c>
      <c r="AM16" s="1" t="n">
        <v>5</v>
      </c>
      <c r="AN16" s="1" t="n">
        <v>7</v>
      </c>
      <c r="AO16" s="1" t="n">
        <v>1</v>
      </c>
      <c r="AP16" s="1" t="n">
        <v>0</v>
      </c>
      <c r="AQ16" s="1" t="n">
        <v>3</v>
      </c>
      <c r="AR16" s="1" t="n">
        <v>36</v>
      </c>
      <c r="AS16" s="1" t="n">
        <v>64</v>
      </c>
      <c r="AT16" s="1" t="n">
        <v>22</v>
      </c>
      <c r="AU16" s="1" t="n">
        <v>6</v>
      </c>
      <c r="AV16" s="1" t="n">
        <v>3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f aca="false">SUM(AO16:AZ16)</f>
        <v>135</v>
      </c>
      <c r="BB16" s="1" t="n">
        <v>45</v>
      </c>
      <c r="BC16" s="1" t="n">
        <v>55</v>
      </c>
      <c r="BD16" s="1" t="n">
        <v>65</v>
      </c>
      <c r="BE16" s="6" t="n">
        <f aca="false">IF(BA16&gt;0,((AO$9*AO16+AP$9*AP16+AQ$9*AQ16+AR$9*AR16+AS$9*AS16+AT$9*AT16+AU$9*AU16+AV$9*AV16+AW$9*AW16+AX$9*AX16+AY$9*AY16+AZ$9*AZ16)/BA16),0)</f>
        <v>54.7592592592593</v>
      </c>
      <c r="BF16" s="6" t="n">
        <f aca="false">BA16/(IF(AO16&gt;0,(1/AO$9*AO16),0)+IF(AP16&gt;0,(1/AP$9*AP16),0)+IF(AQ16&gt;0,(1/AQ$9*AQ16),0)+IF(AR16&gt;0,(1/AR$9*AR16),0)+IF(AS16&gt;0,(1/AS$9*AS16),0)+IF(AT16&gt;0,(1/AT$9*AT16),0)+IF(AU16&gt;0,(1/AU$9*AU16),0)+IF(AV16&gt;0,(1/AV$9*AV16),0)+IF(AW16&gt;0,(1/AW$9*AW16),0)+IF(AX16&gt;0,(1/AX$9*AX16),0)+IF(AY16&gt;0,(1/AY$9*AY16),0)+IF(AZ16&gt;0,(1/AZ$9*AZ16),0))</f>
        <v>52.2626574503284</v>
      </c>
      <c r="BG16" s="1" t="n">
        <f aca="false">BA16/$BA$38</f>
        <v>0.00277526519200724</v>
      </c>
      <c r="BH16" s="1" t="n">
        <v>7</v>
      </c>
      <c r="BI16" s="1" t="n">
        <v>0</v>
      </c>
      <c r="BJ16" s="1" t="n">
        <v>0</v>
      </c>
      <c r="BK16" s="1" t="n">
        <v>9</v>
      </c>
      <c r="BL16" s="1" t="n">
        <v>106</v>
      </c>
      <c r="BM16" s="1" t="n">
        <v>153</v>
      </c>
      <c r="BN16" s="1" t="n">
        <v>57</v>
      </c>
      <c r="BO16" s="1" t="n">
        <v>4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f aca="false">SUM(BI16:BT16)</f>
        <v>329</v>
      </c>
      <c r="BV16" s="1" t="n">
        <v>45</v>
      </c>
      <c r="BW16" s="1" t="n">
        <v>55</v>
      </c>
      <c r="BX16" s="1" t="n">
        <v>65</v>
      </c>
      <c r="BY16" s="6" t="n">
        <f aca="false">IF(BU16&gt;0,((BI$9*BI16+BJ$9*BJ16+BK$9*BK16+BL$9*BL16+BM$9*BM16+BN$9*BN16+BO$9*BO16+BP$9*BP16+BQ$9*BQ16+BR$9*BR16+BS$9*BS16+BT$9*BT16)/BU16),0)</f>
        <v>53.2066869300912</v>
      </c>
      <c r="BZ16" s="6" t="n">
        <f aca="false">BU16/(IF(BI16&gt;0,(1/BI$9*BI16),0)+IF(BJ16&gt;0,(1/BJ$9*BJ16),0)+IF(BK16&gt;0,(1/BK$9*BK16),0)+IF(BL16&gt;0,(1/BL$9*BL16),0)+IF(BM16&gt;0,(1/BM$9*BM16),0)+IF(BN16&gt;0,(1/BN$9*BN16),0)+IF(BO16&gt;0,(1/BO$9*BO16),0)+IF(BP16&gt;0,(1/BP$9*BP16),0)+IF(BQ16&gt;0,(1/BQ$9*BQ16),0)+IF(BR16&gt;0,(1/BR$9*BR16),0)+IF(BS16&gt;0,(1/BS$9*BS16),0)+IF(BT16&gt;0,(1/BT$9*BT16),0))</f>
        <v>52.0176771169051</v>
      </c>
      <c r="CA16" s="1" t="n">
        <f aca="false">BU16/$BU$38</f>
        <v>0.00685788135239922</v>
      </c>
    </row>
    <row r="17" customFormat="false" ht="12.75" hidden="false" customHeight="true" outlineLevel="0" collapsed="false">
      <c r="B17" s="1" t="s">
        <v>51</v>
      </c>
      <c r="C17" s="1" t="n">
        <v>5</v>
      </c>
      <c r="D17" s="1" t="n">
        <v>1.054082436335</v>
      </c>
      <c r="E17" s="1" t="n">
        <v>0.343922289314781</v>
      </c>
      <c r="F17" s="1" t="n">
        <v>0.710160147020215</v>
      </c>
      <c r="G17" s="1" t="n">
        <v>0.0183775269099501</v>
      </c>
      <c r="H17" s="1" t="n">
        <v>0.0275662903649252</v>
      </c>
      <c r="I17" s="1" t="n">
        <v>0.0261220120007008</v>
      </c>
      <c r="L17" s="1" t="n">
        <v>168</v>
      </c>
      <c r="M17" s="1" t="n">
        <v>160</v>
      </c>
      <c r="N17" s="1" t="n">
        <v>160</v>
      </c>
      <c r="O17" s="1" t="n">
        <v>156</v>
      </c>
      <c r="P17" s="1" t="n">
        <v>159</v>
      </c>
      <c r="Q17" s="1" t="n">
        <v>59</v>
      </c>
      <c r="R17" s="1" t="n">
        <v>40</v>
      </c>
      <c r="T17" s="1" t="n">
        <v>50</v>
      </c>
      <c r="U17" s="1" t="n">
        <v>55</v>
      </c>
      <c r="V17" s="1" t="n">
        <v>57</v>
      </c>
      <c r="W17" s="1" t="n">
        <v>51</v>
      </c>
      <c r="X17" s="1" t="n">
        <v>49</v>
      </c>
      <c r="Y17" s="1" t="n">
        <v>27</v>
      </c>
      <c r="Z17" s="1" t="n">
        <v>15</v>
      </c>
      <c r="AB17" s="1" t="n">
        <v>118</v>
      </c>
      <c r="AC17" s="1" t="n">
        <v>105</v>
      </c>
      <c r="AD17" s="1" t="n">
        <v>103</v>
      </c>
      <c r="AE17" s="1" t="n">
        <v>105</v>
      </c>
      <c r="AF17" s="1" t="n">
        <v>110</v>
      </c>
      <c r="AG17" s="1" t="n">
        <v>32</v>
      </c>
      <c r="AH17" s="1" t="n">
        <v>25</v>
      </c>
      <c r="AM17" s="1" t="n">
        <v>6</v>
      </c>
      <c r="AN17" s="1" t="n">
        <v>7</v>
      </c>
      <c r="AO17" s="1" t="n">
        <v>0</v>
      </c>
      <c r="AP17" s="1" t="n">
        <v>0</v>
      </c>
      <c r="AQ17" s="1" t="n">
        <v>6</v>
      </c>
      <c r="AR17" s="1" t="n">
        <v>126</v>
      </c>
      <c r="AS17" s="1" t="n">
        <v>149</v>
      </c>
      <c r="AT17" s="1" t="n">
        <v>20</v>
      </c>
      <c r="AU17" s="1" t="n">
        <v>2</v>
      </c>
      <c r="AV17" s="1" t="n">
        <v>0</v>
      </c>
      <c r="AW17" s="1" t="n">
        <v>1</v>
      </c>
      <c r="AX17" s="1" t="n">
        <v>0</v>
      </c>
      <c r="AY17" s="1" t="n">
        <v>0</v>
      </c>
      <c r="AZ17" s="1" t="n">
        <v>0</v>
      </c>
      <c r="BA17" s="1" t="n">
        <f aca="false">SUM(AO17:AZ17)</f>
        <v>304</v>
      </c>
      <c r="BB17" s="1" t="n">
        <v>45</v>
      </c>
      <c r="BC17" s="1" t="n">
        <v>55</v>
      </c>
      <c r="BD17" s="1" t="n">
        <v>55</v>
      </c>
      <c r="BE17" s="6" t="n">
        <f aca="false">IF(BA17&gt;0,((AO$9*AO17+AP$9*AP17+AQ$9*AQ17+AR$9*AR17+AS$9*AS17+AT$9*AT17+AU$9*AU17+AV$9*AV17+AW$9*AW17+AX$9*AX17+AY$9*AY17+AZ$9*AZ17)/BA17),0)</f>
        <v>51.3815789473684</v>
      </c>
      <c r="BF17" s="6" t="n">
        <f aca="false">BA17/(IF(AO17&gt;0,(1/AO$9*AO17),0)+IF(AP17&gt;0,(1/AP$9*AP17),0)+IF(AQ17&gt;0,(1/AQ$9*AQ17),0)+IF(AR17&gt;0,(1/AR$9*AR17),0)+IF(AS17&gt;0,(1/AS$9*AS17),0)+IF(AT17&gt;0,(1/AT$9*AT17),0)+IF(AU17&gt;0,(1/AU$9*AU17),0)+IF(AV17&gt;0,(1/AV$9*AV17),0)+IF(AW17&gt;0,(1/AW$9*AW17),0)+IF(AX17&gt;0,(1/AX$9*AX17),0)+IF(AY17&gt;0,(1/AY$9*AY17),0)+IF(AZ17&gt;0,(1/AZ$9*AZ17),0))</f>
        <v>50.4530420063881</v>
      </c>
      <c r="BG17" s="1" t="n">
        <f aca="false">BA17/$BA$38</f>
        <v>0.00624948606200148</v>
      </c>
      <c r="BH17" s="1" t="n">
        <v>7</v>
      </c>
      <c r="BI17" s="1" t="n">
        <v>0</v>
      </c>
      <c r="BJ17" s="1" t="n">
        <v>0</v>
      </c>
      <c r="BK17" s="1" t="n">
        <v>6</v>
      </c>
      <c r="BL17" s="1" t="n">
        <v>259</v>
      </c>
      <c r="BM17" s="1" t="n">
        <v>272</v>
      </c>
      <c r="BN17" s="1" t="n">
        <v>61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f aca="false">SUM(BI17:BT17)</f>
        <v>598</v>
      </c>
      <c r="BV17" s="1" t="n">
        <v>45</v>
      </c>
      <c r="BW17" s="1" t="n">
        <v>55</v>
      </c>
      <c r="BX17" s="1" t="n">
        <v>55</v>
      </c>
      <c r="BY17" s="6" t="n">
        <f aca="false">IF(BU17&gt;0,((BI$9*BI17+BJ$9*BJ17+BK$9*BK17+BL$9*BL17+BM$9*BM17+BN$9*BN17+BO$9*BO17+BP$9*BP17+BQ$9*BQ17+BR$9*BR17+BS$9*BS17+BT$9*BT17)/BU17),0)</f>
        <v>51.4882943143813</v>
      </c>
      <c r="BZ17" s="6" t="n">
        <f aca="false">BU17/(IF(BI17&gt;0,(1/BI$9*BI17),0)+IF(BJ17&gt;0,(1/BJ$9*BJ17),0)+IF(BK17&gt;0,(1/BK$9*BK17),0)+IF(BL17&gt;0,(1/BL$9*BL17),0)+IF(BM17&gt;0,(1/BM$9*BM17),0)+IF(BN17&gt;0,(1/BN$9*BN17),0)+IF(BO17&gt;0,(1/BO$9*BO17),0)+IF(BP17&gt;0,(1/BP$9*BP17),0)+IF(BQ17&gt;0,(1/BQ$9*BQ17),0)+IF(BR17&gt;0,(1/BR$9*BR17),0)+IF(BS17&gt;0,(1/BS$9*BS17),0)+IF(BT17&gt;0,(1/BT$9*BT17),0))</f>
        <v>50.6311957024334</v>
      </c>
      <c r="CA17" s="1" t="n">
        <f aca="false">BU17/$BU$38</f>
        <v>0.0124650852545129</v>
      </c>
    </row>
    <row r="18" customFormat="false" ht="12.75" hidden="false" customHeight="true" outlineLevel="0" collapsed="false">
      <c r="B18" s="1" t="s">
        <v>52</v>
      </c>
      <c r="C18" s="1" t="n">
        <v>5</v>
      </c>
      <c r="D18" s="1" t="n">
        <v>4.11000262536099</v>
      </c>
      <c r="E18" s="1" t="n">
        <v>1.46888947230244</v>
      </c>
      <c r="F18" s="1" t="n">
        <v>2.64111315305855</v>
      </c>
      <c r="G18" s="1" t="n">
        <v>0.0262536098713573</v>
      </c>
      <c r="H18" s="1" t="n">
        <v>0.059070622210554</v>
      </c>
      <c r="I18" s="1" t="n">
        <v>0.104800911820481</v>
      </c>
      <c r="L18" s="1" t="n">
        <v>627</v>
      </c>
      <c r="M18" s="1" t="n">
        <v>619</v>
      </c>
      <c r="N18" s="1" t="n">
        <v>641</v>
      </c>
      <c r="O18" s="1" t="n">
        <v>644</v>
      </c>
      <c r="P18" s="1" t="n">
        <v>600</v>
      </c>
      <c r="Q18" s="1" t="n">
        <v>136</v>
      </c>
      <c r="R18" s="1" t="n">
        <v>82</v>
      </c>
      <c r="T18" s="1" t="n">
        <v>229</v>
      </c>
      <c r="U18" s="1" t="n">
        <v>218</v>
      </c>
      <c r="V18" s="1" t="n">
        <v>231</v>
      </c>
      <c r="W18" s="1" t="n">
        <v>221</v>
      </c>
      <c r="X18" s="1" t="n">
        <v>220</v>
      </c>
      <c r="Y18" s="1" t="n">
        <v>55</v>
      </c>
      <c r="Z18" s="1" t="n">
        <v>35</v>
      </c>
      <c r="AB18" s="1" t="n">
        <v>398</v>
      </c>
      <c r="AC18" s="1" t="n">
        <v>401</v>
      </c>
      <c r="AD18" s="1" t="n">
        <v>410</v>
      </c>
      <c r="AE18" s="1" t="n">
        <v>423</v>
      </c>
      <c r="AF18" s="1" t="n">
        <v>380</v>
      </c>
      <c r="AG18" s="1" t="n">
        <v>81</v>
      </c>
      <c r="AH18" s="1" t="n">
        <v>47</v>
      </c>
      <c r="AM18" s="1" t="n">
        <v>7</v>
      </c>
      <c r="AN18" s="1" t="n">
        <v>7</v>
      </c>
      <c r="AO18" s="1" t="n">
        <v>0</v>
      </c>
      <c r="AP18" s="1" t="n">
        <v>5</v>
      </c>
      <c r="AQ18" s="1" t="n">
        <v>24</v>
      </c>
      <c r="AR18" s="1" t="n">
        <v>608</v>
      </c>
      <c r="AS18" s="1" t="n">
        <v>539</v>
      </c>
      <c r="AT18" s="1" t="n">
        <v>32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1</v>
      </c>
      <c r="BA18" s="1" t="n">
        <f aca="false">SUM(AO18:AZ18)</f>
        <v>1209</v>
      </c>
      <c r="BB18" s="1" t="n">
        <v>45</v>
      </c>
      <c r="BC18" s="1" t="n">
        <v>45</v>
      </c>
      <c r="BD18" s="1" t="n">
        <v>55</v>
      </c>
      <c r="BE18" s="6" t="n">
        <f aca="false">IF(BA18&gt;0,((AO$9*AO18+AP$9*AP18+AQ$9*AQ18+AR$9*AR18+AS$9*AS18+AT$9*AT18+AU$9*AU18+AV$9*AV18+AW$9*AW18+AX$9*AX18+AY$9*AY18+AZ$9*AZ18)/BA18),0)</f>
        <v>49.762200165426</v>
      </c>
      <c r="BF18" s="6" t="n">
        <f aca="false">BA18/(IF(AO18&gt;0,(1/AO$9*AO18),0)+IF(AP18&gt;0,(1/AP$9*AP18),0)+IF(AQ18&gt;0,(1/AQ$9*AQ18),0)+IF(AR18&gt;0,(1/AR$9*AR18),0)+IF(AS18&gt;0,(1/AS$9*AS18),0)+IF(AT18&gt;0,(1/AT$9*AT18),0)+IF(AU18&gt;0,(1/AU$9*AU18),0)+IF(AV18&gt;0,(1/AV$9*AV18),0)+IF(AW18&gt;0,(1/AW$9*AW18),0)+IF(AX18&gt;0,(1/AX$9*AX18),0)+IF(AY18&gt;0,(1/AY$9*AY18),0)+IF(AZ18&gt;0,(1/AZ$9*AZ18),0))</f>
        <v>48.9090425204019</v>
      </c>
      <c r="BG18" s="1" t="n">
        <f aca="false">BA18/$BA$38</f>
        <v>0.0248540416084204</v>
      </c>
      <c r="BH18" s="1" t="n">
        <v>7</v>
      </c>
      <c r="BI18" s="1" t="n">
        <v>0</v>
      </c>
      <c r="BJ18" s="1" t="n">
        <v>0</v>
      </c>
      <c r="BK18" s="1" t="n">
        <v>33</v>
      </c>
      <c r="BL18" s="1" t="n">
        <v>1058</v>
      </c>
      <c r="BM18" s="1" t="n">
        <v>944</v>
      </c>
      <c r="BN18" s="1" t="n">
        <v>101</v>
      </c>
      <c r="BO18" s="1" t="n">
        <v>3</v>
      </c>
      <c r="BP18" s="1" t="n">
        <v>1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f aca="false">SUM(BI18:BT18)</f>
        <v>2140</v>
      </c>
      <c r="BV18" s="1" t="n">
        <v>45</v>
      </c>
      <c r="BW18" s="1" t="n">
        <v>45</v>
      </c>
      <c r="BX18" s="1" t="n">
        <v>55</v>
      </c>
      <c r="BY18" s="6" t="n">
        <f aca="false">IF(BU18&gt;0,((BI$9*BI18+BJ$9*BJ18+BK$9*BK18+BL$9*BL18+BM$9*BM18+BN$9*BN18+BO$9*BO18+BP$9*BP18+BQ$9*BQ18+BR$9*BR18+BS$9*BS18+BT$9*BT18)/BU18),0)</f>
        <v>50.2616822429907</v>
      </c>
      <c r="BZ18" s="6" t="n">
        <f aca="false">BU18/(IF(BI18&gt;0,(1/BI$9*BI18),0)+IF(BJ18&gt;0,(1/BJ$9*BJ18),0)+IF(BK18&gt;0,(1/BK$9*BK18),0)+IF(BL18&gt;0,(1/BL$9*BL18),0)+IF(BM18&gt;0,(1/BM$9*BM18),0)+IF(BN18&gt;0,(1/BN$9*BN18),0)+IF(BO18&gt;0,(1/BO$9*BO18),0)+IF(BP18&gt;0,(1/BP$9*BP18),0)+IF(BQ18&gt;0,(1/BQ$9*BQ18),0)+IF(BR18&gt;0,(1/BR$9*BR18),0)+IF(BS18&gt;0,(1/BS$9*BS18),0)+IF(BT18&gt;0,(1/BT$9*BT18),0))</f>
        <v>49.5104303640308</v>
      </c>
      <c r="CA18" s="1" t="n">
        <f aca="false">BU18/$BU$38</f>
        <v>0.0446074957268521</v>
      </c>
    </row>
    <row r="19" customFormat="false" ht="12.75" hidden="false" customHeight="true" outlineLevel="0" collapsed="false">
      <c r="B19" s="1" t="s">
        <v>53</v>
      </c>
      <c r="C19" s="1" t="n">
        <v>5</v>
      </c>
      <c r="D19" s="1" t="n">
        <v>7.47309004988186</v>
      </c>
      <c r="E19" s="1" t="n">
        <v>3.10974008926227</v>
      </c>
      <c r="F19" s="1" t="n">
        <v>4.36334996061959</v>
      </c>
      <c r="G19" s="1" t="n">
        <v>0.0603833027041218</v>
      </c>
      <c r="H19" s="1" t="n">
        <v>0.0708847466526647</v>
      </c>
      <c r="I19" s="1" t="n">
        <v>0.261734138752807</v>
      </c>
      <c r="L19" s="1" t="n">
        <v>1132</v>
      </c>
      <c r="M19" s="1" t="n">
        <v>1157</v>
      </c>
      <c r="N19" s="1" t="n">
        <v>1184</v>
      </c>
      <c r="O19" s="1" t="n">
        <v>1154</v>
      </c>
      <c r="P19" s="1" t="n">
        <v>1066</v>
      </c>
      <c r="Q19" s="1" t="n">
        <v>309</v>
      </c>
      <c r="R19" s="1" t="n">
        <v>126</v>
      </c>
      <c r="T19" s="1" t="n">
        <v>466</v>
      </c>
      <c r="U19" s="1" t="n">
        <v>474</v>
      </c>
      <c r="V19" s="1" t="n">
        <v>497</v>
      </c>
      <c r="W19" s="1" t="n">
        <v>478</v>
      </c>
      <c r="X19" s="1" t="n">
        <v>454</v>
      </c>
      <c r="Y19" s="1" t="n">
        <v>127</v>
      </c>
      <c r="Z19" s="1" t="n">
        <v>45</v>
      </c>
      <c r="AB19" s="1" t="n">
        <v>666</v>
      </c>
      <c r="AC19" s="1" t="n">
        <v>683</v>
      </c>
      <c r="AD19" s="1" t="n">
        <v>687</v>
      </c>
      <c r="AE19" s="1" t="n">
        <v>676</v>
      </c>
      <c r="AF19" s="1" t="n">
        <v>612</v>
      </c>
      <c r="AG19" s="1" t="n">
        <v>182</v>
      </c>
      <c r="AH19" s="1" t="n">
        <v>81</v>
      </c>
      <c r="AM19" s="1" t="n">
        <v>8</v>
      </c>
      <c r="AN19" s="1" t="n">
        <v>7</v>
      </c>
      <c r="AO19" s="1" t="n">
        <v>9</v>
      </c>
      <c r="AP19" s="1" t="n">
        <v>54</v>
      </c>
      <c r="AQ19" s="1" t="n">
        <v>120</v>
      </c>
      <c r="AR19" s="1" t="n">
        <v>1349</v>
      </c>
      <c r="AS19" s="1" t="n">
        <v>975</v>
      </c>
      <c r="AT19" s="1" t="n">
        <v>31</v>
      </c>
      <c r="AU19" s="1" t="n">
        <v>3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f aca="false">SUM(AO19:AZ19)</f>
        <v>2541</v>
      </c>
      <c r="BB19" s="1" t="n">
        <v>45</v>
      </c>
      <c r="BC19" s="1" t="n">
        <v>45</v>
      </c>
      <c r="BD19" s="1" t="n">
        <v>55</v>
      </c>
      <c r="BE19" s="6" t="n">
        <f aca="false">IF(BA19&gt;0,((AO$9*AO19+AP$9*AP19+AQ$9*AQ19+AR$9*AR19+AS$9*AS19+AT$9*AT19+AU$9*AU19+AV$9*AV19+AW$9*AW19+AX$9*AX19+AY$9*AY19+AZ$9*AZ19)/BA19),0)</f>
        <v>48.0509641873278</v>
      </c>
      <c r="BF19" s="6" t="n">
        <f aca="false">BA19/(IF(AO19&gt;0,(1/AO$9*AO19),0)+IF(AP19&gt;0,(1/AP$9*AP19),0)+IF(AQ19&gt;0,(1/AQ$9*AQ19),0)+IF(AR19&gt;0,(1/AR$9*AR19),0)+IF(AS19&gt;0,(1/AS$9*AS19),0)+IF(AT19&gt;0,(1/AT$9*AT19),0)+IF(AU19&gt;0,(1/AU$9*AU19),0)+IF(AV19&gt;0,(1/AV$9*AV19),0)+IF(AW19&gt;0,(1/AW$9*AW19),0)+IF(AX19&gt;0,(1/AX$9*AX19),0)+IF(AY19&gt;0,(1/AY$9*AY19),0)+IF(AZ19&gt;0,(1/AZ$9*AZ19),0))</f>
        <v>46.3935496627025</v>
      </c>
      <c r="BG19" s="1" t="n">
        <f aca="false">BA19/$BA$38</f>
        <v>0.0522366581695584</v>
      </c>
      <c r="BH19" s="1" t="n">
        <v>7</v>
      </c>
      <c r="BI19" s="1" t="n">
        <v>10</v>
      </c>
      <c r="BJ19" s="1" t="n">
        <v>14</v>
      </c>
      <c r="BK19" s="1" t="n">
        <v>67</v>
      </c>
      <c r="BL19" s="1" t="n">
        <v>1956</v>
      </c>
      <c r="BM19" s="1" t="n">
        <v>1461</v>
      </c>
      <c r="BN19" s="1" t="n">
        <v>78</v>
      </c>
      <c r="BO19" s="1" t="n">
        <v>2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f aca="false">SUM(BI19:BT19)</f>
        <v>3588</v>
      </c>
      <c r="BV19" s="1" t="n">
        <v>45</v>
      </c>
      <c r="BW19" s="1" t="n">
        <v>45</v>
      </c>
      <c r="BX19" s="1" t="n">
        <v>55</v>
      </c>
      <c r="BY19" s="6" t="n">
        <f aca="false">IF(BU19&gt;0,((BI$9*BI19+BJ$9*BJ19+BK$9*BK19+BL$9*BL19+BM$9*BM19+BN$9*BN19+BO$9*BO19+BP$9*BP19+BQ$9*BQ19+BR$9*BR19+BS$9*BS19+BT$9*BT19)/BU19),0)</f>
        <v>49.1583054626533</v>
      </c>
      <c r="BZ19" s="6" t="n">
        <f aca="false">BU19/(IF(BI19&gt;0,(1/BI$9*BI19),0)+IF(BJ19&gt;0,(1/BJ$9*BJ19),0)+IF(BK19&gt;0,(1/BK$9*BK19),0)+IF(BL19&gt;0,(1/BL$9*BL19),0)+IF(BM19&gt;0,(1/BM$9*BM19),0)+IF(BN19&gt;0,(1/BN$9*BN19),0)+IF(BO19&gt;0,(1/BO$9*BO19),0)+IF(BP19&gt;0,(1/BP$9*BP19),0)+IF(BQ19&gt;0,(1/BQ$9*BQ19),0)+IF(BR19&gt;0,(1/BR$9*BR19),0)+IF(BS19&gt;0,(1/BS$9*BS19),0)+IF(BT19&gt;0,(1/BT$9*BT19),0))</f>
        <v>48.1007202483572</v>
      </c>
      <c r="CA19" s="1" t="n">
        <f aca="false">BU19/$BU$38</f>
        <v>0.0747905115270772</v>
      </c>
    </row>
    <row r="20" customFormat="false" ht="12.75" hidden="false" customHeight="true" outlineLevel="0" collapsed="false">
      <c r="B20" s="1" t="s">
        <v>54</v>
      </c>
      <c r="C20" s="1" t="n">
        <v>5</v>
      </c>
      <c r="D20" s="1" t="n">
        <v>5.82436334996062</v>
      </c>
      <c r="E20" s="1" t="n">
        <v>2.67918088737201</v>
      </c>
      <c r="F20" s="1" t="n">
        <v>3.14518246258861</v>
      </c>
      <c r="G20" s="1" t="n">
        <v>0.0446311367813074</v>
      </c>
      <c r="H20" s="1" t="n">
        <v>0.0630086636912575</v>
      </c>
      <c r="I20" s="1" t="n">
        <v>0.231516056057222</v>
      </c>
      <c r="L20" s="1" t="n">
        <v>854</v>
      </c>
      <c r="M20" s="1" t="n">
        <v>844</v>
      </c>
      <c r="N20" s="1" t="n">
        <v>915</v>
      </c>
      <c r="O20" s="1" t="n">
        <v>937</v>
      </c>
      <c r="P20" s="1" t="n">
        <v>887</v>
      </c>
      <c r="Q20" s="1" t="n">
        <v>467</v>
      </c>
      <c r="R20" s="1" t="n">
        <v>250</v>
      </c>
      <c r="T20" s="1" t="n">
        <v>370</v>
      </c>
      <c r="U20" s="1" t="n">
        <v>381</v>
      </c>
      <c r="V20" s="1" t="n">
        <v>436</v>
      </c>
      <c r="W20" s="1" t="n">
        <v>442</v>
      </c>
      <c r="X20" s="1" t="n">
        <v>412</v>
      </c>
      <c r="Y20" s="1" t="n">
        <v>198</v>
      </c>
      <c r="Z20" s="1" t="n">
        <v>97</v>
      </c>
      <c r="AB20" s="1" t="n">
        <v>484</v>
      </c>
      <c r="AC20" s="1" t="n">
        <v>463</v>
      </c>
      <c r="AD20" s="1" t="n">
        <v>479</v>
      </c>
      <c r="AE20" s="1" t="n">
        <v>495</v>
      </c>
      <c r="AF20" s="1" t="n">
        <v>475</v>
      </c>
      <c r="AG20" s="1" t="n">
        <v>269</v>
      </c>
      <c r="AH20" s="1" t="n">
        <v>153</v>
      </c>
      <c r="AM20" s="1" t="n">
        <v>9</v>
      </c>
      <c r="AN20" s="1" t="n">
        <v>7</v>
      </c>
      <c r="AO20" s="1" t="n">
        <v>1</v>
      </c>
      <c r="AP20" s="1" t="n">
        <v>2</v>
      </c>
      <c r="AQ20" s="1" t="n">
        <v>67</v>
      </c>
      <c r="AR20" s="1" t="n">
        <v>1273</v>
      </c>
      <c r="AS20" s="1" t="n">
        <v>929</v>
      </c>
      <c r="AT20" s="1" t="n">
        <v>60</v>
      </c>
      <c r="AU20" s="1" t="n">
        <v>4</v>
      </c>
      <c r="AV20" s="1" t="n">
        <v>1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f aca="false">SUM(AO20:AZ20)</f>
        <v>2337</v>
      </c>
      <c r="BB20" s="1" t="n">
        <v>45</v>
      </c>
      <c r="BC20" s="1" t="n">
        <v>45</v>
      </c>
      <c r="BD20" s="1" t="n">
        <v>55</v>
      </c>
      <c r="BE20" s="6" t="n">
        <f aca="false">IF(BA20&gt;0,((AO$9*AO20+AP$9*AP20+AQ$9*AQ20+AR$9*AR20+AS$9*AS20+AT$9*AT20+AU$9*AU20+AV$9*AV20+AW$9*AW20+AX$9*AX20+AY$9*AY20+AZ$9*AZ20)/BA20),0)</f>
        <v>49.237270004279</v>
      </c>
      <c r="BF20" s="6" t="n">
        <f aca="false">BA20/(IF(AO20&gt;0,(1/AO$9*AO20),0)+IF(AP20&gt;0,(1/AP$9*AP20),0)+IF(AQ20&gt;0,(1/AQ$9*AQ20),0)+IF(AR20&gt;0,(1/AR$9*AR20),0)+IF(AS20&gt;0,(1/AS$9*AS20),0)+IF(AT20&gt;0,(1/AT$9*AT20),0)+IF(AU20&gt;0,(1/AU$9*AU20),0)+IF(AV20&gt;0,(1/AV$9*AV20),0)+IF(AW20&gt;0,(1/AW$9*AW20),0)+IF(AX20&gt;0,(1/AX$9*AX20),0)+IF(AY20&gt;0,(1/AY$9*AY20),0)+IF(AZ20&gt;0,(1/AZ$9*AZ20),0))</f>
        <v>48.4340812372933</v>
      </c>
      <c r="BG20" s="1" t="n">
        <f aca="false">BA20/$BA$38</f>
        <v>0.0480429241016364</v>
      </c>
      <c r="BH20" s="1" t="n">
        <v>7</v>
      </c>
      <c r="BI20" s="1" t="n">
        <v>2</v>
      </c>
      <c r="BJ20" s="1" t="n">
        <v>20</v>
      </c>
      <c r="BK20" s="1" t="n">
        <v>50</v>
      </c>
      <c r="BL20" s="1" t="n">
        <v>1485</v>
      </c>
      <c r="BM20" s="1" t="n">
        <v>1177</v>
      </c>
      <c r="BN20" s="1" t="n">
        <v>80</v>
      </c>
      <c r="BO20" s="1" t="n">
        <v>4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f aca="false">SUM(BI20:BT20)</f>
        <v>2818</v>
      </c>
      <c r="BV20" s="1" t="n">
        <v>45</v>
      </c>
      <c r="BW20" s="1" t="n">
        <v>45</v>
      </c>
      <c r="BX20" s="1" t="n">
        <v>55</v>
      </c>
      <c r="BY20" s="6" t="n">
        <f aca="false">IF(BU20&gt;0,((BI$9*BI20+BJ$9*BJ20+BK$9*BK20+BL$9*BL20+BM$9*BM20+BN$9*BN20+BO$9*BO20+BP$9*BP20+BQ$9*BQ20+BR$9*BR20+BS$9*BS20+BT$9*BT20)/BU20),0)</f>
        <v>49.4268985095813</v>
      </c>
      <c r="BZ20" s="6" t="n">
        <f aca="false">BU20/(IF(BI20&gt;0,(1/BI$9*BI20),0)+IF(BJ20&gt;0,(1/BJ$9*BJ20),0)+IF(BK20&gt;0,(1/BK$9*BK20),0)+IF(BL20&gt;0,(1/BL$9*BL20),0)+IF(BM20&gt;0,(1/BM$9*BM20),0)+IF(BN20&gt;0,(1/BN$9*BN20),0)+IF(BO20&gt;0,(1/BO$9*BO20),0)+IF(BP20&gt;0,(1/BP$9*BP20),0)+IF(BQ20&gt;0,(1/BQ$9*BQ20),0)+IF(BR20&gt;0,(1/BR$9*BR20),0)+IF(BS20&gt;0,(1/BS$9*BS20),0)+IF(BT20&gt;0,(1/BT$9*BT20),0))</f>
        <v>48.4512427174357</v>
      </c>
      <c r="CA20" s="1" t="n">
        <f aca="false">BU20/$BU$38</f>
        <v>0.058740150915079</v>
      </c>
    </row>
    <row r="21" customFormat="false" ht="12.75" hidden="false" customHeight="true" outlineLevel="0" collapsed="false">
      <c r="B21" s="1" t="s">
        <v>55</v>
      </c>
      <c r="C21" s="1" t="n">
        <v>5</v>
      </c>
      <c r="D21" s="1" t="n">
        <v>4.58388028353899</v>
      </c>
      <c r="E21" s="1" t="n">
        <v>2.16329745339984</v>
      </c>
      <c r="F21" s="1" t="n">
        <v>2.42058283013914</v>
      </c>
      <c r="G21" s="1" t="n">
        <v>0.0630086636912575</v>
      </c>
      <c r="H21" s="1" t="n">
        <v>0.0656340246783933</v>
      </c>
      <c r="I21" s="1" t="n">
        <v>0.298345449637109</v>
      </c>
      <c r="L21" s="1" t="n">
        <v>627</v>
      </c>
      <c r="M21" s="1" t="n">
        <v>667</v>
      </c>
      <c r="N21" s="1" t="n">
        <v>751</v>
      </c>
      <c r="O21" s="1" t="n">
        <v>734</v>
      </c>
      <c r="P21" s="1" t="n">
        <v>713</v>
      </c>
      <c r="Q21" s="1" t="n">
        <v>689</v>
      </c>
      <c r="R21" s="1" t="n">
        <v>515</v>
      </c>
      <c r="T21" s="1" t="n">
        <v>288</v>
      </c>
      <c r="U21" s="1" t="n">
        <v>333</v>
      </c>
      <c r="V21" s="1" t="n">
        <v>333</v>
      </c>
      <c r="W21" s="1" t="n">
        <v>354</v>
      </c>
      <c r="X21" s="1" t="n">
        <v>340</v>
      </c>
      <c r="Y21" s="1" t="n">
        <v>332</v>
      </c>
      <c r="Z21" s="1" t="n">
        <v>241</v>
      </c>
      <c r="AB21" s="1" t="n">
        <v>339</v>
      </c>
      <c r="AC21" s="1" t="n">
        <v>334</v>
      </c>
      <c r="AD21" s="1" t="n">
        <v>418</v>
      </c>
      <c r="AE21" s="1" t="n">
        <v>380</v>
      </c>
      <c r="AF21" s="1" t="n">
        <v>373</v>
      </c>
      <c r="AG21" s="1" t="n">
        <v>357</v>
      </c>
      <c r="AH21" s="1" t="n">
        <v>274</v>
      </c>
      <c r="AM21" s="1" t="n">
        <v>10</v>
      </c>
      <c r="AN21" s="1" t="n">
        <v>7</v>
      </c>
      <c r="AO21" s="1" t="n">
        <v>7</v>
      </c>
      <c r="AP21" s="1" t="n">
        <v>8</v>
      </c>
      <c r="AQ21" s="1" t="n">
        <v>66</v>
      </c>
      <c r="AR21" s="1" t="n">
        <v>1190</v>
      </c>
      <c r="AS21" s="1" t="n">
        <v>901</v>
      </c>
      <c r="AT21" s="1" t="n">
        <v>47</v>
      </c>
      <c r="AU21" s="1" t="n">
        <v>2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f aca="false">SUM(AO21:AZ21)</f>
        <v>2221</v>
      </c>
      <c r="BB21" s="1" t="n">
        <v>45</v>
      </c>
      <c r="BC21" s="1" t="n">
        <v>45</v>
      </c>
      <c r="BD21" s="1" t="n">
        <v>55</v>
      </c>
      <c r="BE21" s="6" t="n">
        <f aca="false">IF(BA21&gt;0,((AO$9*AO21+AP$9*AP21+AQ$9*AQ21+AR$9*AR21+AS$9*AS21+AT$9*AT21+AU$9*AU21+AV$9*AV21+AW$9*AW21+AX$9*AX21+AY$9*AY21+AZ$9*AZ21)/BA21),0)</f>
        <v>49.0263394867177</v>
      </c>
      <c r="BF21" s="6" t="n">
        <f aca="false">BA21/(IF(AO21&gt;0,(1/AO$9*AO21),0)+IF(AP21&gt;0,(1/AP$9*AP21),0)+IF(AQ21&gt;0,(1/AQ$9*AQ21),0)+IF(AR21&gt;0,(1/AR$9*AR21),0)+IF(AS21&gt;0,(1/AS$9*AS21),0)+IF(AT21&gt;0,(1/AT$9*AT21),0)+IF(AU21&gt;0,(1/AU$9*AU21),0)+IF(AV21&gt;0,(1/AV$9*AV21),0)+IF(AW21&gt;0,(1/AW$9*AW21),0)+IF(AX21&gt;0,(1/AX$9*AX21),0)+IF(AY21&gt;0,(1/AY$9*AY21),0)+IF(AZ21&gt;0,(1/AZ$9*AZ21),0))</f>
        <v>47.8898328840413</v>
      </c>
      <c r="BG21" s="1" t="n">
        <f aca="false">BA21/$BA$38</f>
        <v>0.0456582517885042</v>
      </c>
      <c r="BH21" s="1" t="n">
        <v>7</v>
      </c>
      <c r="BI21" s="1" t="n">
        <v>0</v>
      </c>
      <c r="BJ21" s="1" t="n">
        <v>6</v>
      </c>
      <c r="BK21" s="1" t="n">
        <v>49</v>
      </c>
      <c r="BL21" s="1" t="n">
        <v>1300</v>
      </c>
      <c r="BM21" s="1" t="n">
        <v>1021</v>
      </c>
      <c r="BN21" s="1" t="n">
        <v>96</v>
      </c>
      <c r="BO21" s="1" t="n">
        <v>2</v>
      </c>
      <c r="BP21" s="1" t="n">
        <v>0</v>
      </c>
      <c r="BQ21" s="1" t="n">
        <v>0</v>
      </c>
      <c r="BR21" s="1" t="n">
        <v>0</v>
      </c>
      <c r="BS21" s="1" t="n">
        <v>1</v>
      </c>
      <c r="BT21" s="1" t="n">
        <v>0</v>
      </c>
      <c r="BU21" s="1" t="n">
        <f aca="false">SUM(BI21:BT21)</f>
        <v>2475</v>
      </c>
      <c r="BV21" s="1" t="n">
        <v>45</v>
      </c>
      <c r="BW21" s="1" t="n">
        <v>45</v>
      </c>
      <c r="BX21" s="1" t="n">
        <v>55</v>
      </c>
      <c r="BY21" s="6" t="n">
        <f aca="false">IF(BU21&gt;0,((BI$9*BI21+BJ$9*BJ21+BK$9*BK21+BL$9*BL21+BM$9*BM21+BN$9*BN21+BO$9*BO21+BP$9*BP21+BQ$9*BQ21+BR$9*BR21+BS$9*BS21+BT$9*BT21)/BU21),0)</f>
        <v>49.7010101010101</v>
      </c>
      <c r="BZ21" s="6" t="n">
        <f aca="false">BU21/(IF(BI21&gt;0,(1/BI$9*BI21),0)+IF(BJ21&gt;0,(1/BJ$9*BJ21),0)+IF(BK21&gt;0,(1/BK$9*BK21),0)+IF(BL21&gt;0,(1/BL$9*BL21),0)+IF(BM21&gt;0,(1/BM$9*BM21),0)+IF(BN21&gt;0,(1/BN$9*BN21),0)+IF(BO21&gt;0,(1/BO$9*BO21),0)+IF(BP21&gt;0,(1/BP$9*BP21),0)+IF(BQ21&gt;0,(1/BQ$9*BQ21),0)+IF(BR21&gt;0,(1/BR$9*BR21),0)+IF(BS21&gt;0,(1/BS$9*BS21),0)+IF(BT21&gt;0,(1/BT$9*BT21),0))</f>
        <v>48.8826345043053</v>
      </c>
      <c r="CA21" s="1" t="n">
        <f aca="false">BU21/$BU$38</f>
        <v>0.0515904448242798</v>
      </c>
    </row>
    <row r="22" customFormat="false" ht="12.75" hidden="false" customHeight="true" outlineLevel="0" collapsed="false">
      <c r="B22" s="1" t="s">
        <v>56</v>
      </c>
      <c r="C22" s="1" t="n">
        <v>5</v>
      </c>
      <c r="D22" s="1" t="n">
        <v>4.83722761879759</v>
      </c>
      <c r="E22" s="1" t="n">
        <v>2.30112890522447</v>
      </c>
      <c r="F22" s="1" t="n">
        <v>2.53609871357312</v>
      </c>
      <c r="G22" s="1" t="n">
        <v>0.0787608296140719</v>
      </c>
      <c r="H22" s="1" t="n">
        <v>0.0892622735626149</v>
      </c>
      <c r="I22" s="1" t="n">
        <v>0.213850116378873</v>
      </c>
      <c r="L22" s="1" t="n">
        <v>676</v>
      </c>
      <c r="M22" s="1" t="n">
        <v>749</v>
      </c>
      <c r="N22" s="1" t="n">
        <v>774</v>
      </c>
      <c r="O22" s="1" t="n">
        <v>744</v>
      </c>
      <c r="P22" s="1" t="n">
        <v>742</v>
      </c>
      <c r="Q22" s="1" t="n">
        <v>825</v>
      </c>
      <c r="R22" s="1" t="n">
        <v>590</v>
      </c>
      <c r="T22" s="1" t="n">
        <v>325</v>
      </c>
      <c r="U22" s="1" t="n">
        <v>369</v>
      </c>
      <c r="V22" s="1" t="n">
        <v>361</v>
      </c>
      <c r="W22" s="1" t="n">
        <v>342</v>
      </c>
      <c r="X22" s="1" t="n">
        <v>356</v>
      </c>
      <c r="Y22" s="1" t="n">
        <v>380</v>
      </c>
      <c r="Z22" s="1" t="n">
        <v>253</v>
      </c>
      <c r="AB22" s="1" t="n">
        <v>351</v>
      </c>
      <c r="AC22" s="1" t="n">
        <v>380</v>
      </c>
      <c r="AD22" s="1" t="n">
        <v>413</v>
      </c>
      <c r="AE22" s="1" t="n">
        <v>402</v>
      </c>
      <c r="AF22" s="1" t="n">
        <v>386</v>
      </c>
      <c r="AG22" s="1" t="n">
        <v>445</v>
      </c>
      <c r="AH22" s="1" t="n">
        <v>337</v>
      </c>
      <c r="AM22" s="1" t="n">
        <v>11</v>
      </c>
      <c r="AN22" s="1" t="n">
        <v>7</v>
      </c>
      <c r="AO22" s="1" t="n">
        <v>0</v>
      </c>
      <c r="AP22" s="1" t="n">
        <v>19</v>
      </c>
      <c r="AQ22" s="1" t="n">
        <v>75</v>
      </c>
      <c r="AR22" s="1" t="n">
        <v>1408</v>
      </c>
      <c r="AS22" s="1" t="n">
        <v>856</v>
      </c>
      <c r="AT22" s="1" t="n">
        <v>27</v>
      </c>
      <c r="AU22" s="1" t="n">
        <v>1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f aca="false">SUM(AO22:AZ22)</f>
        <v>2386</v>
      </c>
      <c r="BB22" s="1" t="n">
        <v>45</v>
      </c>
      <c r="BC22" s="1" t="n">
        <v>45</v>
      </c>
      <c r="BD22" s="1" t="n">
        <v>55</v>
      </c>
      <c r="BE22" s="6" t="n">
        <f aca="false">IF(BA22&gt;0,((AO$9*AO22+AP$9*AP22+AQ$9*AQ22+AR$9*AR22+AS$9*AS22+AT$9*AT22+AU$9*AU22+AV$9*AV22+AW$9*AW22+AX$9*AX22+AY$9*AY22+AZ$9*AZ22)/BA22),0)</f>
        <v>48.3329840737636</v>
      </c>
      <c r="BF22" s="6" t="n">
        <f aca="false">BA22/(IF(AO22&gt;0,(1/AO$9*AO22),0)+IF(AP22&gt;0,(1/AP$9*AP22),0)+IF(AQ22&gt;0,(1/AQ$9*AQ22),0)+IF(AR22&gt;0,(1/AR$9*AR22),0)+IF(AS22&gt;0,(1/AS$9*AS22),0)+IF(AT22&gt;0,(1/AT$9*AT22),0)+IF(AU22&gt;0,(1/AU$9*AU22),0)+IF(AV22&gt;0,(1/AV$9*AV22),0)+IF(AW22&gt;0,(1/AW$9*AW22),0)+IF(AX22&gt;0,(1/AX$9*AX22),0)+IF(AY22&gt;0,(1/AY$9*AY22),0)+IF(AZ22&gt;0,(1/AZ$9*AZ22),0))</f>
        <v>47.4650700559711</v>
      </c>
      <c r="BG22" s="1" t="n">
        <f aca="false">BA22/$BA$38</f>
        <v>0.0490502425787353</v>
      </c>
      <c r="BH22" s="1" t="n">
        <v>7</v>
      </c>
      <c r="BI22" s="1" t="n">
        <v>8</v>
      </c>
      <c r="BJ22" s="1" t="n">
        <v>24</v>
      </c>
      <c r="BK22" s="1" t="n">
        <v>72</v>
      </c>
      <c r="BL22" s="1" t="n">
        <v>1440</v>
      </c>
      <c r="BM22" s="1" t="n">
        <v>1107</v>
      </c>
      <c r="BN22" s="1" t="n">
        <v>61</v>
      </c>
      <c r="BO22" s="1" t="n">
        <v>1</v>
      </c>
      <c r="BP22" s="1" t="n">
        <v>1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f aca="false">SUM(BI22:BT22)</f>
        <v>2714</v>
      </c>
      <c r="BV22" s="1" t="n">
        <v>45</v>
      </c>
      <c r="BW22" s="1" t="n">
        <v>45</v>
      </c>
      <c r="BX22" s="1" t="n">
        <v>55</v>
      </c>
      <c r="BY22" s="6" t="n">
        <f aca="false">IF(BU22&gt;0,((BI$9*BI22+BJ$9*BJ22+BK$9*BK22+BL$9*BL22+BM$9*BM22+BN$9*BN22+BO$9*BO22+BP$9*BP22+BQ$9*BQ22+BR$9*BR22+BS$9*BS22+BT$9*BT22)/BU22),0)</f>
        <v>48.994104642594</v>
      </c>
      <c r="BZ22" s="6" t="n">
        <f aca="false">BU22/(IF(BI22&gt;0,(1/BI$9*BI22),0)+IF(BJ22&gt;0,(1/BJ$9*BJ22),0)+IF(BK22&gt;0,(1/BK$9*BK22),0)+IF(BL22&gt;0,(1/BL$9*BL22),0)+IF(BM22&gt;0,(1/BM$9*BM22),0)+IF(BN22&gt;0,(1/BN$9*BN22),0)+IF(BO22&gt;0,(1/BO$9*BO22),0)+IF(BP22&gt;0,(1/BP$9*BP22),0)+IF(BQ22&gt;0,(1/BQ$9*BQ22),0)+IF(BR22&gt;0,(1/BR$9*BR22),0)+IF(BS22&gt;0,(1/BS$9*BS22),0)+IF(BT22&gt;0,(1/BT$9*BT22),0))</f>
        <v>47.7357681396411</v>
      </c>
      <c r="CA22" s="1" t="n">
        <f aca="false">BU22/$BU$38</f>
        <v>0.0565723100012507</v>
      </c>
    </row>
    <row r="23" customFormat="false" ht="12.75" hidden="false" customHeight="true" outlineLevel="0" collapsed="false">
      <c r="B23" s="1" t="s">
        <v>57</v>
      </c>
      <c r="C23" s="1" t="n">
        <v>5</v>
      </c>
      <c r="D23" s="1" t="n">
        <v>6.06589656077711</v>
      </c>
      <c r="E23" s="1" t="n">
        <v>2.92727750065634</v>
      </c>
      <c r="F23" s="1" t="n">
        <v>3.13861906012077</v>
      </c>
      <c r="G23" s="1" t="n">
        <v>0.0643213441848254</v>
      </c>
      <c r="H23" s="1" t="n">
        <v>0.0695720661590969</v>
      </c>
      <c r="I23" s="1" t="n">
        <v>0.261826291710446</v>
      </c>
      <c r="L23" s="1" t="n">
        <v>848</v>
      </c>
      <c r="M23" s="1" t="n">
        <v>926</v>
      </c>
      <c r="N23" s="1" t="n">
        <v>958</v>
      </c>
      <c r="O23" s="1" t="n">
        <v>935</v>
      </c>
      <c r="P23" s="1" t="n">
        <v>954</v>
      </c>
      <c r="Q23" s="1" t="n">
        <v>913</v>
      </c>
      <c r="R23" s="1" t="n">
        <v>974</v>
      </c>
      <c r="T23" s="1" t="n">
        <v>392</v>
      </c>
      <c r="U23" s="1" t="n">
        <v>442</v>
      </c>
      <c r="V23" s="1" t="n">
        <v>470</v>
      </c>
      <c r="W23" s="1" t="n">
        <v>466</v>
      </c>
      <c r="X23" s="1" t="n">
        <v>460</v>
      </c>
      <c r="Y23" s="1" t="n">
        <v>454</v>
      </c>
      <c r="Z23" s="1" t="n">
        <v>437</v>
      </c>
      <c r="AB23" s="1" t="n">
        <v>456</v>
      </c>
      <c r="AC23" s="1" t="n">
        <v>484</v>
      </c>
      <c r="AD23" s="1" t="n">
        <v>488</v>
      </c>
      <c r="AE23" s="1" t="n">
        <v>469</v>
      </c>
      <c r="AF23" s="1" t="n">
        <v>494</v>
      </c>
      <c r="AG23" s="1" t="n">
        <v>459</v>
      </c>
      <c r="AH23" s="1" t="n">
        <v>537</v>
      </c>
      <c r="AM23" s="1" t="n">
        <v>12</v>
      </c>
      <c r="AN23" s="1" t="n">
        <v>7</v>
      </c>
      <c r="AO23" s="1" t="n">
        <v>0</v>
      </c>
      <c r="AP23" s="1" t="n">
        <v>3</v>
      </c>
      <c r="AQ23" s="1" t="n">
        <v>99</v>
      </c>
      <c r="AR23" s="1" t="n">
        <v>1843</v>
      </c>
      <c r="AS23" s="1" t="n">
        <v>1147</v>
      </c>
      <c r="AT23" s="1" t="n">
        <v>27</v>
      </c>
      <c r="AU23" s="1" t="n">
        <v>0</v>
      </c>
      <c r="AV23" s="1" t="n">
        <v>1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f aca="false">SUM(AO23:AZ23)</f>
        <v>3120</v>
      </c>
      <c r="BB23" s="1" t="n">
        <v>45</v>
      </c>
      <c r="BC23" s="1" t="n">
        <v>45</v>
      </c>
      <c r="BD23" s="1" t="n">
        <v>55</v>
      </c>
      <c r="BE23" s="6" t="n">
        <f aca="false">IF(BA23&gt;0,((AO$9*AO23+AP$9*AP23+AQ$9*AQ23+AR$9*AR23+AS$9*AS23+AT$9*AT23+AU$9*AU23+AV$9*AV23+AW$9*AW23+AX$9*AX23+AY$9*AY23+AZ$9*AZ23)/BA23),0)</f>
        <v>48.5232371794872</v>
      </c>
      <c r="BF23" s="6" t="n">
        <f aca="false">BA23/(IF(AO23&gt;0,(1/AO$9*AO23),0)+IF(AP23&gt;0,(1/AP$9*AP23),0)+IF(AQ23&gt;0,(1/AQ$9*AQ23),0)+IF(AR23&gt;0,(1/AR$9*AR23),0)+IF(AS23&gt;0,(1/AS$9*AS23),0)+IF(AT23&gt;0,(1/AT$9*AT23),0)+IF(AU23&gt;0,(1/AU$9*AU23),0)+IF(AV23&gt;0,(1/AV$9*AV23),0)+IF(AW23&gt;0,(1/AW$9*AW23),0)+IF(AX23&gt;0,(1/AX$9*AX23),0)+IF(AY23&gt;0,(1/AY$9*AY23),0)+IF(AZ23&gt;0,(1/AZ$9*AZ23),0))</f>
        <v>47.8533808534265</v>
      </c>
      <c r="BG23" s="1" t="n">
        <f aca="false">BA23/$BA$38</f>
        <v>0.0641394622152783</v>
      </c>
      <c r="BH23" s="1" t="n">
        <v>7</v>
      </c>
      <c r="BI23" s="1" t="n">
        <v>0</v>
      </c>
      <c r="BJ23" s="1" t="n">
        <v>9</v>
      </c>
      <c r="BK23" s="1" t="n">
        <v>85</v>
      </c>
      <c r="BL23" s="1" t="n">
        <v>1807</v>
      </c>
      <c r="BM23" s="1" t="n">
        <v>1406</v>
      </c>
      <c r="BN23" s="1" t="n">
        <v>76</v>
      </c>
      <c r="BO23" s="1" t="n">
        <v>3</v>
      </c>
      <c r="BP23" s="1" t="n">
        <v>1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f aca="false">SUM(BI23:BT23)</f>
        <v>3387</v>
      </c>
      <c r="BV23" s="1" t="n">
        <v>45</v>
      </c>
      <c r="BW23" s="1" t="n">
        <v>45</v>
      </c>
      <c r="BX23" s="1" t="n">
        <v>55</v>
      </c>
      <c r="BY23" s="6" t="n">
        <f aca="false">IF(BU23&gt;0,((BI$9*BI23+BJ$9*BJ23+BK$9*BK23+BL$9*BL23+BM$9*BM23+BN$9*BN23+BO$9*BO23+BP$9*BP23+BQ$9*BQ23+BR$9*BR23+BS$9*BS23+BT$9*BT23)/BU23),0)</f>
        <v>49.3275760259817</v>
      </c>
      <c r="BZ23" s="6" t="n">
        <f aca="false">BU23/(IF(BI23&gt;0,(1/BI$9*BI23),0)+IF(BJ23&gt;0,(1/BJ$9*BJ23),0)+IF(BK23&gt;0,(1/BK$9*BK23),0)+IF(BL23&gt;0,(1/BL$9*BL23),0)+IF(BM23&gt;0,(1/BM$9*BM23),0)+IF(BN23&gt;0,(1/BN$9*BN23),0)+IF(BO23&gt;0,(1/BO$9*BO23),0)+IF(BP23&gt;0,(1/BP$9*BP23),0)+IF(BQ23&gt;0,(1/BQ$9*BQ23),0)+IF(BR23&gt;0,(1/BR$9*BR23),0)+IF(BS23&gt;0,(1/BS$9*BS23),0)+IF(BT23&gt;0,(1/BT$9*BT23),0))</f>
        <v>48.5460836217347</v>
      </c>
      <c r="CA23" s="1" t="n">
        <f aca="false">BU23/$BU$38</f>
        <v>0.0706007420686205</v>
      </c>
    </row>
    <row r="24" customFormat="false" ht="12.75" hidden="false" customHeight="true" outlineLevel="0" collapsed="false">
      <c r="B24" s="1" t="s">
        <v>58</v>
      </c>
      <c r="C24" s="1" t="n">
        <v>5</v>
      </c>
      <c r="D24" s="1" t="n">
        <v>5.7311630349173</v>
      </c>
      <c r="E24" s="1" t="n">
        <v>2.91021265423996</v>
      </c>
      <c r="F24" s="1" t="n">
        <v>2.82095038067734</v>
      </c>
      <c r="G24" s="1" t="n">
        <v>0.0275662903649252</v>
      </c>
      <c r="H24" s="1" t="n">
        <v>0.0367550538199002</v>
      </c>
      <c r="I24" s="1" t="n">
        <v>0.248904437146802</v>
      </c>
      <c r="L24" s="1" t="n">
        <v>836</v>
      </c>
      <c r="M24" s="1" t="n">
        <v>826</v>
      </c>
      <c r="N24" s="1" t="n">
        <v>925</v>
      </c>
      <c r="O24" s="1" t="n">
        <v>903</v>
      </c>
      <c r="P24" s="1" t="n">
        <v>876</v>
      </c>
      <c r="Q24" s="1" t="n">
        <v>748</v>
      </c>
      <c r="R24" s="1" t="n">
        <v>633</v>
      </c>
      <c r="T24" s="1" t="n">
        <v>445</v>
      </c>
      <c r="U24" s="1" t="n">
        <v>422</v>
      </c>
      <c r="V24" s="1" t="n">
        <v>474</v>
      </c>
      <c r="W24" s="1" t="n">
        <v>451</v>
      </c>
      <c r="X24" s="1" t="n">
        <v>425</v>
      </c>
      <c r="Y24" s="1" t="n">
        <v>391</v>
      </c>
      <c r="Z24" s="1" t="n">
        <v>285</v>
      </c>
      <c r="AB24" s="1" t="n">
        <v>391</v>
      </c>
      <c r="AC24" s="1" t="n">
        <v>404</v>
      </c>
      <c r="AD24" s="1" t="n">
        <v>451</v>
      </c>
      <c r="AE24" s="1" t="n">
        <v>452</v>
      </c>
      <c r="AF24" s="1" t="n">
        <v>451</v>
      </c>
      <c r="AG24" s="1" t="n">
        <v>357</v>
      </c>
      <c r="AH24" s="1" t="n">
        <v>348</v>
      </c>
      <c r="AM24" s="1" t="n">
        <v>13</v>
      </c>
      <c r="AN24" s="1" t="n">
        <v>7</v>
      </c>
      <c r="AO24" s="1" t="n">
        <v>1</v>
      </c>
      <c r="AP24" s="1" t="n">
        <v>6</v>
      </c>
      <c r="AQ24" s="1" t="n">
        <v>82</v>
      </c>
      <c r="AR24" s="1" t="n">
        <v>1581</v>
      </c>
      <c r="AS24" s="1" t="n">
        <v>1177</v>
      </c>
      <c r="AT24" s="1" t="n">
        <v>43</v>
      </c>
      <c r="AU24" s="1" t="n">
        <v>2</v>
      </c>
      <c r="AV24" s="1" t="n">
        <v>0</v>
      </c>
      <c r="AW24" s="1" t="n">
        <v>0</v>
      </c>
      <c r="AX24" s="1" t="n">
        <v>1</v>
      </c>
      <c r="AY24" s="1" t="n">
        <v>0</v>
      </c>
      <c r="AZ24" s="1" t="n">
        <v>0</v>
      </c>
      <c r="BA24" s="1" t="n">
        <f aca="false">SUM(AO24:AZ24)</f>
        <v>2893</v>
      </c>
      <c r="BB24" s="1" t="n">
        <v>45</v>
      </c>
      <c r="BC24" s="1" t="n">
        <v>45</v>
      </c>
      <c r="BD24" s="1" t="n">
        <v>55</v>
      </c>
      <c r="BE24" s="6" t="n">
        <f aca="false">IF(BA24&gt;0,((AO$9*AO24+AP$9*AP24+AQ$9*AQ24+AR$9*AR24+AS$9*AS24+AT$9*AT24+AU$9*AU24+AV$9*AV24+AW$9*AW24+AX$9*AX24+AY$9*AY24+AZ$9*AZ24)/BA24),0)</f>
        <v>49.0658486000691</v>
      </c>
      <c r="BF24" s="6" t="n">
        <f aca="false">BA24/(IF(AO24&gt;0,(1/AO$9*AO24),0)+IF(AP24&gt;0,(1/AP$9*AP24),0)+IF(AQ24&gt;0,(1/AQ$9*AQ24),0)+IF(AR24&gt;0,(1/AR$9*AR24),0)+IF(AS24&gt;0,(1/AS$9*AS24),0)+IF(AT24&gt;0,(1/AT$9*AT24),0)+IF(AU24&gt;0,(1/AU$9*AU24),0)+IF(AV24&gt;0,(1/AV$9*AV24),0)+IF(AW24&gt;0,(1/AW$9*AW24),0)+IF(AX24&gt;0,(1/AX$9*AX24),0)+IF(AY24&gt;0,(1/AY$9*AY24),0)+IF(AZ24&gt;0,(1/AZ$9*AZ24),0))</f>
        <v>48.2805691538006</v>
      </c>
      <c r="BG24" s="1" t="n">
        <f aca="false">BA24/$BA$38</f>
        <v>0.059472905188718</v>
      </c>
      <c r="BH24" s="1" t="n">
        <v>7</v>
      </c>
      <c r="BI24" s="1" t="n">
        <v>1</v>
      </c>
      <c r="BJ24" s="1" t="n">
        <v>22</v>
      </c>
      <c r="BK24" s="1" t="n">
        <v>80</v>
      </c>
      <c r="BL24" s="1" t="n">
        <v>1297</v>
      </c>
      <c r="BM24" s="1" t="n">
        <v>1347</v>
      </c>
      <c r="BN24" s="1" t="n">
        <v>100</v>
      </c>
      <c r="BO24" s="1" t="n">
        <v>5</v>
      </c>
      <c r="BP24" s="1" t="n">
        <v>1</v>
      </c>
      <c r="BQ24" s="1" t="n">
        <v>0</v>
      </c>
      <c r="BR24" s="1" t="n">
        <v>0</v>
      </c>
      <c r="BS24" s="1" t="n">
        <v>0</v>
      </c>
      <c r="BT24" s="1" t="n">
        <v>1</v>
      </c>
      <c r="BU24" s="1" t="n">
        <f aca="false">SUM(BI24:BT24)</f>
        <v>2854</v>
      </c>
      <c r="BV24" s="1" t="n">
        <v>45</v>
      </c>
      <c r="BW24" s="1" t="n">
        <v>55</v>
      </c>
      <c r="BX24" s="1" t="n">
        <v>55</v>
      </c>
      <c r="BY24" s="6" t="n">
        <f aca="false">IF(BU24&gt;0,((BI$9*BI24+BJ$9*BJ24+BK$9*BK24+BL$9*BL24+BM$9*BM24+BN$9*BN24+BO$9*BO24+BP$9*BP24+BQ$9*BQ24+BR$9*BR24+BS$9*BS24+BT$9*BT24)/BU24),0)</f>
        <v>50.0499299229152</v>
      </c>
      <c r="BZ24" s="6" t="n">
        <f aca="false">BU24/(IF(BI24&gt;0,(1/BI$9*BI24),0)+IF(BJ24&gt;0,(1/BJ$9*BJ24),0)+IF(BK24&gt;0,(1/BK$9*BK24),0)+IF(BL24&gt;0,(1/BL$9*BL24),0)+IF(BM24&gt;0,(1/BM$9*BM24),0)+IF(BN24&gt;0,(1/BN$9*BN24),0)+IF(BO24&gt;0,(1/BO$9*BO24),0)+IF(BP24&gt;0,(1/BP$9*BP24),0)+IF(BQ24&gt;0,(1/BQ$9*BQ24),0)+IF(BR24&gt;0,(1/BR$9*BR24),0)+IF(BS24&gt;0,(1/BS$9*BS24),0)+IF(BT24&gt;0,(1/BT$9*BT24),0))</f>
        <v>48.9692132564773</v>
      </c>
      <c r="CA24" s="1" t="n">
        <f aca="false">BU24/$BU$38</f>
        <v>0.0594905573852503</v>
      </c>
    </row>
    <row r="25" customFormat="false" ht="12.75" hidden="false" customHeight="true" outlineLevel="0" collapsed="false">
      <c r="B25" s="1" t="s">
        <v>59</v>
      </c>
      <c r="C25" s="1" t="n">
        <v>5</v>
      </c>
      <c r="D25" s="1" t="n">
        <v>6.48201627723812</v>
      </c>
      <c r="E25" s="1" t="n">
        <v>3.1779994749278</v>
      </c>
      <c r="F25" s="1" t="n">
        <v>3.30401680231032</v>
      </c>
      <c r="G25" s="1" t="n">
        <v>0.048569178262011</v>
      </c>
      <c r="H25" s="1" t="n">
        <v>0.0564452612234182</v>
      </c>
      <c r="I25" s="1" t="n">
        <v>0.0843186497913024</v>
      </c>
      <c r="L25" s="1" t="n">
        <v>994</v>
      </c>
      <c r="M25" s="1" t="n">
        <v>974</v>
      </c>
      <c r="N25" s="1" t="n">
        <v>1009</v>
      </c>
      <c r="O25" s="1" t="n">
        <v>976</v>
      </c>
      <c r="P25" s="1" t="n">
        <v>985</v>
      </c>
      <c r="Q25" s="1" t="n">
        <v>682</v>
      </c>
      <c r="R25" s="1" t="n">
        <v>502</v>
      </c>
      <c r="T25" s="1" t="n">
        <v>466</v>
      </c>
      <c r="U25" s="1" t="n">
        <v>469</v>
      </c>
      <c r="V25" s="1" t="n">
        <v>527</v>
      </c>
      <c r="W25" s="1" t="n">
        <v>482</v>
      </c>
      <c r="X25" s="1" t="n">
        <v>477</v>
      </c>
      <c r="Y25" s="1" t="n">
        <v>296</v>
      </c>
      <c r="Z25" s="1" t="n">
        <v>225</v>
      </c>
      <c r="AB25" s="1" t="n">
        <v>528</v>
      </c>
      <c r="AC25" s="1" t="n">
        <v>505</v>
      </c>
      <c r="AD25" s="1" t="n">
        <v>482</v>
      </c>
      <c r="AE25" s="1" t="n">
        <v>494</v>
      </c>
      <c r="AF25" s="1" t="n">
        <v>508</v>
      </c>
      <c r="AG25" s="1" t="n">
        <v>386</v>
      </c>
      <c r="AH25" s="1" t="n">
        <v>277</v>
      </c>
      <c r="AM25" s="1" t="n">
        <v>14</v>
      </c>
      <c r="AN25" s="1" t="n">
        <v>7</v>
      </c>
      <c r="AO25" s="1" t="n">
        <v>1</v>
      </c>
      <c r="AP25" s="1" t="n">
        <v>12</v>
      </c>
      <c r="AQ25" s="1" t="n">
        <v>101</v>
      </c>
      <c r="AR25" s="1" t="n">
        <v>1664</v>
      </c>
      <c r="AS25" s="1" t="n">
        <v>1101</v>
      </c>
      <c r="AT25" s="1" t="n">
        <v>63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f aca="false">SUM(AO25:AZ25)</f>
        <v>2942</v>
      </c>
      <c r="BB25" s="1" t="n">
        <v>45</v>
      </c>
      <c r="BC25" s="1" t="n">
        <v>45</v>
      </c>
      <c r="BD25" s="1" t="n">
        <v>55</v>
      </c>
      <c r="BE25" s="6" t="n">
        <f aca="false">IF(BA25&gt;0,((AO$9*AO25+AP$9*AP25+AQ$9*AQ25+AR$9*AR25+AS$9*AS25+AT$9*AT25+AU$9*AU25+AV$9*AV25+AW$9*AW25+AX$9*AX25+AY$9*AY25+AZ$9*AZ25)/BA25),0)</f>
        <v>48.7245071380014</v>
      </c>
      <c r="BF25" s="6" t="n">
        <f aca="false">BA25/(IF(AO25&gt;0,(1/AO$9*AO25),0)+IF(AP25&gt;0,(1/AP$9*AP25),0)+IF(AQ25&gt;0,(1/AQ$9*AQ25),0)+IF(AR25&gt;0,(1/AR$9*AR25),0)+IF(AS25&gt;0,(1/AS$9*AS25),0)+IF(AT25&gt;0,(1/AT$9*AT25),0)+IF(AU25&gt;0,(1/AU$9*AU25),0)+IF(AV25&gt;0,(1/AV$9*AV25),0)+IF(AW25&gt;0,(1/AW$9*AW25),0)+IF(AX25&gt;0,(1/AX$9*AX25),0)+IF(AY25&gt;0,(1/AY$9*AY25),0)+IF(AZ25&gt;0,(1/AZ$9*AZ25),0))</f>
        <v>47.8652318239828</v>
      </c>
      <c r="BG25" s="1" t="n">
        <f aca="false">BA25/$BA$38</f>
        <v>0.060480223665817</v>
      </c>
      <c r="BH25" s="1" t="n">
        <v>7</v>
      </c>
      <c r="BI25" s="1" t="n">
        <v>0</v>
      </c>
      <c r="BJ25" s="1" t="n">
        <v>1</v>
      </c>
      <c r="BK25" s="1" t="n">
        <v>49</v>
      </c>
      <c r="BL25" s="1" t="n">
        <v>1606</v>
      </c>
      <c r="BM25" s="1" t="n">
        <v>1445</v>
      </c>
      <c r="BN25" s="1" t="n">
        <v>76</v>
      </c>
      <c r="BO25" s="1" t="n">
        <v>3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f aca="false">SUM(BI25:BT25)</f>
        <v>3180</v>
      </c>
      <c r="BV25" s="1" t="n">
        <v>45</v>
      </c>
      <c r="BW25" s="1" t="n">
        <v>45</v>
      </c>
      <c r="BX25" s="1" t="n">
        <v>55</v>
      </c>
      <c r="BY25" s="6" t="n">
        <f aca="false">IF(BU25&gt;0,((BI$9*BI25+BJ$9*BJ25+BK$9*BK25+BL$9*BL25+BM$9*BM25+BN$9*BN25+BO$9*BO25+BP$9*BP25+BQ$9*BQ25+BR$9*BR25+BS$9*BS25+BT$9*BT25)/BU25),0)</f>
        <v>49.8891509433962</v>
      </c>
      <c r="BZ25" s="6" t="n">
        <f aca="false">BU25/(IF(BI25&gt;0,(1/BI$9*BI25),0)+IF(BJ25&gt;0,(1/BJ$9*BJ25),0)+IF(BK25&gt;0,(1/BK$9*BK25),0)+IF(BL25&gt;0,(1/BL$9*BL25),0)+IF(BM25&gt;0,(1/BM$9*BM25),0)+IF(BN25&gt;0,(1/BN$9*BN25),0)+IF(BO25&gt;0,(1/BO$9*BO25),0)+IF(BP25&gt;0,(1/BP$9*BP25),0)+IF(BQ25&gt;0,(1/BQ$9*BQ25),0)+IF(BR25&gt;0,(1/BR$9*BR25),0)+IF(BS25&gt;0,(1/BS$9*BS25),0)+IF(BT25&gt;0,(1/BT$9*BT25),0))</f>
        <v>49.2143567306735</v>
      </c>
      <c r="CA25" s="1" t="n">
        <f aca="false">BU25/$BU$38</f>
        <v>0.0662859048651353</v>
      </c>
    </row>
    <row r="26" customFormat="false" ht="12.75" hidden="false" customHeight="true" outlineLevel="0" collapsed="false">
      <c r="B26" s="1" t="s">
        <v>60</v>
      </c>
      <c r="C26" s="1" t="n">
        <v>5</v>
      </c>
      <c r="D26" s="1" t="n">
        <v>5.42662116040956</v>
      </c>
      <c r="E26" s="1" t="n">
        <v>2.62536098713573</v>
      </c>
      <c r="F26" s="1" t="n">
        <v>2.80126017327383</v>
      </c>
      <c r="G26" s="1" t="n">
        <v>0.0406930953006038</v>
      </c>
      <c r="H26" s="1" t="n">
        <v>0.0656340246783933</v>
      </c>
      <c r="I26" s="1" t="n">
        <v>0.456907103789677</v>
      </c>
      <c r="L26" s="1" t="n">
        <v>783</v>
      </c>
      <c r="M26" s="1" t="n">
        <v>820</v>
      </c>
      <c r="N26" s="1" t="n">
        <v>938</v>
      </c>
      <c r="O26" s="1" t="n">
        <v>733</v>
      </c>
      <c r="P26" s="1" t="n">
        <v>860</v>
      </c>
      <c r="Q26" s="1" t="n">
        <v>789</v>
      </c>
      <c r="R26" s="1" t="n">
        <v>554</v>
      </c>
      <c r="T26" s="1" t="n">
        <v>354</v>
      </c>
      <c r="U26" s="1" t="n">
        <v>392</v>
      </c>
      <c r="V26" s="1" t="n">
        <v>474</v>
      </c>
      <c r="W26" s="1" t="n">
        <v>367</v>
      </c>
      <c r="X26" s="1" t="n">
        <v>413</v>
      </c>
      <c r="Y26" s="1" t="n">
        <v>408</v>
      </c>
      <c r="Z26" s="1" t="n">
        <v>267</v>
      </c>
      <c r="AB26" s="1" t="n">
        <v>429</v>
      </c>
      <c r="AC26" s="1" t="n">
        <v>428</v>
      </c>
      <c r="AD26" s="1" t="n">
        <v>464</v>
      </c>
      <c r="AE26" s="1" t="n">
        <v>366</v>
      </c>
      <c r="AF26" s="1" t="n">
        <v>447</v>
      </c>
      <c r="AG26" s="1" t="n">
        <v>381</v>
      </c>
      <c r="AH26" s="1" t="n">
        <v>287</v>
      </c>
      <c r="AM26" s="1" t="n">
        <v>15</v>
      </c>
      <c r="AN26" s="1" t="n">
        <v>7</v>
      </c>
      <c r="AO26" s="1" t="n">
        <v>4</v>
      </c>
      <c r="AP26" s="1" t="n">
        <v>10</v>
      </c>
      <c r="AQ26" s="1" t="n">
        <v>66</v>
      </c>
      <c r="AR26" s="1" t="n">
        <v>1428</v>
      </c>
      <c r="AS26" s="1" t="n">
        <v>1120</v>
      </c>
      <c r="AT26" s="1" t="n">
        <v>47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f aca="false">SUM(AO26:AZ26)</f>
        <v>2675</v>
      </c>
      <c r="BB26" s="1" t="n">
        <v>45</v>
      </c>
      <c r="BC26" s="1" t="n">
        <v>45</v>
      </c>
      <c r="BD26" s="1" t="n">
        <v>55</v>
      </c>
      <c r="BE26" s="6" t="n">
        <f aca="false">IF(BA26&gt;0,((AO$9*AO26+AP$9*AP26+AQ$9*AQ26+AR$9*AR26+AS$9*AS26+AT$9*AT26+AU$9*AU26+AV$9*AV26+AW$9*AW26+AX$9*AX26+AY$9*AY26+AZ$9*AZ26)/BA26),0)</f>
        <v>49.1588785046729</v>
      </c>
      <c r="BF26" s="6" t="n">
        <f aca="false">BA26/(IF(AO26&gt;0,(1/AO$9*AO26),0)+IF(AP26&gt;0,(1/AP$9*AP26),0)+IF(AQ26&gt;0,(1/AQ$9*AQ26),0)+IF(AR26&gt;0,(1/AR$9*AR26),0)+IF(AS26&gt;0,(1/AS$9*AS26),0)+IF(AT26&gt;0,(1/AT$9*AT26),0)+IF(AU26&gt;0,(1/AU$9*AU26),0)+IF(AV26&gt;0,(1/AV$9*AV26),0)+IF(AW26&gt;0,(1/AW$9*AW26),0)+IF(AX26&gt;0,(1/AX$9*AX26),0)+IF(AY26&gt;0,(1/AY$9*AY26),0)+IF(AZ26&gt;0,(1/AZ$9*AZ26),0))</f>
        <v>48.2240868428676</v>
      </c>
      <c r="BG26" s="1" t="n">
        <f aca="false">BA26/$BA$38</f>
        <v>0.0549913658416249</v>
      </c>
      <c r="BH26" s="1" t="n">
        <v>7</v>
      </c>
      <c r="BI26" s="1" t="n">
        <v>2</v>
      </c>
      <c r="BJ26" s="1" t="n">
        <v>8</v>
      </c>
      <c r="BK26" s="1" t="n">
        <v>69</v>
      </c>
      <c r="BL26" s="1" t="n">
        <v>1513</v>
      </c>
      <c r="BM26" s="1" t="n">
        <v>1139</v>
      </c>
      <c r="BN26" s="1" t="n">
        <v>70</v>
      </c>
      <c r="BO26" s="1" t="n">
        <v>1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f aca="false">SUM(BI26:BT26)</f>
        <v>2802</v>
      </c>
      <c r="BV26" s="1" t="n">
        <v>45</v>
      </c>
      <c r="BW26" s="1" t="n">
        <v>45</v>
      </c>
      <c r="BX26" s="1" t="n">
        <v>55</v>
      </c>
      <c r="BY26" s="6" t="n">
        <f aca="false">IF(BU26&gt;0,((BI$9*BI26+BJ$9*BJ26+BK$9*BK26+BL$9*BL26+BM$9*BM26+BN$9*BN26+BO$9*BO26+BP$9*BP26+BQ$9*BQ26+BR$9*BR26+BS$9*BS26+BT$9*BT26)/BU26),0)</f>
        <v>49.2416131334761</v>
      </c>
      <c r="BZ26" s="6" t="n">
        <f aca="false">BU26/(IF(BI26&gt;0,(1/BI$9*BI26),0)+IF(BJ26&gt;0,(1/BJ$9*BJ26),0)+IF(BK26&gt;0,(1/BK$9*BK26),0)+IF(BL26&gt;0,(1/BL$9*BL26),0)+IF(BM26&gt;0,(1/BM$9*BM26),0)+IF(BN26&gt;0,(1/BN$9*BN26),0)+IF(BO26&gt;0,(1/BO$9*BO26),0)+IF(BP26&gt;0,(1/BP$9*BP26),0)+IF(BQ26&gt;0,(1/BQ$9*BQ26),0)+IF(BR26&gt;0,(1/BR$9*BR26),0)+IF(BS26&gt;0,(1/BS$9*BS26),0)+IF(BT26&gt;0,(1/BT$9*BT26),0))</f>
        <v>48.3866341410903</v>
      </c>
      <c r="CA26" s="1" t="n">
        <f aca="false">BU26/$BU$38</f>
        <v>0.0584066369283362</v>
      </c>
    </row>
    <row r="27" customFormat="false" ht="12.75" hidden="false" customHeight="true" outlineLevel="0" collapsed="false">
      <c r="B27" s="1" t="s">
        <v>61</v>
      </c>
      <c r="C27" s="1" t="n">
        <v>5</v>
      </c>
      <c r="D27" s="1" t="n">
        <v>6.07377264373851</v>
      </c>
      <c r="E27" s="1" t="n">
        <v>3.12680493567866</v>
      </c>
      <c r="F27" s="1" t="n">
        <v>2.94696770805986</v>
      </c>
      <c r="G27" s="1" t="n">
        <v>0.0616959831976897</v>
      </c>
      <c r="H27" s="1" t="n">
        <v>0.0616959831976897</v>
      </c>
      <c r="I27" s="1" t="n">
        <v>0.479956630992205</v>
      </c>
      <c r="L27" s="1" t="n">
        <v>863</v>
      </c>
      <c r="M27" s="1" t="n">
        <v>923</v>
      </c>
      <c r="N27" s="1" t="n">
        <v>1049</v>
      </c>
      <c r="O27" s="1" t="n">
        <v>842</v>
      </c>
      <c r="P27" s="1" t="n">
        <v>950</v>
      </c>
      <c r="Q27" s="1" t="n">
        <v>789</v>
      </c>
      <c r="R27" s="1" t="n">
        <v>625</v>
      </c>
      <c r="T27" s="1" t="n">
        <v>420</v>
      </c>
      <c r="U27" s="1" t="n">
        <v>462</v>
      </c>
      <c r="V27" s="1" t="n">
        <v>589</v>
      </c>
      <c r="W27" s="1" t="n">
        <v>422</v>
      </c>
      <c r="X27" s="1" t="n">
        <v>489</v>
      </c>
      <c r="Y27" s="1" t="n">
        <v>402</v>
      </c>
      <c r="Z27" s="1" t="n">
        <v>296</v>
      </c>
      <c r="AB27" s="1" t="n">
        <v>443</v>
      </c>
      <c r="AC27" s="1" t="n">
        <v>461</v>
      </c>
      <c r="AD27" s="1" t="n">
        <v>460</v>
      </c>
      <c r="AE27" s="1" t="n">
        <v>420</v>
      </c>
      <c r="AF27" s="1" t="n">
        <v>461</v>
      </c>
      <c r="AG27" s="1" t="n">
        <v>387</v>
      </c>
      <c r="AH27" s="1" t="n">
        <v>329</v>
      </c>
      <c r="AM27" s="1" t="n">
        <v>16</v>
      </c>
      <c r="AN27" s="1" t="n">
        <v>7</v>
      </c>
      <c r="AO27" s="1" t="n">
        <v>0</v>
      </c>
      <c r="AP27" s="1" t="n">
        <v>7</v>
      </c>
      <c r="AQ27" s="1" t="n">
        <v>95</v>
      </c>
      <c r="AR27" s="1" t="n">
        <v>1721</v>
      </c>
      <c r="AS27" s="1" t="n">
        <v>1196</v>
      </c>
      <c r="AT27" s="1" t="n">
        <v>59</v>
      </c>
      <c r="AU27" s="1" t="n">
        <v>2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f aca="false">SUM(AO27:AZ27)</f>
        <v>3080</v>
      </c>
      <c r="BB27" s="1" t="n">
        <v>45</v>
      </c>
      <c r="BC27" s="1" t="n">
        <v>45</v>
      </c>
      <c r="BD27" s="1" t="n">
        <v>55</v>
      </c>
      <c r="BE27" s="6" t="n">
        <f aca="false">IF(BA27&gt;0,((AO$9*AO27+AP$9*AP27+AQ$9*AQ27+AR$9*AR27+AS$9*AS27+AT$9*AT27+AU$9*AU27+AV$9*AV27+AW$9*AW27+AX$9*AX27+AY$9*AY27+AZ$9*AZ27)/BA27),0)</f>
        <v>48.9261363636364</v>
      </c>
      <c r="BF27" s="6" t="n">
        <f aca="false">BA27/(IF(AO27&gt;0,(1/AO$9*AO27),0)+IF(AP27&gt;0,(1/AP$9*AP27),0)+IF(AQ27&gt;0,(1/AQ$9*AQ27),0)+IF(AR27&gt;0,(1/AR$9*AR27),0)+IF(AS27&gt;0,(1/AS$9*AS27),0)+IF(AT27&gt;0,(1/AT$9*AT27),0)+IF(AU27&gt;0,(1/AU$9*AU27),0)+IF(AV27&gt;0,(1/AV$9*AV27),0)+IF(AW27&gt;0,(1/AW$9*AW27),0)+IF(AX27&gt;0,(1/AX$9*AX27),0)+IF(AY27&gt;0,(1/AY$9*AY27),0)+IF(AZ27&gt;0,(1/AZ$9*AZ27),0))</f>
        <v>48.1628870418587</v>
      </c>
      <c r="BG27" s="1" t="n">
        <f aca="false">BA27/$BA$38</f>
        <v>0.0633171614176466</v>
      </c>
      <c r="BH27" s="1" t="n">
        <v>7</v>
      </c>
      <c r="BI27" s="1" t="n">
        <v>0</v>
      </c>
      <c r="BJ27" s="1" t="n">
        <v>7</v>
      </c>
      <c r="BK27" s="1" t="n">
        <v>56</v>
      </c>
      <c r="BL27" s="1" t="n">
        <v>1541</v>
      </c>
      <c r="BM27" s="1" t="n">
        <v>1272</v>
      </c>
      <c r="BN27" s="1" t="n">
        <v>82</v>
      </c>
      <c r="BO27" s="1" t="n">
        <v>2</v>
      </c>
      <c r="BP27" s="1" t="n">
        <v>1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f aca="false">SUM(BI27:BT27)</f>
        <v>2961</v>
      </c>
      <c r="BV27" s="1" t="n">
        <v>45</v>
      </c>
      <c r="BW27" s="1" t="n">
        <v>45</v>
      </c>
      <c r="BX27" s="1" t="n">
        <v>55</v>
      </c>
      <c r="BY27" s="6" t="n">
        <f aca="false">IF(BU27&gt;0,((BI$9*BI27+BJ$9*BJ27+BK$9*BK27+BL$9*BL27+BM$9*BM27+BN$9*BN27+BO$9*BO27+BP$9*BP27+BQ$9*BQ27+BR$9*BR27+BS$9*BS27+BT$9*BT27)/BU27),0)</f>
        <v>49.6411685241472</v>
      </c>
      <c r="BZ27" s="6" t="n">
        <f aca="false">BU27/(IF(BI27&gt;0,(1/BI$9*BI27),0)+IF(BJ27&gt;0,(1/BJ$9*BJ27),0)+IF(BK27&gt;0,(1/BK$9*BK27),0)+IF(BL27&gt;0,(1/BL$9*BL27),0)+IF(BM27&gt;0,(1/BM$9*BM27),0)+IF(BN27&gt;0,(1/BN$9*BN27),0)+IF(BO27&gt;0,(1/BO$9*BO27),0)+IF(BP27&gt;0,(1/BP$9*BP27),0)+IF(BQ27&gt;0,(1/BQ$9*BQ27),0)+IF(BR27&gt;0,(1/BR$9*BR27),0)+IF(BS27&gt;0,(1/BS$9*BS27),0)+IF(BT27&gt;0,(1/BT$9*BT27),0))</f>
        <v>48.8752598433257</v>
      </c>
      <c r="CA27" s="1" t="n">
        <f aca="false">BU27/$BU$38</f>
        <v>0.0617209321715929</v>
      </c>
    </row>
    <row r="28" customFormat="false" ht="12.75" hidden="false" customHeight="true" outlineLevel="0" collapsed="false">
      <c r="B28" s="1" t="s">
        <v>62</v>
      </c>
      <c r="C28" s="1" t="n">
        <v>5</v>
      </c>
      <c r="D28" s="1" t="n">
        <v>8.03491730112891</v>
      </c>
      <c r="E28" s="1" t="n">
        <v>4.44211079023366</v>
      </c>
      <c r="F28" s="1" t="n">
        <v>3.59280651089525</v>
      </c>
      <c r="G28" s="1" t="n">
        <v>0.059070622210554</v>
      </c>
      <c r="H28" s="1" t="n">
        <v>0.0643213441848254</v>
      </c>
      <c r="I28" s="1" t="n">
        <v>0.435216441228202</v>
      </c>
      <c r="L28" s="1" t="n">
        <v>1181</v>
      </c>
      <c r="M28" s="1" t="n">
        <v>1190</v>
      </c>
      <c r="N28" s="1" t="n">
        <v>1254</v>
      </c>
      <c r="O28" s="1" t="n">
        <v>1156</v>
      </c>
      <c r="P28" s="1" t="n">
        <v>1340</v>
      </c>
      <c r="Q28" s="1" t="n">
        <v>824</v>
      </c>
      <c r="R28" s="1" t="n">
        <v>762</v>
      </c>
      <c r="T28" s="1" t="n">
        <v>626</v>
      </c>
      <c r="U28" s="1" t="n">
        <v>660</v>
      </c>
      <c r="V28" s="1" t="n">
        <v>706</v>
      </c>
      <c r="W28" s="1" t="n">
        <v>633</v>
      </c>
      <c r="X28" s="1" t="n">
        <v>759</v>
      </c>
      <c r="Y28" s="1" t="n">
        <v>382</v>
      </c>
      <c r="Z28" s="1" t="n">
        <v>356</v>
      </c>
      <c r="AB28" s="1" t="n">
        <v>555</v>
      </c>
      <c r="AC28" s="1" t="n">
        <v>530</v>
      </c>
      <c r="AD28" s="1" t="n">
        <v>548</v>
      </c>
      <c r="AE28" s="1" t="n">
        <v>523</v>
      </c>
      <c r="AF28" s="1" t="n">
        <v>581</v>
      </c>
      <c r="AG28" s="1" t="n">
        <v>442</v>
      </c>
      <c r="AH28" s="1" t="n">
        <v>406</v>
      </c>
      <c r="AM28" s="1" t="n">
        <v>17</v>
      </c>
      <c r="AN28" s="1" t="n">
        <v>7</v>
      </c>
      <c r="AO28" s="1" t="n">
        <v>0</v>
      </c>
      <c r="AP28" s="1" t="n">
        <v>17</v>
      </c>
      <c r="AQ28" s="1" t="n">
        <v>103</v>
      </c>
      <c r="AR28" s="1" t="n">
        <v>2571</v>
      </c>
      <c r="AS28" s="1" t="n">
        <v>1393</v>
      </c>
      <c r="AT28" s="1" t="n">
        <v>35</v>
      </c>
      <c r="AU28" s="1" t="n">
        <v>1</v>
      </c>
      <c r="AV28" s="1" t="n">
        <v>0</v>
      </c>
      <c r="AW28" s="1" t="n">
        <v>0</v>
      </c>
      <c r="AX28" s="1" t="n">
        <v>0</v>
      </c>
      <c r="AY28" s="1" t="n">
        <v>1</v>
      </c>
      <c r="AZ28" s="1" t="n">
        <v>1</v>
      </c>
      <c r="BA28" s="1" t="n">
        <f aca="false">SUM(AO28:AZ28)</f>
        <v>4122</v>
      </c>
      <c r="BB28" s="1" t="n">
        <v>45</v>
      </c>
      <c r="BC28" s="1" t="n">
        <v>45</v>
      </c>
      <c r="BD28" s="1" t="n">
        <v>55</v>
      </c>
      <c r="BE28" s="6" t="n">
        <f aca="false">IF(BA28&gt;0,((AO$9*AO28+AP$9*AP28+AQ$9*AQ28+AR$9*AR28+AS$9*AS28+AT$9*AT28+AU$9*AU28+AV$9*AV28+AW$9*AW28+AX$9*AX28+AY$9*AY28+AZ$9*AZ28)/BA28),0)</f>
        <v>48.2502426006793</v>
      </c>
      <c r="BF28" s="6" t="n">
        <f aca="false">BA28/(IF(AO28&gt;0,(1/AO$9*AO28),0)+IF(AP28&gt;0,(1/AP$9*AP28),0)+IF(AQ28&gt;0,(1/AQ$9*AQ28),0)+IF(AR28&gt;0,(1/AR$9*AR28),0)+IF(AS28&gt;0,(1/AS$9*AS28),0)+IF(AT28&gt;0,(1/AT$9*AT28),0)+IF(AU28&gt;0,(1/AU$9*AU28),0)+IF(AV28&gt;0,(1/AV$9*AV28),0)+IF(AW28&gt;0,(1/AW$9*AW28),0)+IF(AX28&gt;0,(1/AX$9*AX28),0)+IF(AY28&gt;0,(1/AY$9*AY28),0)+IF(AZ28&gt;0,(1/AZ$9*AZ28),0))</f>
        <v>47.5281722498235</v>
      </c>
      <c r="BG28" s="1" t="n">
        <f aca="false">BA28/$BA$38</f>
        <v>0.0847380971959543</v>
      </c>
      <c r="BH28" s="1" t="n">
        <v>7</v>
      </c>
      <c r="BI28" s="1" t="n">
        <v>4</v>
      </c>
      <c r="BJ28" s="1" t="n">
        <v>21</v>
      </c>
      <c r="BK28" s="1" t="n">
        <v>82</v>
      </c>
      <c r="BL28" s="1" t="n">
        <v>1898</v>
      </c>
      <c r="BM28" s="1" t="n">
        <v>1498</v>
      </c>
      <c r="BN28" s="1" t="n">
        <v>75</v>
      </c>
      <c r="BO28" s="1" t="n">
        <v>4</v>
      </c>
      <c r="BP28" s="1" t="n">
        <v>0</v>
      </c>
      <c r="BQ28" s="1" t="n">
        <v>1</v>
      </c>
      <c r="BR28" s="1" t="n">
        <v>0</v>
      </c>
      <c r="BS28" s="1" t="n">
        <v>0</v>
      </c>
      <c r="BT28" s="1" t="n">
        <v>3</v>
      </c>
      <c r="BU28" s="1" t="n">
        <f aca="false">SUM(BI28:BT28)</f>
        <v>3586</v>
      </c>
      <c r="BV28" s="1" t="n">
        <v>45</v>
      </c>
      <c r="BW28" s="1" t="n">
        <v>45</v>
      </c>
      <c r="BX28" s="1" t="n">
        <v>55</v>
      </c>
      <c r="BY28" s="6" t="n">
        <f aca="false">IF(BU28&gt;0,((BI$9*BI28+BJ$9*BJ28+BK$9*BK28+BL$9*BL28+BM$9*BM28+BN$9*BN28+BO$9*BO28+BP$9*BP28+BQ$9*BQ28+BR$9*BR28+BS$9*BS28+BT$9*BT28)/BU28),0)</f>
        <v>49.3133017289459</v>
      </c>
      <c r="BZ28" s="6" t="n">
        <f aca="false">BU28/(IF(BI28&gt;0,(1/BI$9*BI28),0)+IF(BJ28&gt;0,(1/BJ$9*BJ28),0)+IF(BK28&gt;0,(1/BK$9*BK28),0)+IF(BL28&gt;0,(1/BL$9*BL28),0)+IF(BM28&gt;0,(1/BM$9*BM28),0)+IF(BN28&gt;0,(1/BN$9*BN28),0)+IF(BO28&gt;0,(1/BO$9*BO28),0)+IF(BP28&gt;0,(1/BP$9*BP28),0)+IF(BQ28&gt;0,(1/BQ$9*BQ28),0)+IF(BR28&gt;0,(1/BR$9*BR28),0)+IF(BS28&gt;0,(1/BS$9*BS28),0)+IF(BT28&gt;0,(1/BT$9*BT28),0))</f>
        <v>48.2949709045296</v>
      </c>
      <c r="CA28" s="1" t="n">
        <f aca="false">BU28/$BU$38</f>
        <v>0.0747488222787343</v>
      </c>
    </row>
    <row r="29" customFormat="false" ht="12.75" hidden="false" customHeight="true" outlineLevel="0" collapsed="false">
      <c r="B29" s="1" t="s">
        <v>63</v>
      </c>
      <c r="C29" s="1" t="n">
        <v>5</v>
      </c>
      <c r="D29" s="1" t="n">
        <v>10.3465476503019</v>
      </c>
      <c r="E29" s="1" t="n">
        <v>6.37306379627199</v>
      </c>
      <c r="F29" s="1" t="n">
        <v>3.97348385402993</v>
      </c>
      <c r="G29" s="1" t="n">
        <v>0.0446311367813074</v>
      </c>
      <c r="H29" s="1" t="n">
        <v>0.0367550538199002</v>
      </c>
      <c r="I29" s="1" t="n">
        <v>0.820825315980285</v>
      </c>
      <c r="L29" s="1" t="n">
        <v>1565</v>
      </c>
      <c r="M29" s="1" t="n">
        <v>1594</v>
      </c>
      <c r="N29" s="1" t="n">
        <v>1776</v>
      </c>
      <c r="O29" s="1" t="n">
        <v>1565</v>
      </c>
      <c r="P29" s="1" t="n">
        <v>1382</v>
      </c>
      <c r="Q29" s="1" t="n">
        <v>803</v>
      </c>
      <c r="R29" s="1" t="n">
        <v>958</v>
      </c>
      <c r="T29" s="1" t="n">
        <v>974</v>
      </c>
      <c r="U29" s="1" t="n">
        <v>974</v>
      </c>
      <c r="V29" s="1" t="n">
        <v>1144</v>
      </c>
      <c r="W29" s="1" t="n">
        <v>941</v>
      </c>
      <c r="X29" s="1" t="n">
        <v>822</v>
      </c>
      <c r="Y29" s="1" t="n">
        <v>416</v>
      </c>
      <c r="Z29" s="1" t="n">
        <v>493</v>
      </c>
      <c r="AB29" s="1" t="n">
        <v>591</v>
      </c>
      <c r="AC29" s="1" t="n">
        <v>620</v>
      </c>
      <c r="AD29" s="1" t="n">
        <v>632</v>
      </c>
      <c r="AE29" s="1" t="n">
        <v>624</v>
      </c>
      <c r="AF29" s="1" t="n">
        <v>560</v>
      </c>
      <c r="AG29" s="1" t="n">
        <v>387</v>
      </c>
      <c r="AH29" s="1" t="n">
        <v>465</v>
      </c>
      <c r="AM29" s="1" t="n">
        <v>18</v>
      </c>
      <c r="AN29" s="1" t="n">
        <v>7</v>
      </c>
      <c r="AO29" s="1" t="n">
        <v>20</v>
      </c>
      <c r="AP29" s="1" t="n">
        <v>133</v>
      </c>
      <c r="AQ29" s="1" t="n">
        <v>333</v>
      </c>
      <c r="AR29" s="1" t="n">
        <v>3648</v>
      </c>
      <c r="AS29" s="1" t="n">
        <v>1581</v>
      </c>
      <c r="AT29" s="1" t="n">
        <v>45</v>
      </c>
      <c r="AU29" s="1" t="n">
        <v>2</v>
      </c>
      <c r="AV29" s="1" t="n">
        <v>1</v>
      </c>
      <c r="AW29" s="1" t="n">
        <v>0</v>
      </c>
      <c r="AX29" s="1" t="n">
        <v>0</v>
      </c>
      <c r="AY29" s="1" t="n">
        <v>0</v>
      </c>
      <c r="AZ29" s="1" t="n">
        <v>1</v>
      </c>
      <c r="BA29" s="1" t="n">
        <f aca="false">SUM(AO29:AZ29)</f>
        <v>5764</v>
      </c>
      <c r="BB29" s="1" t="n">
        <v>45</v>
      </c>
      <c r="BC29" s="1" t="n">
        <v>45</v>
      </c>
      <c r="BD29" s="1" t="n">
        <v>55</v>
      </c>
      <c r="BE29" s="6" t="n">
        <f aca="false">IF(BA29&gt;0,((AO$9*AO29+AP$9*AP29+AQ$9*AQ29+AR$9*AR29+AS$9*AS29+AT$9*AT29+AU$9*AU29+AV$9*AV29+AW$9*AW29+AX$9*AX29+AY$9*AY29+AZ$9*AZ29)/BA29),0)</f>
        <v>46.7205933379598</v>
      </c>
      <c r="BF29" s="6" t="n">
        <f aca="false">BA29/(IF(AO29&gt;0,(1/AO$9*AO29),0)+IF(AP29&gt;0,(1/AP$9*AP29),0)+IF(AQ29&gt;0,(1/AQ$9*AQ29),0)+IF(AR29&gt;0,(1/AR$9*AR29),0)+IF(AS29&gt;0,(1/AS$9*AS29),0)+IF(AT29&gt;0,(1/AT$9*AT29),0)+IF(AU29&gt;0,(1/AU$9*AU29),0)+IF(AV29&gt;0,(1/AV$9*AV29),0)+IF(AW29&gt;0,(1/AW$9*AW29),0)+IF(AX29&gt;0,(1/AX$9*AX29),0)+IF(AY29&gt;0,(1/AY$9*AY29),0)+IF(AZ29&gt;0,(1/AZ$9*AZ29),0))</f>
        <v>45.1808207178756</v>
      </c>
      <c r="BG29" s="1" t="n">
        <f aca="false">BA29/$BA$38</f>
        <v>0.118493544938739</v>
      </c>
      <c r="BH29" s="1" t="n">
        <v>7</v>
      </c>
      <c r="BI29" s="1" t="n">
        <v>1</v>
      </c>
      <c r="BJ29" s="1" t="n">
        <v>6</v>
      </c>
      <c r="BK29" s="1" t="n">
        <v>108</v>
      </c>
      <c r="BL29" s="1" t="n">
        <v>2036</v>
      </c>
      <c r="BM29" s="1" t="n">
        <v>1628</v>
      </c>
      <c r="BN29" s="1" t="n">
        <v>98</v>
      </c>
      <c r="BO29" s="1" t="n">
        <v>2</v>
      </c>
      <c r="BP29" s="1" t="n">
        <v>1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f aca="false">SUM(BI29:BT29)</f>
        <v>3880</v>
      </c>
      <c r="BV29" s="1" t="n">
        <v>45</v>
      </c>
      <c r="BW29" s="1" t="n">
        <v>45</v>
      </c>
      <c r="BX29" s="1" t="n">
        <v>55</v>
      </c>
      <c r="BY29" s="6" t="n">
        <f aca="false">IF(BU29&gt;0,((BI$9*BI29+BJ$9*BJ29+BK$9*BK29+BL$9*BL29+BM$9*BM29+BN$9*BN29+BO$9*BO29+BP$9*BP29+BQ$9*BQ29+BR$9*BR29+BS$9*BS29+BT$9*BT29)/BU29),0)</f>
        <v>49.4052835051546</v>
      </c>
      <c r="BZ29" s="6" t="n">
        <f aca="false">BU29/(IF(BI29&gt;0,(1/BI$9*BI29),0)+IF(BJ29&gt;0,(1/BJ$9*BJ29),0)+IF(BK29&gt;0,(1/BK$9*BK29),0)+IF(BL29&gt;0,(1/BL$9*BL29),0)+IF(BM29&gt;0,(1/BM$9*BM29),0)+IF(BN29&gt;0,(1/BN$9*BN29),0)+IF(BO29&gt;0,(1/BO$9*BO29),0)+IF(BP29&gt;0,(1/BP$9*BP29),0)+IF(BQ29&gt;0,(1/BQ$9*BQ29),0)+IF(BR29&gt;0,(1/BR$9*BR29),0)+IF(BS29&gt;0,(1/BS$9*BS29),0)+IF(BT29&gt;0,(1/BT$9*BT29),0))</f>
        <v>48.6075752006353</v>
      </c>
      <c r="CA29" s="1" t="n">
        <f aca="false">BU29/$BU$38</f>
        <v>0.0808771417851336</v>
      </c>
    </row>
    <row r="30" customFormat="false" ht="12.75" hidden="false" customHeight="true" outlineLevel="0" collapsed="false">
      <c r="B30" s="1" t="s">
        <v>64</v>
      </c>
      <c r="C30" s="1" t="n">
        <v>5</v>
      </c>
      <c r="D30" s="1" t="n">
        <v>7.93252822263061</v>
      </c>
      <c r="E30" s="1" t="n">
        <v>4.58913100551326</v>
      </c>
      <c r="F30" s="1" t="n">
        <v>3.34339721711735</v>
      </c>
      <c r="G30" s="1" t="n">
        <v>0.0223155683906537</v>
      </c>
      <c r="H30" s="1" t="n">
        <v>0.0236282488842216</v>
      </c>
      <c r="I30" s="1" t="n">
        <v>0.680034379914199</v>
      </c>
      <c r="L30" s="1" t="n">
        <v>1144</v>
      </c>
      <c r="M30" s="1" t="n">
        <v>1228</v>
      </c>
      <c r="N30" s="1" t="n">
        <v>1392</v>
      </c>
      <c r="O30" s="1" t="n">
        <v>1194</v>
      </c>
      <c r="P30" s="1" t="n">
        <v>1085</v>
      </c>
      <c r="Q30" s="1" t="n">
        <v>765</v>
      </c>
      <c r="R30" s="1" t="n">
        <v>796</v>
      </c>
      <c r="T30" s="1" t="n">
        <v>655</v>
      </c>
      <c r="U30" s="1" t="n">
        <v>676</v>
      </c>
      <c r="V30" s="1" t="n">
        <v>914</v>
      </c>
      <c r="W30" s="1" t="n">
        <v>684</v>
      </c>
      <c r="X30" s="1" t="n">
        <v>567</v>
      </c>
      <c r="Y30" s="1" t="n">
        <v>409</v>
      </c>
      <c r="Z30" s="1" t="n">
        <v>435</v>
      </c>
      <c r="AB30" s="1" t="n">
        <v>489</v>
      </c>
      <c r="AC30" s="1" t="n">
        <v>552</v>
      </c>
      <c r="AD30" s="1" t="n">
        <v>478</v>
      </c>
      <c r="AE30" s="1" t="n">
        <v>510</v>
      </c>
      <c r="AF30" s="1" t="n">
        <v>518</v>
      </c>
      <c r="AG30" s="1" t="n">
        <v>356</v>
      </c>
      <c r="AH30" s="1" t="n">
        <v>361</v>
      </c>
      <c r="AM30" s="1" t="n">
        <v>19</v>
      </c>
      <c r="AN30" s="1" t="n">
        <v>7</v>
      </c>
      <c r="AO30" s="1" t="n">
        <v>15</v>
      </c>
      <c r="AP30" s="1" t="n">
        <v>45</v>
      </c>
      <c r="AQ30" s="1" t="n">
        <v>153</v>
      </c>
      <c r="AR30" s="1" t="n">
        <v>2503</v>
      </c>
      <c r="AS30" s="1" t="n">
        <v>1575</v>
      </c>
      <c r="AT30" s="1" t="n">
        <v>47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3</v>
      </c>
      <c r="BA30" s="1" t="n">
        <f aca="false">SUM(AO30:AZ30)</f>
        <v>4341</v>
      </c>
      <c r="BB30" s="1" t="n">
        <v>45</v>
      </c>
      <c r="BC30" s="1" t="n">
        <v>45</v>
      </c>
      <c r="BD30" s="1" t="n">
        <v>55</v>
      </c>
      <c r="BE30" s="6" t="n">
        <f aca="false">IF(BA30&gt;0,((AO$9*AO30+AP$9*AP30+AQ$9*AQ30+AR$9*AR30+AS$9*AS30+AT$9*AT30+AU$9*AU30+AV$9*AV30+AW$9*AW30+AX$9*AX30+AY$9*AY30+AZ$9*AZ30)/BA30),0)</f>
        <v>48.2020271826768</v>
      </c>
      <c r="BF30" s="6" t="n">
        <f aca="false">BA30/(IF(AO30&gt;0,(1/AO$9*AO30),0)+IF(AP30&gt;0,(1/AP$9*AP30),0)+IF(AQ30&gt;0,(1/AQ$9*AQ30),0)+IF(AR30&gt;0,(1/AR$9*AR30),0)+IF(AS30&gt;0,(1/AS$9*AS30),0)+IF(AT30&gt;0,(1/AT$9*AT30),0)+IF(AU30&gt;0,(1/AU$9*AU30),0)+IF(AV30&gt;0,(1/AV$9*AV30),0)+IF(AW30&gt;0,(1/AW$9*AW30),0)+IF(AX30&gt;0,(1/AX$9*AX30),0)+IF(AY30&gt;0,(1/AY$9*AY30),0)+IF(AZ30&gt;0,(1/AZ$9*AZ30),0))</f>
        <v>46.8906501225375</v>
      </c>
      <c r="BG30" s="1" t="n">
        <f aca="false">BA30/$BA$38</f>
        <v>0.0892401940629882</v>
      </c>
      <c r="BH30" s="1" t="n">
        <v>7</v>
      </c>
      <c r="BI30" s="1" t="n">
        <v>0</v>
      </c>
      <c r="BJ30" s="1" t="n">
        <v>2</v>
      </c>
      <c r="BK30" s="1" t="n">
        <v>49</v>
      </c>
      <c r="BL30" s="1" t="n">
        <v>1570</v>
      </c>
      <c r="BM30" s="1" t="n">
        <v>1542</v>
      </c>
      <c r="BN30" s="1" t="n">
        <v>100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1</v>
      </c>
      <c r="BT30" s="1" t="n">
        <v>0</v>
      </c>
      <c r="BU30" s="1" t="n">
        <f aca="false">SUM(BI30:BT30)</f>
        <v>3264</v>
      </c>
      <c r="BV30" s="1" t="n">
        <v>45</v>
      </c>
      <c r="BW30" s="1" t="n">
        <v>55</v>
      </c>
      <c r="BX30" s="1" t="n">
        <v>55</v>
      </c>
      <c r="BY30" s="6" t="n">
        <f aca="false">IF(BU30&gt;0,((BI$9*BI30+BJ$9*BJ30+BK$9*BK30+BL$9*BL30+BM$9*BM30+BN$9*BN30+BO$9*BO30+BP$9*BP30+BQ$9*BQ30+BR$9*BR30+BS$9*BS30+BT$9*BT30)/BU30),0)</f>
        <v>50.1945465686275</v>
      </c>
      <c r="BZ30" s="6" t="n">
        <f aca="false">BU30/(IF(BI30&gt;0,(1/BI$9*BI30),0)+IF(BJ30&gt;0,(1/BJ$9*BJ30),0)+IF(BK30&gt;0,(1/BK$9*BK30),0)+IF(BL30&gt;0,(1/BL$9*BL30),0)+IF(BM30&gt;0,(1/BM$9*BM30),0)+IF(BN30&gt;0,(1/BN$9*BN30),0)+IF(BO30&gt;0,(1/BO$9*BO30),0)+IF(BP30&gt;0,(1/BP$9*BP30),0)+IF(BQ30&gt;0,(1/BQ$9*BQ30),0)+IF(BR30&gt;0,(1/BR$9*BR30),0)+IF(BS30&gt;0,(1/BS$9*BS30),0)+IF(BT30&gt;0,(1/BT$9*BT30),0))</f>
        <v>49.4835618618889</v>
      </c>
      <c r="CA30" s="1" t="n">
        <f aca="false">BU30/$BU$38</f>
        <v>0.0680368532955351</v>
      </c>
    </row>
    <row r="31" customFormat="false" ht="12.75" hidden="false" customHeight="true" outlineLevel="0" collapsed="false">
      <c r="B31" s="1" t="s">
        <v>65</v>
      </c>
      <c r="C31" s="1" t="n">
        <v>5</v>
      </c>
      <c r="D31" s="1" t="n">
        <v>4.83722761879759</v>
      </c>
      <c r="E31" s="1" t="n">
        <v>2.48227881333683</v>
      </c>
      <c r="F31" s="1" t="n">
        <v>2.35494880546075</v>
      </c>
      <c r="G31" s="1" t="n">
        <v>0.019690207403518</v>
      </c>
      <c r="H31" s="1" t="n">
        <v>0.0210028878970858</v>
      </c>
      <c r="I31" s="1" t="n">
        <v>0.152914600876067</v>
      </c>
      <c r="L31" s="1" t="n">
        <v>706</v>
      </c>
      <c r="M31" s="1" t="n">
        <v>739</v>
      </c>
      <c r="N31" s="1" t="n">
        <v>721</v>
      </c>
      <c r="O31" s="1" t="n">
        <v>775</v>
      </c>
      <c r="P31" s="1" t="n">
        <v>744</v>
      </c>
      <c r="Q31" s="1" t="n">
        <v>502</v>
      </c>
      <c r="R31" s="1" t="n">
        <v>532</v>
      </c>
      <c r="T31" s="1" t="n">
        <v>380</v>
      </c>
      <c r="U31" s="1" t="n">
        <v>376</v>
      </c>
      <c r="V31" s="1" t="n">
        <v>398</v>
      </c>
      <c r="W31" s="1" t="n">
        <v>388</v>
      </c>
      <c r="X31" s="1" t="n">
        <v>349</v>
      </c>
      <c r="Y31" s="1" t="n">
        <v>243</v>
      </c>
      <c r="Z31" s="1" t="n">
        <v>280</v>
      </c>
      <c r="AB31" s="1" t="n">
        <v>326</v>
      </c>
      <c r="AC31" s="1" t="n">
        <v>363</v>
      </c>
      <c r="AD31" s="1" t="n">
        <v>323</v>
      </c>
      <c r="AE31" s="1" t="n">
        <v>387</v>
      </c>
      <c r="AF31" s="1" t="n">
        <v>395</v>
      </c>
      <c r="AG31" s="1" t="n">
        <v>259</v>
      </c>
      <c r="AH31" s="1" t="n">
        <v>252</v>
      </c>
      <c r="AM31" s="1" t="n">
        <v>20</v>
      </c>
      <c r="AN31" s="1" t="n">
        <v>7</v>
      </c>
      <c r="AO31" s="1" t="n">
        <v>0</v>
      </c>
      <c r="AP31" s="1" t="n">
        <v>6</v>
      </c>
      <c r="AQ31" s="1" t="n">
        <v>33</v>
      </c>
      <c r="AR31" s="1" t="n">
        <v>1171</v>
      </c>
      <c r="AS31" s="1" t="n">
        <v>1094</v>
      </c>
      <c r="AT31" s="1" t="n">
        <v>108</v>
      </c>
      <c r="AU31" s="1" t="n">
        <v>1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1</v>
      </c>
      <c r="BA31" s="1" t="n">
        <f aca="false">SUM(AO31:AZ31)</f>
        <v>2414</v>
      </c>
      <c r="BB31" s="1" t="n">
        <v>45</v>
      </c>
      <c r="BC31" s="1" t="n">
        <v>45</v>
      </c>
      <c r="BD31" s="1" t="n">
        <v>55</v>
      </c>
      <c r="BE31" s="6" t="n">
        <f aca="false">IF(BA31&gt;0,((AO$9*AO31+AP$9*AP31+AQ$9*AQ31+AR$9*AR31+AS$9*AS31+AT$9*AT31+AU$9*AU31+AV$9*AV31+AW$9*AW31+AX$9*AX31+AY$9*AY31+AZ$9*AZ31)/BA31),0)</f>
        <v>50.2796188898094</v>
      </c>
      <c r="BF31" s="6" t="n">
        <f aca="false">BA31/(IF(AO31&gt;0,(1/AO$9*AO31),0)+IF(AP31&gt;0,(1/AP$9*AP31),0)+IF(AQ31&gt;0,(1/AQ$9*AQ31),0)+IF(AR31&gt;0,(1/AR$9*AR31),0)+IF(AS31&gt;0,(1/AS$9*AS31),0)+IF(AT31&gt;0,(1/AT$9*AT31),0)+IF(AU31&gt;0,(1/AU$9*AU31),0)+IF(AV31&gt;0,(1/AV$9*AV31),0)+IF(AW31&gt;0,(1/AW$9*AW31),0)+IF(AX31&gt;0,(1/AX$9*AX31),0)+IF(AY31&gt;0,(1/AY$9*AY31),0)+IF(AZ31&gt;0,(1/AZ$9*AZ31),0))</f>
        <v>49.4616112654465</v>
      </c>
      <c r="BG31" s="1" t="n">
        <f aca="false">BA31/$BA$38</f>
        <v>0.0496258531370775</v>
      </c>
      <c r="BH31" s="1" t="n">
        <v>7</v>
      </c>
      <c r="BI31" s="1" t="n">
        <v>3</v>
      </c>
      <c r="BJ31" s="1" t="n">
        <v>10</v>
      </c>
      <c r="BK31" s="1" t="n">
        <v>35</v>
      </c>
      <c r="BL31" s="1" t="n">
        <v>1015</v>
      </c>
      <c r="BM31" s="1" t="n">
        <v>1152</v>
      </c>
      <c r="BN31" s="1" t="n">
        <v>87</v>
      </c>
      <c r="BO31" s="1" t="n">
        <v>2</v>
      </c>
      <c r="BP31" s="1" t="n">
        <v>1</v>
      </c>
      <c r="BQ31" s="1" t="n">
        <v>0</v>
      </c>
      <c r="BR31" s="1" t="n">
        <v>0</v>
      </c>
      <c r="BS31" s="1" t="n">
        <v>0</v>
      </c>
      <c r="BT31" s="1" t="n">
        <v>1</v>
      </c>
      <c r="BU31" s="1" t="n">
        <f aca="false">SUM(BI31:BT31)</f>
        <v>2306</v>
      </c>
      <c r="BV31" s="1" t="n">
        <v>45</v>
      </c>
      <c r="BW31" s="1" t="n">
        <v>55</v>
      </c>
      <c r="BX31" s="1" t="n">
        <v>55</v>
      </c>
      <c r="BY31" s="6" t="n">
        <f aca="false">IF(BU31&gt;0,((BI$9*BI31+BJ$9*BJ31+BK$9*BK31+BL$9*BL31+BM$9*BM31+BN$9*BN31+BO$9*BO31+BP$9*BP31+BQ$9*BQ31+BR$9*BR31+BS$9*BS31+BT$9*BT31)/BU31),0)</f>
        <v>50.536643538595</v>
      </c>
      <c r="BZ31" s="6" t="n">
        <f aca="false">BU31/(IF(BI31&gt;0,(1/BI$9*BI31),0)+IF(BJ31&gt;0,(1/BJ$9*BJ31),0)+IF(BK31&gt;0,(1/BK$9*BK31),0)+IF(BL31&gt;0,(1/BL$9*BL31),0)+IF(BM31&gt;0,(1/BM$9*BM31),0)+IF(BN31&gt;0,(1/BN$9*BN31),0)+IF(BO31&gt;0,(1/BO$9*BO31),0)+IF(BP31&gt;0,(1/BP$9*BP31),0)+IF(BQ31&gt;0,(1/BQ$9*BQ31),0)+IF(BR31&gt;0,(1/BR$9*BR31),0)+IF(BS31&gt;0,(1/BS$9*BS31),0)+IF(BT31&gt;0,(1/BT$9*BT31),0))</f>
        <v>49.5164869052286</v>
      </c>
      <c r="CA31" s="1" t="n">
        <f aca="false">BU31/$BU$38</f>
        <v>0.0480677033393088</v>
      </c>
    </row>
    <row r="32" customFormat="false" ht="12.75" hidden="false" customHeight="true" outlineLevel="0" collapsed="false">
      <c r="B32" s="1" t="s">
        <v>66</v>
      </c>
      <c r="C32" s="1" t="n">
        <v>5</v>
      </c>
      <c r="D32" s="1" t="n">
        <v>3.18587555788921</v>
      </c>
      <c r="E32" s="1" t="n">
        <v>1.69860855867682</v>
      </c>
      <c r="F32" s="1" t="n">
        <v>1.48726699921239</v>
      </c>
      <c r="G32" s="1" t="n">
        <v>0.00525072197427146</v>
      </c>
      <c r="H32" s="1" t="n">
        <v>0.00525072197427146</v>
      </c>
      <c r="I32" s="1" t="n">
        <v>0.34105955353653</v>
      </c>
      <c r="L32" s="1" t="n">
        <v>444</v>
      </c>
      <c r="M32" s="1" t="n">
        <v>419</v>
      </c>
      <c r="N32" s="1" t="n">
        <v>546</v>
      </c>
      <c r="O32" s="1" t="n">
        <v>545</v>
      </c>
      <c r="P32" s="1" t="n">
        <v>473</v>
      </c>
      <c r="Q32" s="1" t="n">
        <v>302</v>
      </c>
      <c r="R32" s="1" t="n">
        <v>490</v>
      </c>
      <c r="T32" s="1" t="n">
        <v>263</v>
      </c>
      <c r="U32" s="1" t="n">
        <v>208</v>
      </c>
      <c r="V32" s="1" t="n">
        <v>268</v>
      </c>
      <c r="W32" s="1" t="n">
        <v>298</v>
      </c>
      <c r="X32" s="1" t="n">
        <v>257</v>
      </c>
      <c r="Y32" s="1" t="n">
        <v>164</v>
      </c>
      <c r="Z32" s="1" t="n">
        <v>253</v>
      </c>
      <c r="AB32" s="1" t="n">
        <v>181</v>
      </c>
      <c r="AC32" s="1" t="n">
        <v>211</v>
      </c>
      <c r="AD32" s="1" t="n">
        <v>278</v>
      </c>
      <c r="AE32" s="1" t="n">
        <v>247</v>
      </c>
      <c r="AF32" s="1" t="n">
        <v>216</v>
      </c>
      <c r="AG32" s="1" t="n">
        <v>138</v>
      </c>
      <c r="AH32" s="1" t="n">
        <v>237</v>
      </c>
      <c r="AM32" s="1" t="n">
        <v>21</v>
      </c>
      <c r="AN32" s="1" t="n">
        <v>7</v>
      </c>
      <c r="AO32" s="1" t="n">
        <v>2</v>
      </c>
      <c r="AP32" s="1" t="n">
        <v>3</v>
      </c>
      <c r="AQ32" s="1" t="n">
        <v>37</v>
      </c>
      <c r="AR32" s="1" t="n">
        <v>819</v>
      </c>
      <c r="AS32" s="1" t="n">
        <v>791</v>
      </c>
      <c r="AT32" s="1" t="n">
        <v>57</v>
      </c>
      <c r="AU32" s="1" t="n">
        <v>2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f aca="false">SUM(AO32:AZ32)</f>
        <v>1711</v>
      </c>
      <c r="BB32" s="1" t="n">
        <v>45</v>
      </c>
      <c r="BC32" s="1" t="n">
        <v>45</v>
      </c>
      <c r="BD32" s="1" t="n">
        <v>55</v>
      </c>
      <c r="BE32" s="6" t="n">
        <f aca="false">IF(BA32&gt;0,((AO$9*AO32+AP$9*AP32+AQ$9*AQ32+AR$9*AR32+AS$9*AS32+AT$9*AT32+AU$9*AU32+AV$9*AV32+AW$9*AW32+AX$9*AX32+AY$9*AY32+AZ$9*AZ32)/BA32),0)</f>
        <v>50.0306838106371</v>
      </c>
      <c r="BF32" s="6" t="n">
        <f aca="false">BA32/(IF(AO32&gt;0,(1/AO$9*AO32),0)+IF(AP32&gt;0,(1/AP$9*AP32),0)+IF(AQ32&gt;0,(1/AQ$9*AQ32),0)+IF(AR32&gt;0,(1/AR$9*AR32),0)+IF(AS32&gt;0,(1/AS$9*AS32),0)+IF(AT32&gt;0,(1/AT$9*AT32),0)+IF(AU32&gt;0,(1/AU$9*AU32),0)+IF(AV32&gt;0,(1/AV$9*AV32),0)+IF(AW32&gt;0,(1/AW$9*AW32),0)+IF(AX32&gt;0,(1/AX$9*AX32),0)+IF(AY32&gt;0,(1/AY$9*AY32),0)+IF(AZ32&gt;0,(1/AZ$9*AZ32),0))</f>
        <v>49.116020546751</v>
      </c>
      <c r="BG32" s="1" t="n">
        <f aca="false">BA32/$BA$38</f>
        <v>0.0351739166186991</v>
      </c>
      <c r="BH32" s="1" t="n">
        <v>7</v>
      </c>
      <c r="BI32" s="1" t="n">
        <v>0</v>
      </c>
      <c r="BJ32" s="1" t="n">
        <v>1</v>
      </c>
      <c r="BK32" s="1" t="n">
        <v>40</v>
      </c>
      <c r="BL32" s="1" t="n">
        <v>662</v>
      </c>
      <c r="BM32" s="1" t="n">
        <v>739</v>
      </c>
      <c r="BN32" s="1" t="n">
        <v>62</v>
      </c>
      <c r="BO32" s="1" t="n">
        <v>4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f aca="false">SUM(BI32:BT32)</f>
        <v>1508</v>
      </c>
      <c r="BV32" s="1" t="n">
        <v>45</v>
      </c>
      <c r="BW32" s="1" t="n">
        <v>55</v>
      </c>
      <c r="BX32" s="1" t="n">
        <v>55</v>
      </c>
      <c r="BY32" s="6" t="n">
        <f aca="false">IF(BU32&gt;0,((BI$9*BI32+BJ$9*BJ32+BK$9*BK32+BL$9*BL32+BM$9*BM32+BN$9*BN32+BO$9*BO32+BP$9*BP32+BQ$9*BQ32+BR$9*BR32+BS$9*BS32+BT$9*BT32)/BU32),0)</f>
        <v>50.5222148541114</v>
      </c>
      <c r="BZ32" s="6" t="n">
        <f aca="false">BU32/(IF(BI32&gt;0,(1/BI$9*BI32),0)+IF(BJ32&gt;0,(1/BJ$9*BJ32),0)+IF(BK32&gt;0,(1/BK$9*BK32),0)+IF(BL32&gt;0,(1/BL$9*BL32),0)+IF(BM32&gt;0,(1/BM$9*BM32),0)+IF(BN32&gt;0,(1/BN$9*BN32),0)+IF(BO32&gt;0,(1/BO$9*BO32),0)+IF(BP32&gt;0,(1/BP$9*BP32),0)+IF(BQ32&gt;0,(1/BQ$9*BQ32),0)+IF(BR32&gt;0,(1/BR$9*BR32),0)+IF(BS32&gt;0,(1/BS$9*BS32),0)+IF(BT32&gt;0,(1/BT$9*BT32),0))</f>
        <v>49.700158053384</v>
      </c>
      <c r="CA32" s="1" t="n">
        <f aca="false">BU32/$BU$38</f>
        <v>0.0314336932505107</v>
      </c>
    </row>
    <row r="33" customFormat="false" ht="12.75" hidden="false" customHeight="true" outlineLevel="0" collapsed="false">
      <c r="B33" s="1" t="s">
        <v>67</v>
      </c>
      <c r="C33" s="1" t="n">
        <v>5</v>
      </c>
      <c r="D33" s="1" t="n">
        <v>2.78025728537674</v>
      </c>
      <c r="E33" s="1" t="n">
        <v>1.58440535573641</v>
      </c>
      <c r="F33" s="1" t="n">
        <v>1.19585192964033</v>
      </c>
      <c r="G33" s="1" t="n">
        <v>0.00656340246783933</v>
      </c>
      <c r="H33" s="1" t="n">
        <v>0.00656340246783933</v>
      </c>
      <c r="I33" s="1" t="n">
        <v>0.670323606902088</v>
      </c>
      <c r="L33" s="1" t="n">
        <v>299</v>
      </c>
      <c r="M33" s="1" t="n">
        <v>428</v>
      </c>
      <c r="N33" s="1" t="n">
        <v>606</v>
      </c>
      <c r="O33" s="1" t="n">
        <v>419</v>
      </c>
      <c r="P33" s="1" t="n">
        <v>366</v>
      </c>
      <c r="Q33" s="1" t="n">
        <v>290</v>
      </c>
      <c r="R33" s="1" t="n">
        <v>385</v>
      </c>
      <c r="T33" s="1" t="n">
        <v>176</v>
      </c>
      <c r="U33" s="1" t="n">
        <v>280</v>
      </c>
      <c r="V33" s="1" t="n">
        <v>312</v>
      </c>
      <c r="W33" s="1" t="n">
        <v>233</v>
      </c>
      <c r="X33" s="1" t="n">
        <v>206</v>
      </c>
      <c r="Y33" s="1" t="n">
        <v>160</v>
      </c>
      <c r="Z33" s="1" t="n">
        <v>203</v>
      </c>
      <c r="AB33" s="1" t="n">
        <v>123</v>
      </c>
      <c r="AC33" s="1" t="n">
        <v>148</v>
      </c>
      <c r="AD33" s="1" t="n">
        <v>294</v>
      </c>
      <c r="AE33" s="1" t="n">
        <v>186</v>
      </c>
      <c r="AF33" s="1" t="n">
        <v>160</v>
      </c>
      <c r="AG33" s="1" t="n">
        <v>130</v>
      </c>
      <c r="AH33" s="1" t="n">
        <v>182</v>
      </c>
      <c r="AM33" s="1" t="n">
        <v>22</v>
      </c>
      <c r="AN33" s="1" t="n">
        <v>7</v>
      </c>
      <c r="AO33" s="1" t="n">
        <v>0</v>
      </c>
      <c r="AP33" s="1" t="n">
        <v>1</v>
      </c>
      <c r="AQ33" s="1" t="n">
        <v>48</v>
      </c>
      <c r="AR33" s="1" t="n">
        <v>897</v>
      </c>
      <c r="AS33" s="1" t="n">
        <v>591</v>
      </c>
      <c r="AT33" s="1" t="n">
        <v>32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1</v>
      </c>
      <c r="BA33" s="1" t="n">
        <f aca="false">SUM(AO33:AZ33)</f>
        <v>1570</v>
      </c>
      <c r="BB33" s="1" t="n">
        <v>45</v>
      </c>
      <c r="BC33" s="1" t="n">
        <v>45</v>
      </c>
      <c r="BD33" s="1" t="n">
        <v>55</v>
      </c>
      <c r="BE33" s="6" t="n">
        <f aca="false">IF(BA33&gt;0,((AO$9*AO33+AP$9*AP33+AQ$9*AQ33+AR$9*AR33+AS$9*AS33+AT$9*AT33+AU$9*AU33+AV$9*AV33+AW$9*AW33+AX$9*AX33+AY$9*AY33+AZ$9*AZ33)/BA33),0)</f>
        <v>48.9028662420382</v>
      </c>
      <c r="BF33" s="6" t="n">
        <f aca="false">BA33/(IF(AO33&gt;0,(1/AO$9*AO33),0)+IF(AP33&gt;0,(1/AP$9*AP33),0)+IF(AQ33&gt;0,(1/AQ$9*AQ33),0)+IF(AR33&gt;0,(1/AR$9*AR33),0)+IF(AS33&gt;0,(1/AS$9*AS33),0)+IF(AT33&gt;0,(1/AT$9*AT33),0)+IF(AU33&gt;0,(1/AU$9*AU33),0)+IF(AV33&gt;0,(1/AV$9*AV33),0)+IF(AW33&gt;0,(1/AW$9*AW33),0)+IF(AX33&gt;0,(1/AX$9*AX33),0)+IF(AY33&gt;0,(1/AY$9*AY33),0)+IF(AZ33&gt;0,(1/AZ$9*AZ33),0))</f>
        <v>48.1669431836079</v>
      </c>
      <c r="BG33" s="1" t="n">
        <f aca="false">BA33/$BA$38</f>
        <v>0.0322753063070471</v>
      </c>
      <c r="BH33" s="1" t="n">
        <v>7</v>
      </c>
      <c r="BI33" s="1" t="n">
        <v>0</v>
      </c>
      <c r="BJ33" s="1" t="n">
        <v>2</v>
      </c>
      <c r="BK33" s="1" t="n">
        <v>24</v>
      </c>
      <c r="BL33" s="1" t="n">
        <v>651</v>
      </c>
      <c r="BM33" s="1" t="n">
        <v>507</v>
      </c>
      <c r="BN33" s="1" t="n">
        <v>36</v>
      </c>
      <c r="BO33" s="1" t="n">
        <v>3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f aca="false">SUM(BI33:BT33)</f>
        <v>1223</v>
      </c>
      <c r="BV33" s="1" t="n">
        <v>45</v>
      </c>
      <c r="BW33" s="1" t="n">
        <v>45</v>
      </c>
      <c r="BX33" s="1" t="n">
        <v>55</v>
      </c>
      <c r="BY33" s="6" t="n">
        <f aca="false">IF(BU33&gt;0,((BI$9*BI33+BJ$9*BJ33+BK$9*BK33+BL$9*BL33+BM$9*BM33+BN$9*BN33+BO$9*BO33+BP$9*BP33+BQ$9*BQ33+BR$9*BR33+BS$9*BS33+BT$9*BT33)/BU33),0)</f>
        <v>49.5748160261652</v>
      </c>
      <c r="BZ33" s="6" t="n">
        <f aca="false">BU33/(IF(BI33&gt;0,(1/BI$9*BI33),0)+IF(BJ33&gt;0,(1/BJ$9*BJ33),0)+IF(BK33&gt;0,(1/BK$9*BK33),0)+IF(BL33&gt;0,(1/BL$9*BL33),0)+IF(BM33&gt;0,(1/BM$9*BM33),0)+IF(BN33&gt;0,(1/BN$9*BN33),0)+IF(BO33&gt;0,(1/BO$9*BO33),0)+IF(BP33&gt;0,(1/BP$9*BP33),0)+IF(BQ33&gt;0,(1/BQ$9*BQ33),0)+IF(BR33&gt;0,(1/BR$9*BR33),0)+IF(BS33&gt;0,(1/BS$9*BS33),0)+IF(BT33&gt;0,(1/BT$9*BT33),0))</f>
        <v>48.8159287098266</v>
      </c>
      <c r="CA33" s="1" t="n">
        <f aca="false">BU33/$BU$38</f>
        <v>0.0254929753616542</v>
      </c>
    </row>
    <row r="34" customFormat="false" ht="12.75" hidden="false" customHeight="true" outlineLevel="0" collapsed="false">
      <c r="B34" s="1" t="s">
        <v>68</v>
      </c>
      <c r="C34" s="1" t="n">
        <v>5</v>
      </c>
      <c r="D34" s="1" t="n">
        <v>2.55578892097663</v>
      </c>
      <c r="E34" s="1" t="n">
        <v>1.42294565502757</v>
      </c>
      <c r="F34" s="1" t="n">
        <v>1.13284326594907</v>
      </c>
      <c r="G34" s="1" t="n">
        <v>0.00525072197427146</v>
      </c>
      <c r="H34" s="1" t="n">
        <v>0.00525072197427146</v>
      </c>
      <c r="I34" s="1" t="n">
        <v>0.590685802278254</v>
      </c>
      <c r="L34" s="1" t="n">
        <v>271</v>
      </c>
      <c r="M34" s="1" t="n">
        <v>408</v>
      </c>
      <c r="N34" s="1" t="n">
        <v>545</v>
      </c>
      <c r="O34" s="1" t="n">
        <v>348</v>
      </c>
      <c r="P34" s="1" t="n">
        <v>375</v>
      </c>
      <c r="Q34" s="1" t="n">
        <v>302</v>
      </c>
      <c r="R34" s="1" t="n">
        <v>214</v>
      </c>
      <c r="T34" s="1" t="n">
        <v>139</v>
      </c>
      <c r="U34" s="1" t="n">
        <v>235</v>
      </c>
      <c r="V34" s="1" t="n">
        <v>300</v>
      </c>
      <c r="W34" s="1" t="n">
        <v>201</v>
      </c>
      <c r="X34" s="1" t="n">
        <v>209</v>
      </c>
      <c r="Y34" s="1" t="n">
        <v>165</v>
      </c>
      <c r="Z34" s="1" t="n">
        <v>112</v>
      </c>
      <c r="AB34" s="1" t="n">
        <v>132</v>
      </c>
      <c r="AC34" s="1" t="n">
        <v>173</v>
      </c>
      <c r="AD34" s="1" t="n">
        <v>245</v>
      </c>
      <c r="AE34" s="1" t="n">
        <v>147</v>
      </c>
      <c r="AF34" s="1" t="n">
        <v>166</v>
      </c>
      <c r="AG34" s="1" t="n">
        <v>137</v>
      </c>
      <c r="AH34" s="1" t="n">
        <v>102</v>
      </c>
      <c r="AM34" s="1" t="n">
        <v>23</v>
      </c>
      <c r="AN34" s="1" t="n">
        <v>7</v>
      </c>
      <c r="AO34" s="1" t="n">
        <v>0</v>
      </c>
      <c r="AP34" s="1" t="n">
        <v>2</v>
      </c>
      <c r="AQ34" s="1" t="n">
        <v>49</v>
      </c>
      <c r="AR34" s="1" t="n">
        <v>733</v>
      </c>
      <c r="AS34" s="1" t="n">
        <v>544</v>
      </c>
      <c r="AT34" s="1" t="n">
        <v>33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f aca="false">SUM(AO34:AZ34)</f>
        <v>1361</v>
      </c>
      <c r="BB34" s="1" t="n">
        <v>45</v>
      </c>
      <c r="BC34" s="1" t="n">
        <v>45</v>
      </c>
      <c r="BD34" s="1" t="n">
        <v>55</v>
      </c>
      <c r="BE34" s="6" t="n">
        <f aca="false">IF(BA34&gt;0,((AO$9*AO34+AP$9*AP34+AQ$9*AQ34+AR$9*AR34+AS$9*AS34+AT$9*AT34+AU$9*AU34+AV$9*AV34+AW$9*AW34+AX$9*AX34+AY$9*AY34+AZ$9*AZ34)/BA34),0)</f>
        <v>49.0889052167524</v>
      </c>
      <c r="BF34" s="6" t="n">
        <f aca="false">BA34/(IF(AO34&gt;0,(1/AO$9*AO34),0)+IF(AP34&gt;0,(1/AP$9*AP34),0)+IF(AQ34&gt;0,(1/AQ$9*AQ34),0)+IF(AR34&gt;0,(1/AR$9*AR34),0)+IF(AS34&gt;0,(1/AS$9*AS34),0)+IF(AT34&gt;0,(1/AT$9*AT34),0)+IF(AU34&gt;0,(1/AU$9*AU34),0)+IF(AV34&gt;0,(1/AV$9*AV34),0)+IF(AW34&gt;0,(1/AW$9*AW34),0)+IF(AX34&gt;0,(1/AX$9*AX34),0)+IF(AY34&gt;0,(1/AY$9*AY34),0)+IF(AZ34&gt;0,(1/AZ$9*AZ34),0))</f>
        <v>48.3028706946474</v>
      </c>
      <c r="BG34" s="1" t="n">
        <f aca="false">BA34/$BA$38</f>
        <v>0.0279787846394211</v>
      </c>
      <c r="BH34" s="1" t="n">
        <v>7</v>
      </c>
      <c r="BI34" s="1" t="n">
        <v>0</v>
      </c>
      <c r="BJ34" s="1" t="n">
        <v>0</v>
      </c>
      <c r="BK34" s="1" t="n">
        <v>13</v>
      </c>
      <c r="BL34" s="1" t="n">
        <v>535</v>
      </c>
      <c r="BM34" s="1" t="n">
        <v>504</v>
      </c>
      <c r="BN34" s="1" t="n">
        <v>44</v>
      </c>
      <c r="BO34" s="1" t="n">
        <v>6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f aca="false">SUM(BI34:BT34)</f>
        <v>1102</v>
      </c>
      <c r="BV34" s="1" t="n">
        <v>45</v>
      </c>
      <c r="BW34" s="1" t="n">
        <v>55</v>
      </c>
      <c r="BX34" s="1" t="n">
        <v>55</v>
      </c>
      <c r="BY34" s="6" t="n">
        <f aca="false">IF(BU34&gt;0,((BI$9*BI34+BJ$9*BJ34+BK$9*BK34+BL$9*BL34+BM$9*BM34+BN$9*BN34+BO$9*BO34+BP$9*BP34+BQ$9*BQ34+BR$9*BR34+BS$9*BS34+BT$9*BT34)/BU34),0)</f>
        <v>50.4174228675136</v>
      </c>
      <c r="BZ34" s="6" t="n">
        <f aca="false">BU34/(IF(BI34&gt;0,(1/BI$9*BI34),0)+IF(BJ34&gt;0,(1/BJ$9*BJ34),0)+IF(BK34&gt;0,(1/BK$9*BK34),0)+IF(BL34&gt;0,(1/BL$9*BL34),0)+IF(BM34&gt;0,(1/BM$9*BM34),0)+IF(BN34&gt;0,(1/BN$9*BN34),0)+IF(BO34&gt;0,(1/BO$9*BO34),0)+IF(BP34&gt;0,(1/BP$9*BP34),0)+IF(BQ34&gt;0,(1/BQ$9*BQ34),0)+IF(BR34&gt;0,(1/BR$9*BR34),0)+IF(BS34&gt;0,(1/BS$9*BS34),0)+IF(BT34&gt;0,(1/BT$9*BT34),0))</f>
        <v>49.682436132921</v>
      </c>
      <c r="CA34" s="1" t="n">
        <f aca="false">BU34/$BU$38</f>
        <v>0.0229707758369117</v>
      </c>
    </row>
    <row r="35" customFormat="false" ht="12.75" hidden="false" customHeight="true" outlineLevel="0" collapsed="false">
      <c r="B35" s="1" t="s">
        <v>69</v>
      </c>
      <c r="C35" s="1" t="n">
        <v>5</v>
      </c>
      <c r="D35" s="1" t="n">
        <v>1.36256235232344</v>
      </c>
      <c r="E35" s="1" t="n">
        <v>0.754791283801523</v>
      </c>
      <c r="F35" s="1" t="n">
        <v>0.607771068521922</v>
      </c>
      <c r="G35" s="1" t="n">
        <v>0</v>
      </c>
      <c r="H35" s="1" t="n">
        <v>0.00262536098713573</v>
      </c>
      <c r="I35" s="1" t="n">
        <v>0.414744720503772</v>
      </c>
      <c r="L35" s="1" t="n">
        <v>108</v>
      </c>
      <c r="M35" s="1" t="n">
        <v>197</v>
      </c>
      <c r="N35" s="1" t="n">
        <v>223</v>
      </c>
      <c r="O35" s="1" t="n">
        <v>204</v>
      </c>
      <c r="P35" s="1" t="n">
        <v>306</v>
      </c>
      <c r="Q35" s="1" t="n">
        <v>275</v>
      </c>
      <c r="R35" s="1" t="n">
        <v>107</v>
      </c>
      <c r="T35" s="1" t="n">
        <v>44</v>
      </c>
      <c r="U35" s="1" t="n">
        <v>121</v>
      </c>
      <c r="V35" s="1" t="n">
        <v>134</v>
      </c>
      <c r="W35" s="1" t="n">
        <v>108</v>
      </c>
      <c r="X35" s="1" t="n">
        <v>168</v>
      </c>
      <c r="Y35" s="1" t="n">
        <v>139</v>
      </c>
      <c r="Z35" s="1" t="n">
        <v>64</v>
      </c>
      <c r="AB35" s="1" t="n">
        <v>64</v>
      </c>
      <c r="AC35" s="1" t="n">
        <v>76</v>
      </c>
      <c r="AD35" s="1" t="n">
        <v>89</v>
      </c>
      <c r="AE35" s="1" t="n">
        <v>96</v>
      </c>
      <c r="AF35" s="1" t="n">
        <v>138</v>
      </c>
      <c r="AG35" s="1" t="n">
        <v>136</v>
      </c>
      <c r="AH35" s="1" t="n">
        <v>43</v>
      </c>
      <c r="AM35" s="1" t="n">
        <v>24</v>
      </c>
      <c r="AN35" s="1" t="n">
        <v>7</v>
      </c>
      <c r="AO35" s="1" t="n">
        <v>0</v>
      </c>
      <c r="AP35" s="1" t="n">
        <v>1</v>
      </c>
      <c r="AQ35" s="1" t="n">
        <v>14</v>
      </c>
      <c r="AR35" s="1" t="n">
        <v>358</v>
      </c>
      <c r="AS35" s="1" t="n">
        <v>377</v>
      </c>
      <c r="AT35" s="1" t="n">
        <v>26</v>
      </c>
      <c r="AU35" s="1" t="n">
        <v>1</v>
      </c>
      <c r="AV35" s="1" t="n">
        <v>1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f aca="false">SUM(AO35:AZ35)</f>
        <v>778</v>
      </c>
      <c r="BB35" s="1" t="n">
        <v>45</v>
      </c>
      <c r="BC35" s="1" t="n">
        <v>55</v>
      </c>
      <c r="BD35" s="1" t="n">
        <v>55</v>
      </c>
      <c r="BE35" s="6" t="n">
        <f aca="false">IF(BA35&gt;0,((AO$9*AO35+AP$9*AP35+AQ$9*AQ35+AR$9*AR35+AS$9*AS35+AT$9*AT35+AU$9*AU35+AV$9*AV35+AW$9*AW35+AX$9*AX35+AY$9*AY35+AZ$9*AZ35)/BA35),0)</f>
        <v>50.3952442159383</v>
      </c>
      <c r="BF35" s="6" t="n">
        <f aca="false">BA35/(IF(AO35&gt;0,(1/AO$9*AO35),0)+IF(AP35&gt;0,(1/AP$9*AP35),0)+IF(AQ35&gt;0,(1/AQ$9*AQ35),0)+IF(AR35&gt;0,(1/AR$9*AR35),0)+IF(AS35&gt;0,(1/AS$9*AS35),0)+IF(AT35&gt;0,(1/AT$9*AT35),0)+IF(AU35&gt;0,(1/AU$9*AU35),0)+IF(AV35&gt;0,(1/AV$9*AV35),0)+IF(AW35&gt;0,(1/AW$9*AW35),0)+IF(AX35&gt;0,(1/AX$9*AX35),0)+IF(AY35&gt;0,(1/AY$9*AY35),0)+IF(AZ35&gt;0,(1/AZ$9*AZ35),0))</f>
        <v>49.6184750826486</v>
      </c>
      <c r="BG35" s="1" t="n">
        <f aca="false">BA35/$BA$38</f>
        <v>0.015993750513938</v>
      </c>
      <c r="BH35" s="1" t="n">
        <v>7</v>
      </c>
      <c r="BI35" s="1" t="n">
        <v>0</v>
      </c>
      <c r="BJ35" s="1" t="n">
        <v>1</v>
      </c>
      <c r="BK35" s="1" t="n">
        <v>8</v>
      </c>
      <c r="BL35" s="1" t="n">
        <v>287</v>
      </c>
      <c r="BM35" s="1" t="n">
        <v>311</v>
      </c>
      <c r="BN35" s="1" t="n">
        <v>31</v>
      </c>
      <c r="BO35" s="1" t="n">
        <v>3</v>
      </c>
      <c r="BP35" s="1" t="n">
        <v>1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f aca="false">SUM(BI35:BT35)</f>
        <v>642</v>
      </c>
      <c r="BV35" s="1" t="n">
        <v>45</v>
      </c>
      <c r="BW35" s="1" t="n">
        <v>55</v>
      </c>
      <c r="BX35" s="1" t="n">
        <v>55</v>
      </c>
      <c r="BY35" s="6" t="n">
        <f aca="false">IF(BU35&gt;0,((BI$9*BI35+BJ$9*BJ35+BK$9*BK35+BL$9*BL35+BM$9*BM35+BN$9*BN35+BO$9*BO35+BP$9*BP35+BQ$9*BQ35+BR$9*BR35+BS$9*BS35+BT$9*BT35)/BU35),0)</f>
        <v>50.8528037383178</v>
      </c>
      <c r="BZ35" s="6" t="n">
        <f aca="false">BU35/(IF(BI35&gt;0,(1/BI$9*BI35),0)+IF(BJ35&gt;0,(1/BJ$9*BJ35),0)+IF(BK35&gt;0,(1/BK$9*BK35),0)+IF(BL35&gt;0,(1/BL$9*BL35),0)+IF(BM35&gt;0,(1/BM$9*BM35),0)+IF(BN35&gt;0,(1/BN$9*BN35),0)+IF(BO35&gt;0,(1/BO$9*BO35),0)+IF(BP35&gt;0,(1/BP$9*BP35),0)+IF(BQ35&gt;0,(1/BQ$9*BQ35),0)+IF(BR35&gt;0,(1/BR$9*BR35),0)+IF(BS35&gt;0,(1/BS$9*BS35),0)+IF(BT35&gt;0,(1/BT$9*BT35),0))</f>
        <v>50.0232706067532</v>
      </c>
      <c r="CA35" s="1" t="n">
        <f aca="false">BU35/$BU$38</f>
        <v>0.0133822487180556</v>
      </c>
    </row>
    <row r="36" customFormat="false" ht="12.75" hidden="false" customHeight="true" outlineLevel="0" collapsed="false">
      <c r="N36" s="6"/>
      <c r="AN36" s="1" t="n">
        <f aca="false">SUM(AO36:AZ36)</f>
        <v>48644</v>
      </c>
      <c r="AO36" s="1" t="n">
        <f aca="false">SUM(AO12:AO35)</f>
        <v>61</v>
      </c>
      <c r="AP36" s="1" t="n">
        <f aca="false">SUM(AP12:AP35)</f>
        <v>339</v>
      </c>
      <c r="AQ36" s="1" t="n">
        <f aca="false">SUM(AQ12:AQ35)</f>
        <v>1579</v>
      </c>
      <c r="AR36" s="1" t="n">
        <f aca="false">SUM(AR12:AR35)</f>
        <v>27223</v>
      </c>
      <c r="AS36" s="1" t="n">
        <f aca="false">SUM(AS12:AS35)</f>
        <v>18448</v>
      </c>
      <c r="AT36" s="1" t="n">
        <f aca="false">SUM(AT12:AT35)</f>
        <v>933</v>
      </c>
      <c r="AU36" s="1" t="n">
        <f aca="false">SUM(AU12:AU35)</f>
        <v>39</v>
      </c>
      <c r="AV36" s="1" t="n">
        <f aca="false">SUM(AV12:AV35)</f>
        <v>10</v>
      </c>
      <c r="AW36" s="1" t="n">
        <f aca="false">SUM(AW12:AW35)</f>
        <v>2</v>
      </c>
      <c r="AX36" s="1" t="n">
        <f aca="false">SUM(AX12:AX35)</f>
        <v>1</v>
      </c>
      <c r="AY36" s="1" t="n">
        <f aca="false">SUM(AY12:AY35)</f>
        <v>1</v>
      </c>
      <c r="AZ36" s="1" t="n">
        <f aca="false">SUM(AZ12:AZ35)</f>
        <v>8</v>
      </c>
      <c r="BA36" s="1" t="n">
        <f aca="false">SUM(BA12:BA35)</f>
        <v>48644</v>
      </c>
      <c r="BB36" s="6"/>
      <c r="BC36" s="6"/>
      <c r="BD36" s="6"/>
      <c r="BH36" s="1" t="n">
        <f aca="false">SUM(BI36:BT36)</f>
        <v>47974</v>
      </c>
      <c r="BI36" s="1" t="n">
        <f aca="false">SUM(BI12:BI35)</f>
        <v>31</v>
      </c>
      <c r="BJ36" s="1" t="n">
        <f aca="false">SUM(BJ12:BJ35)</f>
        <v>155</v>
      </c>
      <c r="BK36" s="1" t="n">
        <f aca="false">SUM(BK12:BK35)</f>
        <v>998</v>
      </c>
      <c r="BL36" s="1" t="n">
        <f aca="false">SUM(BL12:BL35)</f>
        <v>24277</v>
      </c>
      <c r="BM36" s="1" t="n">
        <f aca="false">SUM(BM12:BM35)</f>
        <v>20911</v>
      </c>
      <c r="BN36" s="1" t="n">
        <f aca="false">SUM(BN12:BN35)</f>
        <v>1526</v>
      </c>
      <c r="BO36" s="1" t="n">
        <f aca="false">SUM(BO12:BO35)</f>
        <v>59</v>
      </c>
      <c r="BP36" s="1" t="n">
        <f aca="false">SUM(BP12:BP35)</f>
        <v>9</v>
      </c>
      <c r="BQ36" s="1" t="n">
        <f aca="false">SUM(BQ12:BQ35)</f>
        <v>1</v>
      </c>
      <c r="BR36" s="1" t="n">
        <f aca="false">SUM(BR12:BR35)</f>
        <v>0</v>
      </c>
      <c r="BS36" s="1" t="n">
        <f aca="false">SUM(BS12:BS35)</f>
        <v>2</v>
      </c>
      <c r="BT36" s="1" t="n">
        <f aca="false">SUM(BT12:BT35)</f>
        <v>5</v>
      </c>
      <c r="BU36" s="1" t="n">
        <f aca="false">SUM(BU12:BU35)</f>
        <v>47974</v>
      </c>
      <c r="BV36" s="6"/>
      <c r="BW36" s="6"/>
      <c r="BX36" s="6"/>
    </row>
    <row r="37" customFormat="false" ht="12.75" hidden="false" customHeight="true" outlineLevel="0" collapsed="false">
      <c r="B37" s="1" t="s">
        <v>70</v>
      </c>
      <c r="C37" s="1" t="n">
        <v>37.2249934365975</v>
      </c>
      <c r="BB37" s="6"/>
      <c r="BC37" s="6"/>
      <c r="BD37" s="6"/>
      <c r="BV37" s="6"/>
      <c r="BW37" s="6"/>
      <c r="BX37" s="6"/>
    </row>
    <row r="38" customFormat="false" ht="12.75" hidden="false" customHeight="true" outlineLevel="0" collapsed="false">
      <c r="B38" s="1" t="s">
        <v>71</v>
      </c>
      <c r="C38" s="1" t="n">
        <v>93.7253872407456</v>
      </c>
      <c r="AO38" s="1" t="n">
        <f aca="false">AO36</f>
        <v>61</v>
      </c>
      <c r="AP38" s="1" t="n">
        <f aca="false">AP36</f>
        <v>339</v>
      </c>
      <c r="AQ38" s="1" t="n">
        <f aca="false">AQ36</f>
        <v>1579</v>
      </c>
      <c r="AR38" s="1" t="n">
        <f aca="false">AR36</f>
        <v>27223</v>
      </c>
      <c r="AS38" s="1" t="n">
        <f aca="false">AS36</f>
        <v>18448</v>
      </c>
      <c r="AT38" s="1" t="n">
        <f aca="false">AT36</f>
        <v>933</v>
      </c>
      <c r="AU38" s="1" t="n">
        <f aca="false">AU36</f>
        <v>39</v>
      </c>
      <c r="AV38" s="1" t="n">
        <f aca="false">AV36</f>
        <v>10</v>
      </c>
      <c r="AW38" s="1" t="n">
        <f aca="false">AW36</f>
        <v>2</v>
      </c>
      <c r="AX38" s="1" t="n">
        <f aca="false">AX36</f>
        <v>1</v>
      </c>
      <c r="AY38" s="1" t="n">
        <f aca="false">AY36</f>
        <v>1</v>
      </c>
      <c r="AZ38" s="1" t="n">
        <f aca="false">AZ36</f>
        <v>8</v>
      </c>
      <c r="BA38" s="1" t="n">
        <f aca="false">BA36</f>
        <v>48644</v>
      </c>
      <c r="BB38" s="1" t="n">
        <v>45</v>
      </c>
      <c r="BC38" s="1" t="n">
        <v>45</v>
      </c>
      <c r="BD38" s="1" t="n">
        <v>55</v>
      </c>
      <c r="BE38" s="1" t="n">
        <f aca="false">IF(BA38&gt;0,((AO$9*AO38+AP$9*AP38+AQ$9*AQ38+AR$9*AR38+AS$9*AS38+AT$9*AT38+AU$9*AU38+AV$9*AV38+AW$9*AW38+AX$9*AX38+AY$9*AY38+AZ$9*AZ38)/BA38),0)</f>
        <v>48.7040539429323</v>
      </c>
      <c r="BF38" s="6" t="n">
        <f aca="false">BA38/(IF(AO38&gt;0,(1/AO$9*AO38),0)+IF(AP38&gt;0,(1/AP$9*AP38),0)+IF(AQ38&gt;0,(1/AQ$9*AQ38),0)+IF(AR38&gt;0,(1/AR$9*AR38),0)+IF(AS38&gt;0,(1/AS$9*AS38),0)+IF(AT38&gt;0,(1/AT$9*AT38),0)+IF(AU38&gt;0,(1/AU$9*AU38),0)+IF(AV38&gt;0,(1/AV$9*AV38),0)+IF(AW38&gt;0,(1/AW$9*AW38),0)+IF(AX38&gt;0,(1/AX$9*AX38),0)+IF(AY38&gt;0,(1/AY$9*AY38),0)+IF(AZ38&gt;0,(1/AZ$9*AZ38),0))</f>
        <v>47.6654542000552</v>
      </c>
      <c r="BG38" s="1" t="n">
        <f aca="false">BA38/$BA$38</f>
        <v>1</v>
      </c>
      <c r="BI38" s="1" t="n">
        <f aca="false">BI36</f>
        <v>31</v>
      </c>
      <c r="BJ38" s="1" t="n">
        <f aca="false">BJ36</f>
        <v>155</v>
      </c>
      <c r="BK38" s="1" t="n">
        <f aca="false">BK36</f>
        <v>998</v>
      </c>
      <c r="BL38" s="1" t="n">
        <f aca="false">BL36</f>
        <v>24277</v>
      </c>
      <c r="BM38" s="1" t="n">
        <f aca="false">BM36</f>
        <v>20911</v>
      </c>
      <c r="BN38" s="1" t="n">
        <f aca="false">BN36</f>
        <v>1526</v>
      </c>
      <c r="BO38" s="1" t="n">
        <f aca="false">BO36</f>
        <v>59</v>
      </c>
      <c r="BP38" s="1" t="n">
        <f aca="false">BP36</f>
        <v>9</v>
      </c>
      <c r="BQ38" s="1" t="n">
        <f aca="false">BQ36</f>
        <v>1</v>
      </c>
      <c r="BR38" s="1" t="n">
        <f aca="false">BR36</f>
        <v>0</v>
      </c>
      <c r="BS38" s="1" t="n">
        <f aca="false">BS36</f>
        <v>2</v>
      </c>
      <c r="BT38" s="1" t="n">
        <f aca="false">BT36</f>
        <v>5</v>
      </c>
      <c r="BU38" s="1" t="n">
        <f aca="false">BU36</f>
        <v>47974</v>
      </c>
      <c r="BV38" s="1" t="n">
        <v>45</v>
      </c>
      <c r="BW38" s="1" t="n">
        <v>45</v>
      </c>
      <c r="BX38" s="1" t="n">
        <v>55</v>
      </c>
      <c r="BY38" s="1" t="n">
        <f aca="false">IF(BU38&gt;0,((BI$9*BI38+BJ$9*BJ38+BK$9*BK38+BL$9*BL38+BM$9*BM38+BN$9*BN38+BO$9*BO38+BP$9*BP38+BQ$9*BQ38+BR$9*BR38+BS$9*BS38+BT$9*BT38)/BU38),0)</f>
        <v>49.7499687330638</v>
      </c>
      <c r="BZ38" s="6" t="n">
        <f aca="false">BU38/(IF(BI38&gt;0,(1/BI$9*BI38),0)+IF(BJ38&gt;0,(1/BJ$9*BJ38),0)+IF(BK38&gt;0,(1/BK$9*BK38),0)+IF(BL38&gt;0,(1/BL$9*BL38),0)+IF(BM38&gt;0,(1/BM$9*BM38),0)+IF(BN38&gt;0,(1/BN$9*BN38),0)+IF(BO38&gt;0,(1/BO$9*BO38),0)+IF(BP38&gt;0,(1/BP$9*BP38),0)+IF(BQ38&gt;0,(1/BQ$9*BQ38),0)+IF(BR38&gt;0,(1/BR$9*BR38),0)+IF(BS38&gt;0,(1/BS$9*BS38),0)+IF(BT38&gt;0,(1/BT$9*BT38),0))</f>
        <v>48.8528902071606</v>
      </c>
      <c r="CA38" s="1" t="n">
        <f aca="false">BU38/$BU$38</f>
        <v>1</v>
      </c>
    </row>
    <row r="39" customFormat="false" ht="12.75" hidden="false" customHeight="true" outlineLevel="0" collapsed="false">
      <c r="B39" s="1" t="s">
        <v>72</v>
      </c>
      <c r="C39" s="1" t="n">
        <v>6.2746127592544</v>
      </c>
      <c r="AO39" s="1" t="n">
        <f aca="false">SUM(AO18:AO33)</f>
        <v>60</v>
      </c>
      <c r="AP39" s="1" t="n">
        <f aca="false">SUM(AP18:AP33)</f>
        <v>331</v>
      </c>
      <c r="AQ39" s="1" t="n">
        <f aca="false">SUM(AQ18:AQ33)</f>
        <v>1502</v>
      </c>
      <c r="AR39" s="1" t="n">
        <f aca="false">SUM(AR18:AR33)</f>
        <v>25674</v>
      </c>
      <c r="AS39" s="1" t="n">
        <f aca="false">SUM(AS18:AS33)</f>
        <v>16966</v>
      </c>
      <c r="AT39" s="1" t="n">
        <f aca="false">SUM(AT18:AT33)</f>
        <v>760</v>
      </c>
      <c r="AU39" s="1" t="n">
        <f aca="false">SUM(AU18:AU33)</f>
        <v>20</v>
      </c>
      <c r="AV39" s="1" t="n">
        <f aca="false">SUM(AV18:AV33)</f>
        <v>3</v>
      </c>
      <c r="AW39" s="1" t="n">
        <f aca="false">SUM(AW18:AW33)</f>
        <v>0</v>
      </c>
      <c r="AX39" s="1" t="n">
        <f aca="false">SUM(AX18:AX33)</f>
        <v>1</v>
      </c>
      <c r="AY39" s="1" t="n">
        <f aca="false">SUM(AY18:AY33)</f>
        <v>1</v>
      </c>
      <c r="AZ39" s="1" t="n">
        <f aca="false">SUM(AZ18:AZ33)</f>
        <v>8</v>
      </c>
      <c r="BA39" s="1" t="n">
        <f aca="false">SUM(AO18:AZ33)</f>
        <v>45326</v>
      </c>
      <c r="BB39" s="1" t="n">
        <v>45</v>
      </c>
      <c r="BC39" s="1" t="n">
        <v>45</v>
      </c>
      <c r="BD39" s="1" t="n">
        <v>55</v>
      </c>
      <c r="BE39" s="1" t="n">
        <f aca="false">IF(BA39&gt;0,((AO$9*AO39+AP$9*AP39+AQ$9*AQ39+AR$9*AR39+AS$9*AS39+AT$9*AT39+AU$9*AU39+AV$9*AV39+AW$9*AW39+AX$9*AX39+AY$9*AY39+AZ$9*AZ39)/BA39),0)</f>
        <v>48.5726183647355</v>
      </c>
      <c r="BF39" s="6" t="n">
        <f aca="false">BA39/(IF(AO39&gt;0,(1/AO$9*AO39),0)+IF(AP39&gt;0,(1/AP$9*AP39),0)+IF(AQ39&gt;0,(1/AQ$9*AQ39),0)+IF(AR39&gt;0,(1/AR$9*AR39),0)+IF(AS39&gt;0,(1/AS$9*AS39),0)+IF(AT39&gt;0,(1/AT$9*AT39),0)+IF(AU39&gt;0,(1/AU$9*AU39),0)+IF(AV39&gt;0,(1/AV$9*AV39),0)+IF(AW39&gt;0,(1/AW$9*AW39),0)+IF(AX39&gt;0,(1/AX$9*AX39),0)+IF(AY39&gt;0,(1/AY$9*AY39),0)+IF(AZ39&gt;0,(1/AZ$9*AZ39),0))</f>
        <v>47.5360485668762</v>
      </c>
      <c r="BG39" s="1" t="n">
        <f aca="false">BA39/$BA$38</f>
        <v>0.931790148836444</v>
      </c>
      <c r="BI39" s="1" t="n">
        <f aca="false">SUM(BI18:BI33)</f>
        <v>31</v>
      </c>
      <c r="BJ39" s="1" t="n">
        <f aca="false">SUM(BJ18:BJ33)</f>
        <v>153</v>
      </c>
      <c r="BK39" s="1" t="n">
        <f aca="false">SUM(BK18:BK33)</f>
        <v>948</v>
      </c>
      <c r="BL39" s="1" t="n">
        <f aca="false">SUM(BL18:BL33)</f>
        <v>22835</v>
      </c>
      <c r="BM39" s="1" t="n">
        <f aca="false">SUM(BM18:BM33)</f>
        <v>19385</v>
      </c>
      <c r="BN39" s="1" t="n">
        <f aca="false">SUM(BN18:BN33)</f>
        <v>1278</v>
      </c>
      <c r="BO39" s="1" t="n">
        <f aca="false">SUM(BO18:BO33)</f>
        <v>41</v>
      </c>
      <c r="BP39" s="1" t="n">
        <f aca="false">SUM(BP18:BP33)</f>
        <v>7</v>
      </c>
      <c r="BQ39" s="1" t="n">
        <f aca="false">SUM(BQ18:BQ33)</f>
        <v>1</v>
      </c>
      <c r="BR39" s="1" t="n">
        <f aca="false">SUM(BR18:BR33)</f>
        <v>0</v>
      </c>
      <c r="BS39" s="1" t="n">
        <f aca="false">SUM(BS18:BS33)</f>
        <v>2</v>
      </c>
      <c r="BT39" s="1" t="n">
        <f aca="false">SUM(BT18:BT33)</f>
        <v>5</v>
      </c>
      <c r="BU39" s="1" t="n">
        <f aca="false">SUM(BI18:BT33)</f>
        <v>44686</v>
      </c>
      <c r="BV39" s="1" t="n">
        <v>45</v>
      </c>
      <c r="BW39" s="1" t="n">
        <v>45</v>
      </c>
      <c r="BX39" s="1" t="n">
        <v>55</v>
      </c>
      <c r="BY39" s="1" t="n">
        <f aca="false">IF(BU39&gt;0,((BI$9*BI39+BJ$9*BJ39+BK$9*BK39+BL$9*BL39+BM$9*BM39+BN$9*BN39+BO$9*BO39+BP$9*BP39+BQ$9*BQ39+BR$9*BR39+BS$9*BS39+BT$9*BT39)/BU39),0)</f>
        <v>49.645302779394</v>
      </c>
      <c r="BZ39" s="6" t="n">
        <f aca="false">BU39/(IF(BI39&gt;0,(1/BI$9*BI39),0)+IF(BJ39&gt;0,(1/BJ$9*BJ39),0)+IF(BK39&gt;0,(1/BK$9*BK39),0)+IF(BL39&gt;0,(1/BL$9*BL39),0)+IF(BM39&gt;0,(1/BM$9*BM39),0)+IF(BN39&gt;0,(1/BN$9*BN39),0)+IF(BO39&gt;0,(1/BO$9*BO39),0)+IF(BP39&gt;0,(1/BP$9*BP39),0)+IF(BQ39&gt;0,(1/BQ$9*BQ39),0)+IF(BR39&gt;0,(1/BR$9*BR39),0)+IF(BS39&gt;0,(1/BS$9*BS39),0)+IF(BT39&gt;0,(1/BT$9*BT39),0))</f>
        <v>48.75067637514</v>
      </c>
      <c r="CA39" s="1" t="n">
        <f aca="false">BU39/$BU$38</f>
        <v>0.931462875724351</v>
      </c>
    </row>
    <row r="40" customFormat="false" ht="13.5" hidden="false" customHeight="true" outlineLevel="0" collapsed="false">
      <c r="A40" s="1" t="s">
        <v>73</v>
      </c>
      <c r="AO40" s="1" t="n">
        <f aca="false">(SUM(AO12:AO17)+SUM(AO34:AO35))</f>
        <v>1</v>
      </c>
      <c r="AP40" s="1" t="n">
        <f aca="false">(SUM(AP12:AP17)+SUM(AP34:AP35))</f>
        <v>8</v>
      </c>
      <c r="AQ40" s="1" t="n">
        <f aca="false">(SUM(AQ12:AQ17)+SUM(AQ34:AQ35))</f>
        <v>77</v>
      </c>
      <c r="AR40" s="1" t="n">
        <f aca="false">(SUM(AR12:AR17)+SUM(AR34:AR35))</f>
        <v>1549</v>
      </c>
      <c r="AS40" s="1" t="n">
        <f aca="false">(SUM(AS12:AS17)+SUM(AS34:AS35))</f>
        <v>1482</v>
      </c>
      <c r="AT40" s="1" t="n">
        <f aca="false">(SUM(AT12:AT17)+SUM(AT34:AT35))</f>
        <v>173</v>
      </c>
      <c r="AU40" s="1" t="n">
        <f aca="false">(SUM(AU12:AU17)+SUM(AU34:AU35))</f>
        <v>19</v>
      </c>
      <c r="AV40" s="1" t="n">
        <f aca="false">(SUM(AV12:AV17)+SUM(AV34:AV35))</f>
        <v>7</v>
      </c>
      <c r="AW40" s="1" t="n">
        <f aca="false">(SUM(AW12:AW17)+SUM(AW34:AW35))</f>
        <v>2</v>
      </c>
      <c r="AX40" s="1" t="n">
        <f aca="false">(SUM(AX12:AX17)+SUM(AX34:AX35))</f>
        <v>0</v>
      </c>
      <c r="AY40" s="1" t="n">
        <f aca="false">(SUM(AY12:AY17)+SUM(AY34:AY35))</f>
        <v>0</v>
      </c>
      <c r="AZ40" s="1" t="n">
        <f aca="false">(SUM(AZ12:AZ17)+SUM(AZ34:AZ35))</f>
        <v>0</v>
      </c>
      <c r="BA40" s="1" t="n">
        <f aca="false">(SUM(AO12:AZ17)+SUM(AO34:AZ35))</f>
        <v>3318</v>
      </c>
      <c r="BB40" s="1" t="n">
        <v>45</v>
      </c>
      <c r="BC40" s="1" t="n">
        <v>55</v>
      </c>
      <c r="BD40" s="1" t="n">
        <v>55</v>
      </c>
      <c r="BE40" s="1" t="n">
        <f aca="false">IF(BA40&gt;0,((AO$9*AO40+AP$9*AP40+AQ$9*AQ40+AR$9*AR40+AS$9*AS40+AT$9*AT40+AU$9*AU40+AV$9*AV40+AW$9*AW40+AX$9*AX40+AY$9*AY40+AZ$9*AZ40)/BA40),0)</f>
        <v>50.499547920434</v>
      </c>
      <c r="BF40" s="6" t="n">
        <f aca="false">BA40/(IF(AO40&gt;0,(1/AO$9*AO40),0)+IF(AP40&gt;0,(1/AP$9*AP40),0)+IF(AQ40&gt;0,(1/AQ$9*AQ40),0)+IF(AR40&gt;0,(1/AR$9*AR40),0)+IF(AS40&gt;0,(1/AS$9*AS40),0)+IF(AT40&gt;0,(1/AT$9*AT40),0)+IF(AU40&gt;0,(1/AU$9*AU40),0)+IF(AV40&gt;0,(1/AV$9*AV40),0)+IF(AW40&gt;0,(1/AW$9*AW40),0)+IF(AX40&gt;0,(1/AX$9*AX40),0)+IF(AY40&gt;0,(1/AY$9*AY40),0)+IF(AZ40&gt;0,(1/AZ$9*AZ40),0))</f>
        <v>49.5064944866873</v>
      </c>
      <c r="BG40" s="1" t="n">
        <f aca="false">BA40/$BA$38</f>
        <v>0.0682098511635556</v>
      </c>
      <c r="BI40" s="1" t="n">
        <f aca="false">(SUM(BI12:BI17)+SUM(BI34:BI35))</f>
        <v>0</v>
      </c>
      <c r="BJ40" s="1" t="n">
        <f aca="false">(SUM(BJ12:BJ17)+SUM(BJ34:BJ35))</f>
        <v>2</v>
      </c>
      <c r="BK40" s="1" t="n">
        <f aca="false">(SUM(BK12:BK17)+SUM(BK34:BK35))</f>
        <v>50</v>
      </c>
      <c r="BL40" s="1" t="n">
        <f aca="false">(SUM(BL12:BL17)+SUM(BL34:BL35))</f>
        <v>1442</v>
      </c>
      <c r="BM40" s="1" t="n">
        <f aca="false">(SUM(BM12:BM17)+SUM(BM34:BM35))</f>
        <v>1526</v>
      </c>
      <c r="BN40" s="1" t="n">
        <f aca="false">(SUM(BN12:BN17)+SUM(BN34:BN35))</f>
        <v>248</v>
      </c>
      <c r="BO40" s="1" t="n">
        <f aca="false">(SUM(BO12:BO17)+SUM(BO34:BO35))</f>
        <v>18</v>
      </c>
      <c r="BP40" s="1" t="n">
        <f aca="false">(SUM(BP12:BP17)+SUM(BP34:BP35))</f>
        <v>2</v>
      </c>
      <c r="BQ40" s="1" t="n">
        <f aca="false">(SUM(BQ12:BQ17)+SUM(BQ34:BQ35))</f>
        <v>0</v>
      </c>
      <c r="BR40" s="1" t="n">
        <f aca="false">(SUM(BR12:BR17)+SUM(BR34:BR35))</f>
        <v>0</v>
      </c>
      <c r="BS40" s="1" t="n">
        <f aca="false">(SUM(BS12:BS17)+SUM(BS34:BS35))</f>
        <v>0</v>
      </c>
      <c r="BT40" s="1" t="n">
        <f aca="false">(SUM(BT12:BT17)+SUM(BT34:BT35))</f>
        <v>0</v>
      </c>
      <c r="BU40" s="1" t="n">
        <f aca="false">(SUM(BI12:BT17)+SUM(BI34:BT35))</f>
        <v>3288</v>
      </c>
      <c r="BV40" s="1" t="n">
        <v>45</v>
      </c>
      <c r="BW40" s="1" t="n">
        <v>55</v>
      </c>
      <c r="BX40" s="1" t="n">
        <v>55</v>
      </c>
      <c r="BY40" s="1" t="n">
        <f aca="false">IF(BU40&gt;0,((BI$9*BI40+BJ$9*BJ40+BK$9*BK40+BL$9*BL40+BM$9*BM40+BN$9*BN40+BO$9*BO40+BP$9*BP40+BQ$9*BQ40+BR$9*BR40+BS$9*BS40+BT$9*BT40)/BU40),0)</f>
        <v>51.1724452554745</v>
      </c>
      <c r="BZ40" s="6" t="n">
        <f aca="false">BU40/(IF(BI40&gt;0,(1/BI$9*BI40),0)+IF(BJ40&gt;0,(1/BJ$9*BJ40),0)+IF(BK40&gt;0,(1/BK$9*BK40),0)+IF(BL40&gt;0,(1/BL$9*BL40),0)+IF(BM40&gt;0,(1/BM$9*BM40),0)+IF(BN40&gt;0,(1/BN$9*BN40),0)+IF(BO40&gt;0,(1/BO$9*BO40),0)+IF(BP40&gt;0,(1/BP$9*BP40),0)+IF(BQ40&gt;0,(1/BQ$9*BQ40),0)+IF(BR40&gt;0,(1/BR$9*BR40),0)+IF(BS40&gt;0,(1/BS$9*BS40),0)+IF(BT40&gt;0,(1/BT$9*BT40),0))</f>
        <v>50.2857837329094</v>
      </c>
      <c r="CA40" s="1" t="n">
        <f aca="false">BU40/$BU$38</f>
        <v>0.0685371242756493</v>
      </c>
    </row>
    <row r="41" customFormat="false" ht="13.5" hidden="false" customHeight="true" outlineLevel="0" collapsed="false">
      <c r="B41" s="7" t="s">
        <v>74</v>
      </c>
      <c r="C41" s="8" t="s">
        <v>31</v>
      </c>
      <c r="D41" s="8" t="s">
        <v>32</v>
      </c>
      <c r="E41" s="8" t="s">
        <v>75</v>
      </c>
      <c r="F41" s="8" t="s">
        <v>34</v>
      </c>
      <c r="G41" s="8" t="s">
        <v>76</v>
      </c>
      <c r="H41" s="8" t="s">
        <v>36</v>
      </c>
      <c r="I41" s="8" t="s">
        <v>77</v>
      </c>
      <c r="J41" s="9" t="s">
        <v>78</v>
      </c>
    </row>
    <row r="42" customFormat="false" ht="12.75" hidden="false" customHeight="true" outlineLevel="0" collapsed="false">
      <c r="B42" s="10" t="s">
        <v>79</v>
      </c>
      <c r="C42" s="11" t="n">
        <v>90.9951010638298</v>
      </c>
      <c r="D42" s="11" t="n">
        <v>98.8147021276596</v>
      </c>
      <c r="E42" s="11" t="n">
        <v>102.148005319149</v>
      </c>
      <c r="F42" s="11" t="n">
        <v>101.983414893617</v>
      </c>
      <c r="G42" s="11" t="n">
        <v>106.058813829787</v>
      </c>
      <c r="H42" s="11" t="n">
        <v>90.6996170212766</v>
      </c>
      <c r="I42" s="11" t="n">
        <v>74.3841170212766</v>
      </c>
      <c r="J42" s="12" t="n">
        <v>665.083771276596</v>
      </c>
      <c r="L42" s="13"/>
      <c r="AW42" s="1" t="str">
        <f aca="false">"Vitesse moyenne spatiale = "&amp;TEXT(IF(BF42=65535,0,BF42),0)&amp;" km/h"</f>
        <v>Vitesse moyenne spatiale = 48 km/h</v>
      </c>
      <c r="BF42" s="1" t="n">
        <f aca="false">IF(BA38=0,65535,BF38)</f>
        <v>47.6654542000552</v>
      </c>
      <c r="BG42" s="14" t="s">
        <v>80</v>
      </c>
      <c r="BH42" s="14"/>
      <c r="BI42" s="14"/>
      <c r="BJ42" s="14"/>
      <c r="BK42" s="14"/>
      <c r="BL42" s="14"/>
      <c r="BQ42" s="1" t="str">
        <f aca="false">"Vitesse moyenne spatiale = "&amp;TEXT(IF(BZ42=65535,0,BZ42),0)&amp;" km/h"</f>
        <v>Vitesse moyenne spatiale = 49 km/h</v>
      </c>
      <c r="BZ42" s="1" t="n">
        <f aca="false">IF(BU38=0,65535,BZ38)</f>
        <v>48.8528902071606</v>
      </c>
    </row>
    <row r="43" customFormat="false" ht="12.75" hidden="false" customHeight="true" outlineLevel="0" collapsed="false">
      <c r="B43" s="10" t="s">
        <v>81</v>
      </c>
      <c r="C43" s="11" t="n">
        <v>2.35625055307794</v>
      </c>
      <c r="D43" s="11" t="n">
        <v>1.82877962773757</v>
      </c>
      <c r="E43" s="11" t="n">
        <v>2.06522904298004</v>
      </c>
      <c r="F43" s="11" t="n">
        <v>1.75719000527785</v>
      </c>
      <c r="G43" s="11" t="n">
        <v>3.27827704395616</v>
      </c>
      <c r="H43" s="11" t="n">
        <v>9.33260438526649</v>
      </c>
      <c r="I43" s="11" t="n">
        <v>14.1851678041993</v>
      </c>
      <c r="J43" s="12" t="n">
        <v>22.3156363610483</v>
      </c>
      <c r="L43" s="13"/>
      <c r="AW43" s="1" t="str">
        <f aca="false">"Densité critique Kc = "&amp;TEXT(H2*1000/(BF42/3.6*BL43+BL44),0)&amp;" Veh/km"</f>
        <v>Densité critique Kc = 31 Veh/km</v>
      </c>
      <c r="BG43" s="15"/>
      <c r="BK43" s="4" t="s">
        <v>82</v>
      </c>
      <c r="BL43" s="16" t="n">
        <v>2</v>
      </c>
      <c r="BQ43" s="1" t="str">
        <f aca="false">"Densité critique Kc = "&amp;TEXT(H4*1000/(BZ42/3.6*BL43+BL44),0)&amp;" Veh/km"</f>
        <v>Densité critique Kc = 30 Veh/km</v>
      </c>
    </row>
    <row r="44" customFormat="false" ht="13.5" hidden="false" customHeight="true" outlineLevel="0" collapsed="false">
      <c r="B44" s="10" t="s">
        <v>83</v>
      </c>
      <c r="C44" s="11" t="n">
        <v>82.851</v>
      </c>
      <c r="D44" s="11" t="n">
        <v>94.672</v>
      </c>
      <c r="E44" s="11" t="n">
        <v>96.261</v>
      </c>
      <c r="F44" s="11" t="n">
        <v>96.977</v>
      </c>
      <c r="G44" s="11" t="n">
        <v>98.465</v>
      </c>
      <c r="H44" s="11" t="n">
        <v>62.707</v>
      </c>
      <c r="I44" s="11" t="n">
        <v>34.276</v>
      </c>
      <c r="J44" s="12" t="n">
        <v>600.555</v>
      </c>
      <c r="L44" s="13"/>
      <c r="AW44" s="1" t="str">
        <f aca="false">"Débit max Q = "&amp;TEXT(H2*1000/(BF42/3.6*BL43+BL44)*BF42,0)&amp;" Veh/h"</f>
        <v>Débit max Q = 1467 Veh/h</v>
      </c>
      <c r="BG44" s="17"/>
      <c r="BH44" s="18"/>
      <c r="BI44" s="18"/>
      <c r="BJ44" s="18"/>
      <c r="BK44" s="19" t="s">
        <v>84</v>
      </c>
      <c r="BL44" s="20" t="n">
        <v>6</v>
      </c>
      <c r="BQ44" s="1" t="str">
        <f aca="false">"Débit max Q = "&amp;TEXT(H4*1000/(BZ42/3.6*BL43+BL44)*BZ42,0)&amp;" Veh/h"</f>
        <v>Débit max Q = 1474 Veh/h</v>
      </c>
    </row>
    <row r="45" customFormat="false" ht="12.75" hidden="false" customHeight="true" outlineLevel="0" collapsed="false">
      <c r="B45" s="10" t="s">
        <v>85</v>
      </c>
      <c r="C45" s="11" t="n">
        <v>96.661</v>
      </c>
      <c r="D45" s="11" t="n">
        <v>104.567</v>
      </c>
      <c r="E45" s="11" t="n">
        <v>107.508</v>
      </c>
      <c r="F45" s="11" t="n">
        <v>106.733</v>
      </c>
      <c r="G45" s="11" t="n">
        <v>118.921</v>
      </c>
      <c r="H45" s="11" t="n">
        <v>117.818</v>
      </c>
      <c r="I45" s="11" t="n">
        <v>120.273</v>
      </c>
      <c r="J45" s="12" t="n">
        <v>734.603</v>
      </c>
      <c r="L45" s="13"/>
    </row>
    <row r="46" customFormat="false" ht="13.5" hidden="false" customHeight="true" outlineLevel="0" collapsed="false">
      <c r="B46" s="21" t="s">
        <v>86</v>
      </c>
      <c r="C46" s="22" t="n">
        <v>91.584</v>
      </c>
      <c r="D46" s="22" t="n">
        <v>98.9345</v>
      </c>
      <c r="E46" s="22" t="n">
        <v>102.255</v>
      </c>
      <c r="F46" s="22" t="n">
        <v>101.968</v>
      </c>
      <c r="G46" s="22" t="n">
        <v>105.241</v>
      </c>
      <c r="H46" s="22" t="n">
        <v>89.723</v>
      </c>
      <c r="I46" s="22" t="n">
        <v>74.007</v>
      </c>
      <c r="J46" s="23" t="n">
        <v>664.095</v>
      </c>
      <c r="L46" s="13"/>
    </row>
  </sheetData>
  <mergeCells count="1">
    <mergeCell ref="BG42:BL4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38"/>
  <sheetViews>
    <sheetView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M6" activeCellId="0" sqref="M6"/>
    </sheetView>
  </sheetViews>
  <sheetFormatPr defaultRowHeight="12.75" zeroHeight="false" outlineLevelRow="0" outlineLevelCol="0"/>
  <cols>
    <col collapsed="false" customWidth="true" hidden="false" outlineLevel="0" max="1" min="1" style="1" width="32.1"/>
    <col collapsed="false" customWidth="true" hidden="false" outlineLevel="0" max="2" min="2" style="1" width="27.82"/>
    <col collapsed="false" customWidth="true" hidden="false" outlineLevel="0" max="3" min="3" style="1" width="11.27"/>
    <col collapsed="false" customWidth="true" hidden="false" outlineLevel="0" max="4" min="4" style="1" width="36.24"/>
    <col collapsed="false" customWidth="true" hidden="false" outlineLevel="0" max="5" min="5" style="1" width="8.55"/>
    <col collapsed="false" customWidth="true" hidden="false" outlineLevel="0" max="6" min="6" style="1" width="12.69"/>
    <col collapsed="false" customWidth="true" hidden="false" outlineLevel="0" max="7" min="7" style="1" width="32.1"/>
    <col collapsed="false" customWidth="true" hidden="false" outlineLevel="0" max="8" min="8" style="1" width="12.69"/>
    <col collapsed="false" customWidth="true" hidden="false" outlineLevel="0" max="9" min="9" style="1" width="7.13"/>
    <col collapsed="false" customWidth="true" hidden="false" outlineLevel="0" max="10" min="10" style="1" width="12.69"/>
    <col collapsed="false" customWidth="true" hidden="false" outlineLevel="0" max="11" min="11" style="1" width="5.7"/>
    <col collapsed="false" customWidth="true" hidden="false" outlineLevel="0" max="12" min="12" style="1" width="12.69"/>
    <col collapsed="false" customWidth="true" hidden="false" outlineLevel="0" max="13" min="13" style="1" width="5.7"/>
    <col collapsed="false" customWidth="true" hidden="false" outlineLevel="0" max="14" min="14" style="1" width="12.69"/>
    <col collapsed="false" customWidth="true" hidden="false" outlineLevel="0" max="15" min="15" style="1" width="5.7"/>
    <col collapsed="false" customWidth="true" hidden="false" outlineLevel="0" max="16" min="16" style="1" width="12.69"/>
    <col collapsed="false" customWidth="true" hidden="false" outlineLevel="0" max="17" min="17" style="1" width="7.27"/>
    <col collapsed="false" customWidth="true" hidden="false" outlineLevel="0" max="18" min="18" style="1" width="10.69"/>
    <col collapsed="false" customWidth="true" hidden="false" outlineLevel="0" max="1025" min="19" style="1" width="7.27"/>
  </cols>
  <sheetData>
    <row r="1" customFormat="false" ht="12.75" hidden="false" customHeight="true" outlineLevel="0" collapsed="false">
      <c r="A1" s="1" t="s">
        <v>87</v>
      </c>
      <c r="B1" s="1" t="s">
        <v>88</v>
      </c>
      <c r="I1" s="4" t="s">
        <v>89</v>
      </c>
      <c r="J1" s="1" t="s">
        <v>90</v>
      </c>
      <c r="K1" s="1" t="str">
        <f aca="false">I1&amp;J1</f>
        <v>Type de compteur: M680 B</v>
      </c>
    </row>
    <row r="2" customFormat="false" ht="12.75" hidden="false" customHeight="true" outlineLevel="0" collapsed="false">
      <c r="A2" s="1" t="s">
        <v>91</v>
      </c>
      <c r="B2" s="1" t="s">
        <v>38</v>
      </c>
      <c r="C2" s="24"/>
      <c r="D2" s="1" t="s">
        <v>92</v>
      </c>
      <c r="E2" s="24"/>
      <c r="F2" s="4" t="s">
        <v>45</v>
      </c>
      <c r="G2" s="1" t="s">
        <v>93</v>
      </c>
      <c r="H2" s="24"/>
      <c r="I2" s="4" t="s">
        <v>94</v>
      </c>
    </row>
    <row r="3" customFormat="false" ht="12.75" hidden="false" customHeight="true" outlineLevel="0" collapsed="false">
      <c r="A3" s="1" t="s">
        <v>95</v>
      </c>
      <c r="B3" s="1" t="s">
        <v>96</v>
      </c>
      <c r="D3" s="1" t="s">
        <v>97</v>
      </c>
    </row>
    <row r="4" customFormat="false" ht="12.75" hidden="false" customHeight="true" outlineLevel="0" collapsed="false">
      <c r="A4" s="1" t="n">
        <v>1.06</v>
      </c>
      <c r="B4" s="1" t="n">
        <v>6.45</v>
      </c>
    </row>
    <row r="5" customFormat="false" ht="12.75" hidden="false" customHeight="true" outlineLevel="0" collapsed="false">
      <c r="A5" s="1" t="s">
        <v>98</v>
      </c>
      <c r="B5" s="1" t="s">
        <v>99</v>
      </c>
      <c r="C5" s="4" t="s">
        <v>100</v>
      </c>
      <c r="D5" s="4" t="s">
        <v>101</v>
      </c>
      <c r="F5" s="4" t="s">
        <v>102</v>
      </c>
      <c r="H5" s="4" t="s">
        <v>103</v>
      </c>
      <c r="J5" s="1" t="s">
        <v>104</v>
      </c>
      <c r="L5" s="1" t="s">
        <v>105</v>
      </c>
      <c r="N5" s="1" t="s">
        <v>106</v>
      </c>
      <c r="P5" s="1" t="s">
        <v>107</v>
      </c>
      <c r="R5" s="25" t="s">
        <v>108</v>
      </c>
    </row>
    <row r="6" customFormat="false" ht="12.75" hidden="false" customHeight="true" outlineLevel="0" collapsed="false">
      <c r="B6" s="1" t="s">
        <v>101</v>
      </c>
      <c r="C6" s="1" t="n">
        <v>7</v>
      </c>
      <c r="D6" s="1" t="n">
        <v>13801.8571428571</v>
      </c>
      <c r="F6" s="1" t="n">
        <v>6949</v>
      </c>
      <c r="H6" s="1" t="n">
        <v>6852.85714285714</v>
      </c>
      <c r="J6" s="1" t="n">
        <v>91</v>
      </c>
      <c r="L6" s="1" t="n">
        <v>103.428571428571</v>
      </c>
      <c r="N6" s="1" t="n">
        <v>1.30954094114261</v>
      </c>
      <c r="P6" s="1" t="n">
        <v>1.50927663122785</v>
      </c>
      <c r="R6" s="1" t="n">
        <f aca="false">(M21+K21)/E21*100</f>
        <v>1.40871311314212</v>
      </c>
    </row>
    <row r="8" customFormat="false" ht="12.75" hidden="false" customHeight="true" outlineLevel="0" collapsed="false">
      <c r="C8" s="4" t="s">
        <v>109</v>
      </c>
      <c r="D8" s="4" t="s">
        <v>110</v>
      </c>
      <c r="F8" s="4" t="s">
        <v>111</v>
      </c>
      <c r="H8" s="4" t="s">
        <v>112</v>
      </c>
      <c r="J8" s="1" t="s">
        <v>113</v>
      </c>
      <c r="L8" s="1" t="s">
        <v>114</v>
      </c>
      <c r="N8" s="1" t="s">
        <v>106</v>
      </c>
      <c r="P8" s="1" t="s">
        <v>107</v>
      </c>
    </row>
    <row r="9" customFormat="false" ht="12.75" hidden="false" customHeight="true" outlineLevel="0" collapsed="false">
      <c r="B9" s="1" t="s">
        <v>110</v>
      </c>
      <c r="C9" s="1" t="n">
        <v>5</v>
      </c>
      <c r="D9" s="1" t="n">
        <v>15236</v>
      </c>
      <c r="F9" s="1" t="n">
        <v>7733</v>
      </c>
      <c r="H9" s="1" t="n">
        <v>7503</v>
      </c>
      <c r="J9" s="1" t="n">
        <v>112</v>
      </c>
      <c r="L9" s="1" t="n">
        <v>128.2</v>
      </c>
      <c r="N9" s="1" t="n">
        <v>1.44833829044355</v>
      </c>
      <c r="P9" s="1" t="n">
        <v>1.70864987338398</v>
      </c>
      <c r="R9" s="1" t="n">
        <f aca="false">(M20+K20)/E20*100</f>
        <v>1.57652927277501</v>
      </c>
    </row>
    <row r="10" customFormat="false" ht="12.75" hidden="false" customHeight="true" outlineLevel="0" collapsed="false"/>
    <row r="11" customFormat="false" ht="12.75" hidden="false" customHeight="true" outlineLevel="0" collapsed="false">
      <c r="D11" s="1" t="s">
        <v>115</v>
      </c>
      <c r="F11" s="1" t="s">
        <v>38</v>
      </c>
      <c r="H11" s="1" t="s">
        <v>45</v>
      </c>
    </row>
    <row r="12" customFormat="false" ht="12.75" hidden="false" customHeight="true" outlineLevel="0" collapsed="false">
      <c r="B12" s="1" t="s">
        <v>116</v>
      </c>
      <c r="C12" s="1" t="n">
        <v>1</v>
      </c>
      <c r="D12" s="1" t="n">
        <v>14271</v>
      </c>
      <c r="F12" s="1" t="n">
        <v>7113</v>
      </c>
      <c r="H12" s="1" t="n">
        <v>7158</v>
      </c>
      <c r="J12" s="1" t="n">
        <v>85</v>
      </c>
      <c r="L12" s="1" t="n">
        <v>115</v>
      </c>
      <c r="N12" s="1" t="n">
        <v>1.19499507943203</v>
      </c>
      <c r="P12" s="1" t="n">
        <v>1.60659402067617</v>
      </c>
    </row>
    <row r="13" customFormat="false" ht="12.75" hidden="false" customHeight="true" outlineLevel="0" collapsed="false">
      <c r="B13" s="1" t="s">
        <v>117</v>
      </c>
      <c r="C13" s="1" t="n">
        <v>1</v>
      </c>
      <c r="D13" s="1" t="n">
        <v>15029</v>
      </c>
      <c r="F13" s="1" t="n">
        <v>7612</v>
      </c>
      <c r="H13" s="1" t="n">
        <v>7417</v>
      </c>
      <c r="J13" s="1" t="n">
        <v>99</v>
      </c>
      <c r="L13" s="1" t="n">
        <v>108</v>
      </c>
      <c r="N13" s="1" t="n">
        <v>1.30057803468208</v>
      </c>
      <c r="P13" s="1" t="n">
        <v>1.45611433194014</v>
      </c>
    </row>
    <row r="14" customFormat="false" ht="12.75" hidden="false" customHeight="true" outlineLevel="0" collapsed="false">
      <c r="B14" s="1" t="s">
        <v>118</v>
      </c>
      <c r="C14" s="1" t="n">
        <v>1</v>
      </c>
      <c r="D14" s="1" t="n">
        <v>16602</v>
      </c>
      <c r="F14" s="1" t="n">
        <v>8736</v>
      </c>
      <c r="H14" s="1" t="n">
        <v>7866</v>
      </c>
      <c r="J14" s="1" t="n">
        <v>144</v>
      </c>
      <c r="L14" s="1" t="n">
        <v>148</v>
      </c>
      <c r="N14" s="1" t="n">
        <v>1.64835164835165</v>
      </c>
      <c r="P14" s="1" t="n">
        <v>1.88151538265955</v>
      </c>
    </row>
    <row r="15" customFormat="false" ht="12.75" hidden="false" customHeight="true" outlineLevel="0" collapsed="false">
      <c r="B15" s="1" t="s">
        <v>119</v>
      </c>
      <c r="C15" s="1" t="n">
        <v>1</v>
      </c>
      <c r="D15" s="1" t="n">
        <v>15200</v>
      </c>
      <c r="F15" s="1" t="n">
        <v>7685</v>
      </c>
      <c r="H15" s="1" t="n">
        <v>7515</v>
      </c>
      <c r="J15" s="1" t="n">
        <v>116</v>
      </c>
      <c r="L15" s="1" t="n">
        <v>134</v>
      </c>
      <c r="N15" s="1" t="n">
        <v>1.50943396226415</v>
      </c>
      <c r="P15" s="1" t="n">
        <v>1.7831004657352</v>
      </c>
    </row>
    <row r="16" customFormat="false" ht="12.75" hidden="false" customHeight="true" outlineLevel="0" collapsed="false">
      <c r="B16" s="1" t="s">
        <v>120</v>
      </c>
      <c r="C16" s="1" t="n">
        <v>1</v>
      </c>
      <c r="D16" s="1" t="n">
        <v>15078</v>
      </c>
      <c r="F16" s="1" t="n">
        <v>7519</v>
      </c>
      <c r="H16" s="1" t="n">
        <v>7559</v>
      </c>
      <c r="J16" s="1" t="n">
        <v>116</v>
      </c>
      <c r="L16" s="1" t="n">
        <v>136</v>
      </c>
      <c r="N16" s="1" t="n">
        <v>1.54275834552467</v>
      </c>
      <c r="P16" s="1" t="n">
        <v>1.79917978568594</v>
      </c>
    </row>
    <row r="17" customFormat="false" ht="12.75" hidden="false" customHeight="true" outlineLevel="0" collapsed="false">
      <c r="B17" s="1" t="s">
        <v>121</v>
      </c>
      <c r="C17" s="1" t="n">
        <v>1</v>
      </c>
      <c r="D17" s="1" t="n">
        <v>10887</v>
      </c>
      <c r="F17" s="1" t="n">
        <v>5367</v>
      </c>
      <c r="H17" s="1" t="n">
        <v>5520</v>
      </c>
      <c r="J17" s="1" t="n">
        <v>46</v>
      </c>
      <c r="L17" s="1" t="n">
        <v>50</v>
      </c>
      <c r="N17" s="1" t="n">
        <v>0.857089621762623</v>
      </c>
      <c r="P17" s="1" t="n">
        <v>0.905797101449275</v>
      </c>
    </row>
    <row r="18" customFormat="false" ht="12.75" hidden="false" customHeight="true" outlineLevel="0" collapsed="false">
      <c r="B18" s="1" t="s">
        <v>122</v>
      </c>
      <c r="C18" s="1" t="n">
        <v>1</v>
      </c>
      <c r="D18" s="1" t="n">
        <v>9546</v>
      </c>
      <c r="F18" s="1" t="n">
        <v>4611</v>
      </c>
      <c r="H18" s="1" t="n">
        <v>4935</v>
      </c>
      <c r="J18" s="1" t="n">
        <v>31</v>
      </c>
      <c r="L18" s="1" t="n">
        <v>33</v>
      </c>
      <c r="N18" s="1" t="n">
        <v>0.672305356755584</v>
      </c>
      <c r="P18" s="1" t="n">
        <v>0.668693009118541</v>
      </c>
    </row>
    <row r="19" customFormat="false" ht="12.75" hidden="false" customHeight="true" outlineLevel="0" collapsed="false">
      <c r="N19" s="6"/>
      <c r="P19" s="6"/>
    </row>
    <row r="20" customFormat="false" ht="12.75" hidden="false" customHeight="true" outlineLevel="0" collapsed="false">
      <c r="C20" s="1" t="n">
        <f aca="false">SUM(C12:C16)</f>
        <v>5</v>
      </c>
      <c r="D20" s="6" t="n">
        <f aca="false" t="array" ref="D20:D20">SUM($C12:$C16*D12:D16)/$C20</f>
        <v>15236</v>
      </c>
      <c r="E20" s="1" t="n">
        <f aca="false">SUM(D12:D16)</f>
        <v>76180</v>
      </c>
      <c r="F20" s="6" t="n">
        <f aca="false" t="array" ref="F20:F20">SUM($C12:$C16*F12:F16)/$C20</f>
        <v>7733</v>
      </c>
      <c r="G20" s="1" t="n">
        <f aca="false">SUM(F12:F16)</f>
        <v>38665</v>
      </c>
      <c r="H20" s="6" t="n">
        <f aca="false" t="array" ref="H20:H20">SUM($C12:$C16*H12:H16)/$C20</f>
        <v>7503</v>
      </c>
      <c r="I20" s="1" t="n">
        <f aca="false">SUM(H12:H16)</f>
        <v>37515</v>
      </c>
      <c r="J20" s="6" t="n">
        <f aca="false" t="array" ref="J20:J20">SUM($C12:$C16*J12:J16)/$C20</f>
        <v>112</v>
      </c>
      <c r="K20" s="1" t="n">
        <f aca="false">SUM(J12:J16)</f>
        <v>560</v>
      </c>
      <c r="L20" s="6" t="n">
        <f aca="false" t="array" ref="L20:L20">SUM($C12:$C16*L12:L16)/$C20</f>
        <v>128.2</v>
      </c>
      <c r="M20" s="1" t="n">
        <f aca="false">SUM(L12:L16)</f>
        <v>641</v>
      </c>
      <c r="N20" s="26" t="n">
        <f aca="false">J20/F20*100</f>
        <v>1.44833829044355</v>
      </c>
      <c r="P20" s="26" t="n">
        <f aca="false">L20/H20*100</f>
        <v>1.70864987338398</v>
      </c>
    </row>
    <row r="21" customFormat="false" ht="12.75" hidden="false" customHeight="true" outlineLevel="0" collapsed="false">
      <c r="C21" s="1" t="n">
        <f aca="false">SUM(C12:C18)</f>
        <v>7</v>
      </c>
      <c r="D21" s="6" t="n">
        <f aca="false" t="array" ref="D21:D21">SUM($C12:$C18*D12:D18)/$C21</f>
        <v>13801.8571428571</v>
      </c>
      <c r="E21" s="1" t="n">
        <f aca="false">SUM(D12:D18)</f>
        <v>96613</v>
      </c>
      <c r="F21" s="6" t="n">
        <f aca="false" t="array" ref="F21:F21">SUM($C12:$C18*F12:F18)/$C21</f>
        <v>6949</v>
      </c>
      <c r="G21" s="1" t="n">
        <f aca="false">SUM(F12:F18)</f>
        <v>48643</v>
      </c>
      <c r="H21" s="6" t="n">
        <f aca="false" t="array" ref="H21:H21">SUM($C12:$C18*H12:H18)/$C21</f>
        <v>6852.85714285714</v>
      </c>
      <c r="I21" s="1" t="n">
        <f aca="false">SUM(H12:H18)</f>
        <v>47970</v>
      </c>
      <c r="J21" s="6" t="n">
        <f aca="false" t="array" ref="J21:J21">SUM($C12:$C18*J12:J18)/$C21</f>
        <v>91</v>
      </c>
      <c r="K21" s="1" t="n">
        <f aca="false">SUM(J12:J18)</f>
        <v>637</v>
      </c>
      <c r="L21" s="6" t="n">
        <f aca="false" t="array" ref="L21:L21">SUM($C12:$C18*L12:L18)/$C21</f>
        <v>103.428571428571</v>
      </c>
      <c r="M21" s="1" t="n">
        <f aca="false">SUM(L12:L18)</f>
        <v>724</v>
      </c>
      <c r="N21" s="26" t="n">
        <f aca="false">J21/F21*100</f>
        <v>1.30954094114261</v>
      </c>
      <c r="P21" s="26" t="n">
        <f aca="false">L21/H21*100</f>
        <v>1.50927663122785</v>
      </c>
    </row>
    <row r="24" customFormat="false" ht="13.5" hidden="false" customHeight="true" outlineLevel="0" collapsed="false"/>
    <row r="25" customFormat="false" ht="12.75" hidden="false" customHeight="true" outlineLevel="0" collapsed="false">
      <c r="C25" s="27" t="s">
        <v>123</v>
      </c>
      <c r="D25" s="27"/>
    </row>
    <row r="26" customFormat="false" ht="12.75" hidden="false" customHeight="true" outlineLevel="0" collapsed="false">
      <c r="C26" s="28" t="s">
        <v>124</v>
      </c>
      <c r="D26" s="29" t="s">
        <v>125</v>
      </c>
      <c r="F26" s="25" t="s">
        <v>126</v>
      </c>
    </row>
    <row r="27" customFormat="false" ht="12.75" hidden="false" customHeight="true" outlineLevel="0" collapsed="false">
      <c r="C27" s="10" t="n">
        <v>1</v>
      </c>
      <c r="D27" s="30" t="n">
        <v>93</v>
      </c>
      <c r="F27" s="1" t="n">
        <f aca="false">VLOOKUP(VALUE(MID($A$3,27,2)),C27:D38,2)/100</f>
        <v>1.01</v>
      </c>
    </row>
    <row r="28" customFormat="false" ht="12.75" hidden="false" customHeight="true" outlineLevel="0" collapsed="false">
      <c r="C28" s="10" t="n">
        <v>2</v>
      </c>
      <c r="D28" s="30" t="n">
        <v>96</v>
      </c>
      <c r="F28" s="25"/>
    </row>
    <row r="29" customFormat="false" ht="12.75" hidden="false" customHeight="true" outlineLevel="0" collapsed="false">
      <c r="C29" s="10" t="n">
        <v>3</v>
      </c>
      <c r="D29" s="30" t="n">
        <v>100</v>
      </c>
    </row>
    <row r="30" customFormat="false" ht="12.75" hidden="false" customHeight="true" outlineLevel="0" collapsed="false">
      <c r="C30" s="10" t="n">
        <v>4</v>
      </c>
      <c r="D30" s="30" t="n">
        <v>102</v>
      </c>
    </row>
    <row r="31" customFormat="false" ht="12.75" hidden="false" customHeight="true" outlineLevel="0" collapsed="false">
      <c r="C31" s="10" t="n">
        <v>5</v>
      </c>
      <c r="D31" s="30" t="n">
        <v>101</v>
      </c>
    </row>
    <row r="32" customFormat="false" ht="12.75" hidden="false" customHeight="true" outlineLevel="0" collapsed="false">
      <c r="C32" s="10" t="n">
        <v>6</v>
      </c>
      <c r="D32" s="30" t="n">
        <v>104</v>
      </c>
    </row>
    <row r="33" customFormat="false" ht="12.75" hidden="false" customHeight="true" outlineLevel="0" collapsed="false">
      <c r="C33" s="10" t="n">
        <v>7</v>
      </c>
      <c r="D33" s="30" t="n">
        <v>98</v>
      </c>
    </row>
    <row r="34" customFormat="false" ht="12.75" hidden="false" customHeight="true" outlineLevel="0" collapsed="false">
      <c r="C34" s="10" t="n">
        <v>8</v>
      </c>
      <c r="D34" s="30" t="n">
        <v>98</v>
      </c>
    </row>
    <row r="35" customFormat="false" ht="12.75" hidden="false" customHeight="true" outlineLevel="0" collapsed="false">
      <c r="C35" s="10" t="n">
        <v>9</v>
      </c>
      <c r="D35" s="30" t="n">
        <v>104</v>
      </c>
    </row>
    <row r="36" customFormat="false" ht="12.75" hidden="false" customHeight="true" outlineLevel="0" collapsed="false">
      <c r="C36" s="10" t="n">
        <v>10</v>
      </c>
      <c r="D36" s="30" t="n">
        <v>103</v>
      </c>
    </row>
    <row r="37" customFormat="false" ht="12.75" hidden="false" customHeight="true" outlineLevel="0" collapsed="false">
      <c r="C37" s="10" t="n">
        <v>11</v>
      </c>
      <c r="D37" s="30" t="n">
        <v>102</v>
      </c>
    </row>
    <row r="38" customFormat="false" ht="13.5" hidden="false" customHeight="true" outlineLevel="0" collapsed="false">
      <c r="C38" s="21" t="n">
        <v>12</v>
      </c>
      <c r="D38" s="31" t="n">
        <v>98</v>
      </c>
    </row>
  </sheetData>
  <mergeCells count="1">
    <mergeCell ref="C25:D25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M6:BT75"/>
  <sheetViews>
    <sheetView showFormulas="false" showGridLines="true" showRowColHeaders="true" showZeros="true" rightToLeft="false" tabSelected="false" showOutlineSymbols="true" defaultGridColor="true" view="normal" topLeftCell="AR1" colorId="64" zoomScale="80" zoomScaleNormal="80" zoomScalePageLayoutView="100" workbookViewId="0">
      <selection pane="topLeft" activeCell="BT36" activeCellId="0" sqref="BT36"/>
    </sheetView>
  </sheetViews>
  <sheetFormatPr defaultRowHeight="12.75" zeroHeight="false" outlineLevelRow="0" outlineLevelCol="0"/>
  <cols>
    <col collapsed="false" customWidth="true" hidden="false" outlineLevel="0" max="38" min="1" style="1" width="0.56"/>
    <col collapsed="false" customWidth="true" hidden="false" outlineLevel="0" max="39" min="39" style="1" width="4.7"/>
    <col collapsed="false" customWidth="true" hidden="false" outlineLevel="0" max="50" min="40" style="1" width="7.84"/>
    <col collapsed="false" customWidth="true" hidden="false" outlineLevel="0" max="51" min="51" style="1" width="0.56"/>
    <col collapsed="false" customWidth="true" hidden="false" outlineLevel="0" max="52" min="52" style="1" width="6.84"/>
    <col collapsed="false" customWidth="true" hidden="false" outlineLevel="0" max="59" min="53" style="1" width="0.56"/>
    <col collapsed="false" customWidth="true" hidden="false" outlineLevel="0" max="70" min="60" style="1" width="7.84"/>
    <col collapsed="false" customWidth="true" hidden="false" outlineLevel="0" max="71" min="71" style="1" width="0.56"/>
    <col collapsed="false" customWidth="true" hidden="false" outlineLevel="0" max="72" min="72" style="1" width="6.55"/>
    <col collapsed="false" customWidth="true" hidden="false" outlineLevel="0" max="1025" min="73" style="1" width="7.27"/>
  </cols>
  <sheetData>
    <row r="6" customFormat="false" ht="12.75" hidden="false" customHeight="true" outlineLevel="0" collapsed="false">
      <c r="AM6" s="2"/>
    </row>
    <row r="7" customFormat="false" ht="12.75" hidden="false" customHeight="true" outlineLevel="0" collapsed="false">
      <c r="AM7" s="2"/>
    </row>
    <row r="8" customFormat="false" ht="12.75" hidden="false" customHeight="true" outlineLevel="0" collapsed="false">
      <c r="AM8" s="2"/>
    </row>
    <row r="9" customFormat="false" ht="12.75" hidden="false" customHeight="true" outlineLevel="0" collapsed="false">
      <c r="AN9" s="1" t="s">
        <v>127</v>
      </c>
      <c r="AO9" s="1" t="s">
        <v>128</v>
      </c>
      <c r="AP9" s="1" t="s">
        <v>129</v>
      </c>
      <c r="AQ9" s="1" t="s">
        <v>130</v>
      </c>
      <c r="AS9" s="1" t="s">
        <v>131</v>
      </c>
      <c r="AV9" s="1" t="s">
        <v>132</v>
      </c>
      <c r="AW9" s="1" t="s">
        <v>133</v>
      </c>
      <c r="AX9" s="1" t="s">
        <v>134</v>
      </c>
      <c r="BH9" s="1" t="s">
        <v>127</v>
      </c>
      <c r="BI9" s="1" t="s">
        <v>135</v>
      </c>
      <c r="BJ9" s="1" t="s">
        <v>136</v>
      </c>
      <c r="BK9" s="1" t="s">
        <v>137</v>
      </c>
      <c r="BM9" s="1" t="s">
        <v>138</v>
      </c>
      <c r="BP9" s="1" t="s">
        <v>139</v>
      </c>
      <c r="BQ9" s="1" t="s">
        <v>140</v>
      </c>
      <c r="BR9" s="1" t="s">
        <v>141</v>
      </c>
    </row>
    <row r="10" customFormat="false" ht="12.75" hidden="false" customHeight="true" outlineLevel="0" collapsed="false">
      <c r="AN10" s="1" t="s">
        <v>142</v>
      </c>
      <c r="BH10" s="1" t="s">
        <v>142</v>
      </c>
    </row>
    <row r="11" customFormat="false" ht="12.75" hidden="false" customHeight="true" outlineLevel="0" collapsed="false">
      <c r="AN11" s="1" t="s">
        <v>38</v>
      </c>
      <c r="AO11" s="32" t="s">
        <v>128</v>
      </c>
      <c r="AP11" s="32" t="s">
        <v>129</v>
      </c>
      <c r="AQ11" s="32" t="s">
        <v>130</v>
      </c>
      <c r="AR11" s="32" t="s">
        <v>131</v>
      </c>
      <c r="AS11" s="32" t="s">
        <v>132</v>
      </c>
      <c r="AT11" s="32" t="s">
        <v>133</v>
      </c>
      <c r="AU11" s="32" t="s">
        <v>134</v>
      </c>
      <c r="AV11" s="32" t="s">
        <v>143</v>
      </c>
      <c r="AW11" s="32" t="s">
        <v>144</v>
      </c>
      <c r="AX11" s="32" t="s">
        <v>145</v>
      </c>
      <c r="BH11" s="1" t="s">
        <v>45</v>
      </c>
      <c r="BI11" s="32" t="s">
        <v>135</v>
      </c>
      <c r="BJ11" s="32" t="s">
        <v>136</v>
      </c>
      <c r="BK11" s="32" t="s">
        <v>146</v>
      </c>
      <c r="BL11" s="32" t="s">
        <v>147</v>
      </c>
      <c r="BM11" s="32" t="s">
        <v>148</v>
      </c>
      <c r="BN11" s="32" t="s">
        <v>149</v>
      </c>
      <c r="BO11" s="32" t="s">
        <v>150</v>
      </c>
      <c r="BP11" s="32" t="s">
        <v>139</v>
      </c>
      <c r="BQ11" s="32" t="s">
        <v>140</v>
      </c>
      <c r="BR11" s="32" t="s">
        <v>141</v>
      </c>
    </row>
    <row r="12" customFormat="false" ht="12.75" hidden="false" customHeight="true" outlineLevel="0" collapsed="false">
      <c r="AM12" s="1" t="n">
        <v>1</v>
      </c>
      <c r="AN12" s="1" t="n">
        <v>7</v>
      </c>
      <c r="AO12" s="1" t="n">
        <v>0</v>
      </c>
      <c r="AP12" s="1" t="n">
        <v>5</v>
      </c>
      <c r="AQ12" s="1" t="n">
        <v>358</v>
      </c>
      <c r="AR12" s="1" t="n">
        <v>0</v>
      </c>
      <c r="AS12" s="1" t="n">
        <v>12</v>
      </c>
      <c r="AT12" s="1" t="n">
        <v>1</v>
      </c>
      <c r="AU12" s="1" t="n">
        <v>0</v>
      </c>
      <c r="AV12" s="1" t="n">
        <v>2</v>
      </c>
      <c r="AW12" s="1" t="n">
        <v>0</v>
      </c>
      <c r="AX12" s="1" t="n">
        <v>0</v>
      </c>
      <c r="AZ12" s="1" t="n">
        <f aca="false">SUM(AO12:AX12)</f>
        <v>378</v>
      </c>
      <c r="BA12" s="6"/>
      <c r="BB12" s="6"/>
      <c r="BC12" s="6"/>
      <c r="BD12" s="6"/>
      <c r="BE12" s="6"/>
      <c r="BH12" s="1" t="n">
        <v>7</v>
      </c>
      <c r="BI12" s="1" t="n">
        <v>0</v>
      </c>
      <c r="BJ12" s="1" t="n">
        <v>3</v>
      </c>
      <c r="BK12" s="1" t="n">
        <v>268</v>
      </c>
      <c r="BL12" s="1" t="n">
        <v>0</v>
      </c>
      <c r="BM12" s="1" t="n">
        <v>8</v>
      </c>
      <c r="BN12" s="1" t="n">
        <v>0</v>
      </c>
      <c r="BO12" s="1" t="n">
        <v>0</v>
      </c>
      <c r="BP12" s="1" t="n">
        <v>2</v>
      </c>
      <c r="BQ12" s="1" t="n">
        <v>0</v>
      </c>
      <c r="BR12" s="1" t="n">
        <v>1</v>
      </c>
      <c r="BT12" s="1" t="n">
        <f aca="false">SUM(BI12:BR12)</f>
        <v>282</v>
      </c>
    </row>
    <row r="13" customFormat="false" ht="12.75" hidden="false" customHeight="true" outlineLevel="0" collapsed="false">
      <c r="AM13" s="1" t="n">
        <v>2</v>
      </c>
      <c r="AN13" s="1" t="n">
        <v>7</v>
      </c>
      <c r="AO13" s="1" t="n">
        <v>0</v>
      </c>
      <c r="AP13" s="1" t="n">
        <v>4</v>
      </c>
      <c r="AQ13" s="1" t="n">
        <v>144</v>
      </c>
      <c r="AR13" s="1" t="n">
        <v>1</v>
      </c>
      <c r="AS13" s="1" t="n">
        <v>7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Z13" s="1" t="n">
        <f aca="false">SUM(AO13:AX13)</f>
        <v>156</v>
      </c>
      <c r="BB13" s="6"/>
      <c r="BC13" s="6"/>
      <c r="BD13" s="6"/>
      <c r="BE13" s="6"/>
      <c r="BH13" s="1" t="n">
        <v>7</v>
      </c>
      <c r="BI13" s="1" t="n">
        <v>2</v>
      </c>
      <c r="BJ13" s="1" t="n">
        <v>1</v>
      </c>
      <c r="BK13" s="1" t="n">
        <v>127</v>
      </c>
      <c r="BL13" s="1" t="n">
        <v>0</v>
      </c>
      <c r="BM13" s="1" t="n">
        <v>7</v>
      </c>
      <c r="BN13" s="1" t="n">
        <v>1</v>
      </c>
      <c r="BO13" s="1" t="n">
        <v>0</v>
      </c>
      <c r="BP13" s="1" t="n">
        <v>0</v>
      </c>
      <c r="BQ13" s="1" t="n">
        <v>0</v>
      </c>
      <c r="BR13" s="1" t="n">
        <v>1</v>
      </c>
      <c r="BT13" s="1" t="n">
        <f aca="false">SUM(BI13:BR13)</f>
        <v>139</v>
      </c>
    </row>
    <row r="14" customFormat="false" ht="12.75" hidden="false" customHeight="true" outlineLevel="0" collapsed="false">
      <c r="AM14" s="1" t="n">
        <v>3</v>
      </c>
      <c r="AN14" s="1" t="n">
        <v>7</v>
      </c>
      <c r="AO14" s="1" t="n">
        <v>0</v>
      </c>
      <c r="AP14" s="1" t="n">
        <v>1</v>
      </c>
      <c r="AQ14" s="1" t="n">
        <v>95</v>
      </c>
      <c r="AR14" s="1" t="n">
        <v>0</v>
      </c>
      <c r="AS14" s="1" t="n">
        <v>9</v>
      </c>
      <c r="AT14" s="1" t="n">
        <v>0</v>
      </c>
      <c r="AU14" s="1" t="n">
        <v>0</v>
      </c>
      <c r="AV14" s="1" t="n">
        <v>4</v>
      </c>
      <c r="AW14" s="1" t="n">
        <v>0</v>
      </c>
      <c r="AX14" s="1" t="n">
        <v>0</v>
      </c>
      <c r="AZ14" s="1" t="n">
        <f aca="false">SUM(AO14:AX14)</f>
        <v>109</v>
      </c>
      <c r="BB14" s="6"/>
      <c r="BC14" s="6"/>
      <c r="BD14" s="6"/>
      <c r="BE14" s="6"/>
      <c r="BH14" s="1" t="n">
        <v>7</v>
      </c>
      <c r="BI14" s="1" t="n">
        <v>0</v>
      </c>
      <c r="BJ14" s="1" t="n">
        <v>2</v>
      </c>
      <c r="BK14" s="1" t="n">
        <v>83</v>
      </c>
      <c r="BL14" s="1" t="n">
        <v>0</v>
      </c>
      <c r="BM14" s="1" t="n">
        <v>7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T14" s="1" t="n">
        <f aca="false">SUM(BI14:BR14)</f>
        <v>92</v>
      </c>
    </row>
    <row r="15" customFormat="false" ht="12.75" hidden="false" customHeight="true" outlineLevel="0" collapsed="false">
      <c r="AM15" s="1" t="n">
        <v>4</v>
      </c>
      <c r="AN15" s="1" t="n">
        <v>7</v>
      </c>
      <c r="AO15" s="1" t="n">
        <v>0</v>
      </c>
      <c r="AP15" s="1" t="n">
        <v>1</v>
      </c>
      <c r="AQ15" s="1" t="n">
        <v>80</v>
      </c>
      <c r="AR15" s="1" t="n">
        <v>0</v>
      </c>
      <c r="AS15" s="1" t="n">
        <v>6</v>
      </c>
      <c r="AT15" s="1" t="n">
        <v>2</v>
      </c>
      <c r="AU15" s="1" t="n">
        <v>0</v>
      </c>
      <c r="AV15" s="1" t="n">
        <v>5</v>
      </c>
      <c r="AW15" s="1" t="n">
        <v>0</v>
      </c>
      <c r="AX15" s="1" t="n">
        <v>3</v>
      </c>
      <c r="AZ15" s="1" t="n">
        <f aca="false">SUM(AO15:AX15)</f>
        <v>97</v>
      </c>
      <c r="BB15" s="6"/>
      <c r="BC15" s="6"/>
      <c r="BD15" s="6"/>
      <c r="BE15" s="6"/>
      <c r="BH15" s="1" t="n">
        <v>7</v>
      </c>
      <c r="BI15" s="1" t="n">
        <v>1</v>
      </c>
      <c r="BJ15" s="1" t="n">
        <v>3</v>
      </c>
      <c r="BK15" s="1" t="n">
        <v>96</v>
      </c>
      <c r="BL15" s="1" t="n">
        <v>0</v>
      </c>
      <c r="BM15" s="1" t="n">
        <v>4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T15" s="1" t="n">
        <f aca="false">SUM(BI15:BR15)</f>
        <v>104</v>
      </c>
    </row>
    <row r="16" customFormat="false" ht="12.75" hidden="false" customHeight="true" outlineLevel="0" collapsed="false">
      <c r="AM16" s="1" t="n">
        <v>5</v>
      </c>
      <c r="AN16" s="1" t="n">
        <v>7</v>
      </c>
      <c r="AO16" s="1" t="n">
        <v>0</v>
      </c>
      <c r="AP16" s="1" t="n">
        <v>2</v>
      </c>
      <c r="AQ16" s="1" t="n">
        <v>98</v>
      </c>
      <c r="AR16" s="1" t="n">
        <v>0</v>
      </c>
      <c r="AS16" s="1" t="n">
        <v>14</v>
      </c>
      <c r="AT16" s="1" t="n">
        <v>0</v>
      </c>
      <c r="AU16" s="1" t="n">
        <v>0</v>
      </c>
      <c r="AV16" s="1" t="n">
        <v>13</v>
      </c>
      <c r="AW16" s="1" t="n">
        <v>3</v>
      </c>
      <c r="AX16" s="1" t="n">
        <v>5</v>
      </c>
      <c r="AZ16" s="1" t="n">
        <f aca="false">SUM(AO16:AX16)</f>
        <v>135</v>
      </c>
      <c r="BB16" s="6"/>
      <c r="BC16" s="6"/>
      <c r="BD16" s="6"/>
      <c r="BE16" s="6"/>
      <c r="BH16" s="1" t="n">
        <v>7</v>
      </c>
      <c r="BI16" s="1" t="n">
        <v>2</v>
      </c>
      <c r="BJ16" s="1" t="n">
        <v>8</v>
      </c>
      <c r="BK16" s="1" t="n">
        <v>277</v>
      </c>
      <c r="BL16" s="1" t="n">
        <v>0</v>
      </c>
      <c r="BM16" s="1" t="n">
        <v>37</v>
      </c>
      <c r="BN16" s="1" t="n">
        <v>0</v>
      </c>
      <c r="BO16" s="1" t="n">
        <v>0</v>
      </c>
      <c r="BP16" s="1" t="n">
        <v>5</v>
      </c>
      <c r="BQ16" s="1" t="n">
        <v>0</v>
      </c>
      <c r="BR16" s="1" t="n">
        <v>0</v>
      </c>
      <c r="BT16" s="1" t="n">
        <f aca="false">SUM(BI16:BR16)</f>
        <v>329</v>
      </c>
    </row>
    <row r="17" customFormat="false" ht="12.75" hidden="false" customHeight="true" outlineLevel="0" collapsed="false">
      <c r="AM17" s="1" t="n">
        <v>6</v>
      </c>
      <c r="AN17" s="1" t="n">
        <v>7</v>
      </c>
      <c r="AO17" s="1" t="n">
        <v>1</v>
      </c>
      <c r="AP17" s="1" t="n">
        <v>13</v>
      </c>
      <c r="AQ17" s="1" t="n">
        <v>253</v>
      </c>
      <c r="AR17" s="1" t="n">
        <v>0</v>
      </c>
      <c r="AS17" s="1" t="n">
        <v>15</v>
      </c>
      <c r="AT17" s="1" t="n">
        <v>0</v>
      </c>
      <c r="AU17" s="1" t="n">
        <v>5</v>
      </c>
      <c r="AV17" s="1" t="n">
        <v>14</v>
      </c>
      <c r="AW17" s="1" t="n">
        <v>1</v>
      </c>
      <c r="AX17" s="1" t="n">
        <v>2</v>
      </c>
      <c r="AZ17" s="1" t="n">
        <f aca="false">SUM(AO17:AX17)</f>
        <v>304</v>
      </c>
      <c r="BB17" s="6"/>
      <c r="BC17" s="6"/>
      <c r="BD17" s="6"/>
      <c r="BE17" s="6"/>
      <c r="BH17" s="1" t="n">
        <v>7</v>
      </c>
      <c r="BI17" s="1" t="n">
        <v>0</v>
      </c>
      <c r="BJ17" s="1" t="n">
        <v>18</v>
      </c>
      <c r="BK17" s="1" t="n">
        <v>505</v>
      </c>
      <c r="BL17" s="1" t="n">
        <v>0</v>
      </c>
      <c r="BM17" s="1" t="n">
        <v>45</v>
      </c>
      <c r="BN17" s="1" t="n">
        <v>1</v>
      </c>
      <c r="BO17" s="1" t="n">
        <v>3</v>
      </c>
      <c r="BP17" s="1" t="n">
        <v>23</v>
      </c>
      <c r="BQ17" s="1" t="n">
        <v>1</v>
      </c>
      <c r="BR17" s="1" t="n">
        <v>2</v>
      </c>
      <c r="BT17" s="1" t="n">
        <f aca="false">SUM(BI17:BR17)</f>
        <v>598</v>
      </c>
    </row>
    <row r="18" customFormat="false" ht="12.75" hidden="false" customHeight="true" outlineLevel="0" collapsed="false">
      <c r="AM18" s="1" t="n">
        <v>7</v>
      </c>
      <c r="AN18" s="1" t="n">
        <v>7</v>
      </c>
      <c r="AO18" s="1" t="n">
        <v>13</v>
      </c>
      <c r="AP18" s="1" t="n">
        <v>53</v>
      </c>
      <c r="AQ18" s="1" t="n">
        <v>1059</v>
      </c>
      <c r="AR18" s="1" t="n">
        <v>3</v>
      </c>
      <c r="AS18" s="1" t="n">
        <v>64</v>
      </c>
      <c r="AT18" s="1" t="n">
        <v>4</v>
      </c>
      <c r="AU18" s="1" t="n">
        <v>2</v>
      </c>
      <c r="AV18" s="1" t="n">
        <v>8</v>
      </c>
      <c r="AW18" s="1" t="n">
        <v>2</v>
      </c>
      <c r="AX18" s="1" t="n">
        <v>1</v>
      </c>
      <c r="AZ18" s="1" t="n">
        <f aca="false">SUM(AO18:AX18)</f>
        <v>1209</v>
      </c>
      <c r="BB18" s="6"/>
      <c r="BC18" s="6"/>
      <c r="BD18" s="6"/>
      <c r="BE18" s="6"/>
      <c r="BH18" s="1" t="n">
        <v>7</v>
      </c>
      <c r="BI18" s="1" t="n">
        <v>12</v>
      </c>
      <c r="BJ18" s="1" t="n">
        <v>45</v>
      </c>
      <c r="BK18" s="1" t="n">
        <v>1948</v>
      </c>
      <c r="BL18" s="1" t="n">
        <v>3</v>
      </c>
      <c r="BM18" s="1" t="n">
        <v>87</v>
      </c>
      <c r="BN18" s="1" t="n">
        <v>3</v>
      </c>
      <c r="BO18" s="1" t="n">
        <v>4</v>
      </c>
      <c r="BP18" s="1" t="n">
        <v>35</v>
      </c>
      <c r="BQ18" s="1" t="n">
        <v>2</v>
      </c>
      <c r="BR18" s="1" t="n">
        <v>1</v>
      </c>
      <c r="BT18" s="1" t="n">
        <f aca="false">SUM(BI18:BR18)</f>
        <v>2140</v>
      </c>
    </row>
    <row r="19" customFormat="false" ht="12.75" hidden="false" customHeight="true" outlineLevel="0" collapsed="false">
      <c r="AM19" s="1" t="n">
        <v>8</v>
      </c>
      <c r="AN19" s="1" t="n">
        <v>7</v>
      </c>
      <c r="AO19" s="1" t="n">
        <v>16</v>
      </c>
      <c r="AP19" s="1" t="n">
        <v>61</v>
      </c>
      <c r="AQ19" s="1" t="n">
        <v>2281</v>
      </c>
      <c r="AR19" s="1" t="n">
        <v>8</v>
      </c>
      <c r="AS19" s="1" t="n">
        <v>128</v>
      </c>
      <c r="AT19" s="1" t="n">
        <v>10</v>
      </c>
      <c r="AU19" s="1" t="n">
        <v>2</v>
      </c>
      <c r="AV19" s="1" t="n">
        <v>31</v>
      </c>
      <c r="AW19" s="1" t="n">
        <v>1</v>
      </c>
      <c r="AX19" s="1" t="n">
        <v>3</v>
      </c>
      <c r="AZ19" s="1" t="n">
        <f aca="false">SUM(AO19:AX19)</f>
        <v>2541</v>
      </c>
      <c r="BB19" s="6"/>
      <c r="BC19" s="6"/>
      <c r="BD19" s="6"/>
      <c r="BE19" s="6"/>
      <c r="BH19" s="1" t="n">
        <v>7</v>
      </c>
      <c r="BI19" s="1" t="n">
        <v>14</v>
      </c>
      <c r="BJ19" s="1" t="n">
        <v>62</v>
      </c>
      <c r="BK19" s="1" t="n">
        <v>3251</v>
      </c>
      <c r="BL19" s="1" t="n">
        <v>5</v>
      </c>
      <c r="BM19" s="1" t="n">
        <v>199</v>
      </c>
      <c r="BN19" s="1" t="n">
        <v>10</v>
      </c>
      <c r="BO19" s="1" t="n">
        <v>1</v>
      </c>
      <c r="BP19" s="1" t="n">
        <v>32</v>
      </c>
      <c r="BQ19" s="1" t="n">
        <v>5</v>
      </c>
      <c r="BR19" s="1" t="n">
        <v>8</v>
      </c>
      <c r="BT19" s="1" t="n">
        <f aca="false">SUM(BI19:BR19)</f>
        <v>3587</v>
      </c>
    </row>
    <row r="20" customFormat="false" ht="12.75" hidden="false" customHeight="true" outlineLevel="0" collapsed="false">
      <c r="AM20" s="1" t="n">
        <v>9</v>
      </c>
      <c r="AN20" s="1" t="n">
        <v>7</v>
      </c>
      <c r="AO20" s="1" t="n">
        <v>14</v>
      </c>
      <c r="AP20" s="1" t="n">
        <v>26</v>
      </c>
      <c r="AQ20" s="1" t="n">
        <v>2116</v>
      </c>
      <c r="AR20" s="1" t="n">
        <v>8</v>
      </c>
      <c r="AS20" s="1" t="n">
        <v>127</v>
      </c>
      <c r="AT20" s="1" t="n">
        <v>18</v>
      </c>
      <c r="AU20" s="1" t="n">
        <v>3</v>
      </c>
      <c r="AV20" s="1" t="n">
        <v>21</v>
      </c>
      <c r="AW20" s="1" t="n">
        <v>2</v>
      </c>
      <c r="AX20" s="1" t="n">
        <v>1</v>
      </c>
      <c r="AZ20" s="1" t="n">
        <f aca="false">SUM(AO20:AX20)</f>
        <v>2336</v>
      </c>
      <c r="BB20" s="6"/>
      <c r="BC20" s="6"/>
      <c r="BD20" s="6"/>
      <c r="BE20" s="6"/>
      <c r="BH20" s="1" t="n">
        <v>7</v>
      </c>
      <c r="BI20" s="1" t="n">
        <v>15</v>
      </c>
      <c r="BJ20" s="1" t="n">
        <v>49</v>
      </c>
      <c r="BK20" s="1" t="n">
        <v>2539</v>
      </c>
      <c r="BL20" s="1" t="n">
        <v>7</v>
      </c>
      <c r="BM20" s="1" t="n">
        <v>156</v>
      </c>
      <c r="BN20" s="1" t="n">
        <v>14</v>
      </c>
      <c r="BO20" s="1" t="n">
        <v>0</v>
      </c>
      <c r="BP20" s="1" t="n">
        <v>28</v>
      </c>
      <c r="BQ20" s="1" t="n">
        <v>3</v>
      </c>
      <c r="BR20" s="1" t="n">
        <v>7</v>
      </c>
      <c r="BT20" s="1" t="n">
        <f aca="false">SUM(BI20:BR20)</f>
        <v>2818</v>
      </c>
    </row>
    <row r="21" customFormat="false" ht="12.75" hidden="false" customHeight="true" outlineLevel="0" collapsed="false">
      <c r="AM21" s="1" t="n">
        <v>10</v>
      </c>
      <c r="AN21" s="1" t="n">
        <v>7</v>
      </c>
      <c r="AO21" s="1" t="n">
        <v>19</v>
      </c>
      <c r="AP21" s="1" t="n">
        <v>38</v>
      </c>
      <c r="AQ21" s="1" t="n">
        <v>1984</v>
      </c>
      <c r="AR21" s="1" t="n">
        <v>8</v>
      </c>
      <c r="AS21" s="1" t="n">
        <v>129</v>
      </c>
      <c r="AT21" s="1" t="n">
        <v>7</v>
      </c>
      <c r="AU21" s="1" t="n">
        <v>2</v>
      </c>
      <c r="AV21" s="1" t="n">
        <v>29</v>
      </c>
      <c r="AW21" s="1" t="n">
        <v>3</v>
      </c>
      <c r="AX21" s="1" t="n">
        <v>2</v>
      </c>
      <c r="AZ21" s="1" t="n">
        <f aca="false">SUM(AO21:AX21)</f>
        <v>2221</v>
      </c>
      <c r="BB21" s="6"/>
      <c r="BC21" s="6"/>
      <c r="BD21" s="6"/>
      <c r="BE21" s="6"/>
      <c r="BH21" s="1" t="n">
        <v>7</v>
      </c>
      <c r="BI21" s="1" t="n">
        <v>16</v>
      </c>
      <c r="BJ21" s="1" t="n">
        <v>49</v>
      </c>
      <c r="BK21" s="1" t="n">
        <v>2211</v>
      </c>
      <c r="BL21" s="1" t="n">
        <v>10</v>
      </c>
      <c r="BM21" s="1" t="n">
        <v>125</v>
      </c>
      <c r="BN21" s="1" t="n">
        <v>13</v>
      </c>
      <c r="BO21" s="1" t="n">
        <v>10</v>
      </c>
      <c r="BP21" s="1" t="n">
        <v>30</v>
      </c>
      <c r="BQ21" s="1" t="n">
        <v>2</v>
      </c>
      <c r="BR21" s="1" t="n">
        <v>9</v>
      </c>
      <c r="BT21" s="1" t="n">
        <f aca="false">SUM(BI21:BR21)</f>
        <v>2475</v>
      </c>
    </row>
    <row r="22" customFormat="false" ht="12.75" hidden="false" customHeight="true" outlineLevel="0" collapsed="false">
      <c r="AM22" s="1" t="n">
        <v>11</v>
      </c>
      <c r="AN22" s="1" t="n">
        <v>7</v>
      </c>
      <c r="AO22" s="1" t="n">
        <v>17</v>
      </c>
      <c r="AP22" s="1" t="n">
        <v>39</v>
      </c>
      <c r="AQ22" s="1" t="n">
        <v>2124</v>
      </c>
      <c r="AR22" s="1" t="n">
        <v>8</v>
      </c>
      <c r="AS22" s="1" t="n">
        <v>131</v>
      </c>
      <c r="AT22" s="1" t="n">
        <v>15</v>
      </c>
      <c r="AU22" s="1" t="n">
        <v>3</v>
      </c>
      <c r="AV22" s="1" t="n">
        <v>43</v>
      </c>
      <c r="AW22" s="1" t="n">
        <v>1</v>
      </c>
      <c r="AX22" s="1" t="n">
        <v>5</v>
      </c>
      <c r="AZ22" s="1" t="n">
        <f aca="false">SUM(AO22:AX22)</f>
        <v>2386</v>
      </c>
      <c r="BB22" s="6"/>
      <c r="BC22" s="6"/>
      <c r="BD22" s="6"/>
      <c r="BE22" s="6"/>
      <c r="BH22" s="1" t="n">
        <v>7</v>
      </c>
      <c r="BI22" s="1" t="n">
        <v>14</v>
      </c>
      <c r="BJ22" s="1" t="n">
        <v>36</v>
      </c>
      <c r="BK22" s="1" t="n">
        <v>2427</v>
      </c>
      <c r="BL22" s="1" t="n">
        <v>8</v>
      </c>
      <c r="BM22" s="1" t="n">
        <v>153</v>
      </c>
      <c r="BN22" s="1" t="n">
        <v>13</v>
      </c>
      <c r="BO22" s="1" t="n">
        <v>3</v>
      </c>
      <c r="BP22" s="1" t="n">
        <v>47</v>
      </c>
      <c r="BQ22" s="1" t="n">
        <v>7</v>
      </c>
      <c r="BR22" s="1" t="n">
        <v>6</v>
      </c>
      <c r="BT22" s="1" t="n">
        <f aca="false">SUM(BI22:BR22)</f>
        <v>2714</v>
      </c>
    </row>
    <row r="23" customFormat="false" ht="12.75" hidden="false" customHeight="true" outlineLevel="0" collapsed="false">
      <c r="AM23" s="1" t="n">
        <v>12</v>
      </c>
      <c r="AN23" s="1" t="n">
        <v>7</v>
      </c>
      <c r="AO23" s="1" t="n">
        <v>14</v>
      </c>
      <c r="AP23" s="1" t="n">
        <v>59</v>
      </c>
      <c r="AQ23" s="1" t="n">
        <v>2843</v>
      </c>
      <c r="AR23" s="1" t="n">
        <v>4</v>
      </c>
      <c r="AS23" s="1" t="n">
        <v>150</v>
      </c>
      <c r="AT23" s="1" t="n">
        <v>9</v>
      </c>
      <c r="AU23" s="1" t="n">
        <v>2</v>
      </c>
      <c r="AV23" s="1" t="n">
        <v>32</v>
      </c>
      <c r="AW23" s="1" t="n">
        <v>3</v>
      </c>
      <c r="AX23" s="1" t="n">
        <v>5</v>
      </c>
      <c r="AZ23" s="1" t="n">
        <f aca="false">SUM(AO23:AX23)</f>
        <v>3121</v>
      </c>
      <c r="BB23" s="6"/>
      <c r="BC23" s="6"/>
      <c r="BD23" s="6"/>
      <c r="BE23" s="6"/>
      <c r="BH23" s="1" t="n">
        <v>7</v>
      </c>
      <c r="BI23" s="1" t="n">
        <v>15</v>
      </c>
      <c r="BJ23" s="1" t="n">
        <v>51</v>
      </c>
      <c r="BK23" s="1" t="n">
        <v>3108</v>
      </c>
      <c r="BL23" s="1" t="n">
        <v>10</v>
      </c>
      <c r="BM23" s="1" t="n">
        <v>142</v>
      </c>
      <c r="BN23" s="1" t="n">
        <v>10</v>
      </c>
      <c r="BO23" s="1" t="n">
        <v>6</v>
      </c>
      <c r="BP23" s="1" t="n">
        <v>37</v>
      </c>
      <c r="BQ23" s="1" t="n">
        <v>1</v>
      </c>
      <c r="BR23" s="1" t="n">
        <v>7</v>
      </c>
      <c r="BT23" s="1" t="n">
        <f aca="false">SUM(BI23:BR23)</f>
        <v>3387</v>
      </c>
    </row>
    <row r="24" customFormat="false" ht="12.75" hidden="false" customHeight="true" outlineLevel="0" collapsed="false">
      <c r="AM24" s="1" t="n">
        <v>13</v>
      </c>
      <c r="AN24" s="1" t="n">
        <v>7</v>
      </c>
      <c r="AO24" s="1" t="n">
        <v>14</v>
      </c>
      <c r="AP24" s="1" t="n">
        <v>70</v>
      </c>
      <c r="AQ24" s="1" t="n">
        <v>2709</v>
      </c>
      <c r="AR24" s="1" t="n">
        <v>7</v>
      </c>
      <c r="AS24" s="1" t="n">
        <v>79</v>
      </c>
      <c r="AT24" s="1" t="n">
        <v>1</v>
      </c>
      <c r="AU24" s="1" t="n">
        <v>1</v>
      </c>
      <c r="AV24" s="1" t="n">
        <v>10</v>
      </c>
      <c r="AW24" s="1" t="n">
        <v>1</v>
      </c>
      <c r="AX24" s="1" t="n">
        <v>1</v>
      </c>
      <c r="AZ24" s="1" t="n">
        <f aca="false">SUM(AO24:AX24)</f>
        <v>2893</v>
      </c>
      <c r="BB24" s="6"/>
      <c r="BC24" s="6"/>
      <c r="BD24" s="6"/>
      <c r="BE24" s="6"/>
      <c r="BH24" s="1" t="n">
        <v>7</v>
      </c>
      <c r="BI24" s="1" t="n">
        <v>14</v>
      </c>
      <c r="BJ24" s="1" t="n">
        <v>79</v>
      </c>
      <c r="BK24" s="1" t="n">
        <v>2631</v>
      </c>
      <c r="BL24" s="1" t="n">
        <v>6</v>
      </c>
      <c r="BM24" s="1" t="n">
        <v>89</v>
      </c>
      <c r="BN24" s="1" t="n">
        <v>15</v>
      </c>
      <c r="BO24" s="1" t="n">
        <v>1</v>
      </c>
      <c r="BP24" s="1" t="n">
        <v>14</v>
      </c>
      <c r="BQ24" s="1" t="n">
        <v>2</v>
      </c>
      <c r="BR24" s="1" t="n">
        <v>3</v>
      </c>
      <c r="BT24" s="1" t="n">
        <f aca="false">SUM(BI24:BR24)</f>
        <v>2854</v>
      </c>
    </row>
    <row r="25" customFormat="false" ht="12.75" hidden="false" customHeight="true" outlineLevel="0" collapsed="false">
      <c r="AM25" s="1" t="n">
        <v>14</v>
      </c>
      <c r="AN25" s="1" t="n">
        <v>7</v>
      </c>
      <c r="AO25" s="1" t="n">
        <v>15</v>
      </c>
      <c r="AP25" s="1" t="n">
        <v>75</v>
      </c>
      <c r="AQ25" s="1" t="n">
        <v>2664</v>
      </c>
      <c r="AR25" s="1" t="n">
        <v>9</v>
      </c>
      <c r="AS25" s="1" t="n">
        <v>139</v>
      </c>
      <c r="AT25" s="1" t="n">
        <v>11</v>
      </c>
      <c r="AU25" s="1" t="n">
        <v>3</v>
      </c>
      <c r="AV25" s="1" t="n">
        <v>23</v>
      </c>
      <c r="AW25" s="1" t="n">
        <v>1</v>
      </c>
      <c r="AX25" s="1" t="n">
        <v>2</v>
      </c>
      <c r="AZ25" s="1" t="n">
        <f aca="false">SUM(AO25:AX25)</f>
        <v>2942</v>
      </c>
      <c r="BB25" s="6"/>
      <c r="BC25" s="6"/>
      <c r="BD25" s="6"/>
      <c r="BE25" s="6"/>
      <c r="BH25" s="1" t="n">
        <v>7</v>
      </c>
      <c r="BI25" s="1" t="n">
        <v>18</v>
      </c>
      <c r="BJ25" s="1" t="n">
        <v>65</v>
      </c>
      <c r="BK25" s="1" t="n">
        <v>2893</v>
      </c>
      <c r="BL25" s="1" t="n">
        <v>7</v>
      </c>
      <c r="BM25" s="1" t="n">
        <v>155</v>
      </c>
      <c r="BN25" s="1" t="n">
        <v>7</v>
      </c>
      <c r="BO25" s="1" t="n">
        <v>4</v>
      </c>
      <c r="BP25" s="1" t="n">
        <v>23</v>
      </c>
      <c r="BQ25" s="1" t="n">
        <v>1</v>
      </c>
      <c r="BR25" s="1" t="n">
        <v>7</v>
      </c>
      <c r="BT25" s="1" t="n">
        <f aca="false">SUM(BI25:BR25)</f>
        <v>3180</v>
      </c>
    </row>
    <row r="26" customFormat="false" ht="12.75" hidden="false" customHeight="true" outlineLevel="0" collapsed="false">
      <c r="AM26" s="1" t="n">
        <v>15</v>
      </c>
      <c r="AN26" s="1" t="n">
        <v>7</v>
      </c>
      <c r="AO26" s="1" t="n">
        <v>18</v>
      </c>
      <c r="AP26" s="1" t="n">
        <v>72</v>
      </c>
      <c r="AQ26" s="1" t="n">
        <v>2449</v>
      </c>
      <c r="AR26" s="1" t="n">
        <v>5</v>
      </c>
      <c r="AS26" s="1" t="n">
        <v>106</v>
      </c>
      <c r="AT26" s="1" t="n">
        <v>7</v>
      </c>
      <c r="AU26" s="1" t="n">
        <v>1</v>
      </c>
      <c r="AV26" s="1" t="n">
        <v>12</v>
      </c>
      <c r="AW26" s="1" t="n">
        <v>1</v>
      </c>
      <c r="AX26" s="1" t="n">
        <v>4</v>
      </c>
      <c r="AZ26" s="1" t="n">
        <f aca="false">SUM(AO26:AX26)</f>
        <v>2675</v>
      </c>
      <c r="BB26" s="6"/>
      <c r="BC26" s="6"/>
      <c r="BD26" s="6"/>
      <c r="BE26" s="6"/>
      <c r="BH26" s="1" t="n">
        <v>7</v>
      </c>
      <c r="BI26" s="1" t="n">
        <v>18</v>
      </c>
      <c r="BJ26" s="1" t="n">
        <v>67</v>
      </c>
      <c r="BK26" s="1" t="n">
        <v>2524</v>
      </c>
      <c r="BL26" s="1" t="n">
        <v>8</v>
      </c>
      <c r="BM26" s="1" t="n">
        <v>134</v>
      </c>
      <c r="BN26" s="1" t="n">
        <v>15</v>
      </c>
      <c r="BO26" s="1" t="n">
        <v>0</v>
      </c>
      <c r="BP26" s="1" t="n">
        <v>24</v>
      </c>
      <c r="BQ26" s="1" t="n">
        <v>3</v>
      </c>
      <c r="BR26" s="1" t="n">
        <v>9</v>
      </c>
      <c r="BT26" s="1" t="n">
        <f aca="false">SUM(BI26:BR26)</f>
        <v>2802</v>
      </c>
    </row>
    <row r="27" customFormat="false" ht="12.75" hidden="false" customHeight="true" outlineLevel="0" collapsed="false">
      <c r="AM27" s="1" t="n">
        <v>16</v>
      </c>
      <c r="AN27" s="1" t="n">
        <v>7</v>
      </c>
      <c r="AO27" s="1" t="n">
        <v>18</v>
      </c>
      <c r="AP27" s="1" t="n">
        <v>66</v>
      </c>
      <c r="AQ27" s="1" t="n">
        <v>2830</v>
      </c>
      <c r="AR27" s="1" t="n">
        <v>13</v>
      </c>
      <c r="AS27" s="1" t="n">
        <v>110</v>
      </c>
      <c r="AT27" s="1" t="n">
        <v>9</v>
      </c>
      <c r="AU27" s="1" t="n">
        <v>0</v>
      </c>
      <c r="AV27" s="1" t="n">
        <v>30</v>
      </c>
      <c r="AW27" s="1" t="n">
        <v>3</v>
      </c>
      <c r="AX27" s="1" t="n">
        <v>1</v>
      </c>
      <c r="AZ27" s="1" t="n">
        <f aca="false">SUM(AO27:AX27)</f>
        <v>3080</v>
      </c>
      <c r="BB27" s="6"/>
      <c r="BC27" s="6"/>
      <c r="BD27" s="6"/>
      <c r="BE27" s="6"/>
      <c r="BH27" s="1" t="n">
        <v>7</v>
      </c>
      <c r="BI27" s="1" t="n">
        <v>19</v>
      </c>
      <c r="BJ27" s="1" t="n">
        <v>60</v>
      </c>
      <c r="BK27" s="1" t="n">
        <v>2703</v>
      </c>
      <c r="BL27" s="1" t="n">
        <v>14</v>
      </c>
      <c r="BM27" s="1" t="n">
        <v>120</v>
      </c>
      <c r="BN27" s="1" t="n">
        <v>13</v>
      </c>
      <c r="BO27" s="1" t="n">
        <v>0</v>
      </c>
      <c r="BP27" s="1" t="n">
        <v>24</v>
      </c>
      <c r="BQ27" s="1" t="n">
        <v>2</v>
      </c>
      <c r="BR27" s="1" t="n">
        <v>6</v>
      </c>
      <c r="BT27" s="1" t="n">
        <f aca="false">SUM(BI27:BR27)</f>
        <v>2961</v>
      </c>
    </row>
    <row r="28" customFormat="false" ht="12.75" hidden="false" customHeight="true" outlineLevel="0" collapsed="false">
      <c r="AM28" s="1" t="n">
        <v>17</v>
      </c>
      <c r="AN28" s="1" t="n">
        <v>7</v>
      </c>
      <c r="AO28" s="1" t="n">
        <v>17</v>
      </c>
      <c r="AP28" s="1" t="n">
        <v>98</v>
      </c>
      <c r="AQ28" s="1" t="n">
        <v>3811</v>
      </c>
      <c r="AR28" s="1" t="n">
        <v>10</v>
      </c>
      <c r="AS28" s="1" t="n">
        <v>143</v>
      </c>
      <c r="AT28" s="1" t="n">
        <v>7</v>
      </c>
      <c r="AU28" s="1" t="n">
        <v>3</v>
      </c>
      <c r="AV28" s="1" t="n">
        <v>28</v>
      </c>
      <c r="AW28" s="1" t="n">
        <v>2</v>
      </c>
      <c r="AX28" s="1" t="n">
        <v>3</v>
      </c>
      <c r="AZ28" s="1" t="n">
        <f aca="false">SUM(AO28:AX28)</f>
        <v>4122</v>
      </c>
      <c r="BB28" s="6"/>
      <c r="BC28" s="6"/>
      <c r="BD28" s="6"/>
      <c r="BE28" s="6"/>
      <c r="BH28" s="1" t="n">
        <v>7</v>
      </c>
      <c r="BI28" s="1" t="n">
        <v>23</v>
      </c>
      <c r="BJ28" s="1" t="n">
        <v>87</v>
      </c>
      <c r="BK28" s="1" t="n">
        <v>3322</v>
      </c>
      <c r="BL28" s="1" t="n">
        <v>10</v>
      </c>
      <c r="BM28" s="1" t="n">
        <v>104</v>
      </c>
      <c r="BN28" s="1" t="n">
        <v>7</v>
      </c>
      <c r="BO28" s="1" t="n">
        <v>1</v>
      </c>
      <c r="BP28" s="1" t="n">
        <v>23</v>
      </c>
      <c r="BQ28" s="1" t="n">
        <v>1</v>
      </c>
      <c r="BR28" s="1" t="n">
        <v>7</v>
      </c>
      <c r="BT28" s="1" t="n">
        <f aca="false">SUM(BI28:BR28)</f>
        <v>3585</v>
      </c>
    </row>
    <row r="29" customFormat="false" ht="12.75" hidden="false" customHeight="true" outlineLevel="0" collapsed="false">
      <c r="AM29" s="1" t="n">
        <v>18</v>
      </c>
      <c r="AN29" s="1" t="n">
        <v>7</v>
      </c>
      <c r="AO29" s="1" t="n">
        <v>19</v>
      </c>
      <c r="AP29" s="1" t="n">
        <v>144</v>
      </c>
      <c r="AQ29" s="1" t="n">
        <v>5425</v>
      </c>
      <c r="AR29" s="1" t="n">
        <v>5</v>
      </c>
      <c r="AS29" s="1" t="n">
        <v>145</v>
      </c>
      <c r="AT29" s="1" t="n">
        <v>6</v>
      </c>
      <c r="AU29" s="1" t="n">
        <v>0</v>
      </c>
      <c r="AV29" s="1" t="n">
        <v>15</v>
      </c>
      <c r="AW29" s="1" t="n">
        <v>1</v>
      </c>
      <c r="AX29" s="1" t="n">
        <v>4</v>
      </c>
      <c r="AZ29" s="1" t="n">
        <f aca="false">SUM(AO29:AX29)</f>
        <v>5764</v>
      </c>
      <c r="BB29" s="6"/>
      <c r="BC29" s="6"/>
      <c r="BD29" s="6"/>
      <c r="BE29" s="6"/>
      <c r="BH29" s="1" t="n">
        <v>7</v>
      </c>
      <c r="BI29" s="1" t="n">
        <v>18</v>
      </c>
      <c r="BJ29" s="1" t="n">
        <v>84</v>
      </c>
      <c r="BK29" s="1" t="n">
        <v>3649</v>
      </c>
      <c r="BL29" s="1" t="n">
        <v>9</v>
      </c>
      <c r="BM29" s="1" t="n">
        <v>90</v>
      </c>
      <c r="BN29" s="1" t="n">
        <v>12</v>
      </c>
      <c r="BO29" s="1" t="n">
        <v>3</v>
      </c>
      <c r="BP29" s="1" t="n">
        <v>10</v>
      </c>
      <c r="BQ29" s="1" t="n">
        <v>2</v>
      </c>
      <c r="BR29" s="1" t="n">
        <v>2</v>
      </c>
      <c r="BT29" s="1" t="n">
        <f aca="false">SUM(BI29:BR29)</f>
        <v>3879</v>
      </c>
    </row>
    <row r="30" customFormat="false" ht="12.75" hidden="false" customHeight="true" outlineLevel="0" collapsed="false">
      <c r="AM30" s="1" t="n">
        <v>19</v>
      </c>
      <c r="AN30" s="1" t="n">
        <v>7</v>
      </c>
      <c r="AO30" s="1" t="n">
        <v>17</v>
      </c>
      <c r="AP30" s="1" t="n">
        <v>118</v>
      </c>
      <c r="AQ30" s="1" t="n">
        <v>4103</v>
      </c>
      <c r="AR30" s="1" t="n">
        <v>6</v>
      </c>
      <c r="AS30" s="1" t="n">
        <v>82</v>
      </c>
      <c r="AT30" s="1" t="n">
        <v>4</v>
      </c>
      <c r="AU30" s="1" t="n">
        <v>3</v>
      </c>
      <c r="AV30" s="1" t="n">
        <v>5</v>
      </c>
      <c r="AW30" s="1" t="n">
        <v>0</v>
      </c>
      <c r="AX30" s="1" t="n">
        <v>2</v>
      </c>
      <c r="AZ30" s="1" t="n">
        <f aca="false">SUM(AO30:AX30)</f>
        <v>4340</v>
      </c>
      <c r="BB30" s="6"/>
      <c r="BC30" s="6"/>
      <c r="BD30" s="6"/>
      <c r="BE30" s="6"/>
      <c r="BH30" s="1" t="n">
        <v>7</v>
      </c>
      <c r="BI30" s="1" t="n">
        <v>19</v>
      </c>
      <c r="BJ30" s="1" t="n">
        <v>90</v>
      </c>
      <c r="BK30" s="1" t="n">
        <v>3080</v>
      </c>
      <c r="BL30" s="1" t="n">
        <v>2</v>
      </c>
      <c r="BM30" s="1" t="n">
        <v>66</v>
      </c>
      <c r="BN30" s="1" t="n">
        <v>3</v>
      </c>
      <c r="BO30" s="1" t="n">
        <v>0</v>
      </c>
      <c r="BP30" s="1" t="n">
        <v>1</v>
      </c>
      <c r="BQ30" s="1" t="n">
        <v>0</v>
      </c>
      <c r="BR30" s="1" t="n">
        <v>3</v>
      </c>
      <c r="BT30" s="1" t="n">
        <f aca="false">SUM(BI30:BR30)</f>
        <v>3264</v>
      </c>
    </row>
    <row r="31" customFormat="false" ht="12.75" hidden="false" customHeight="true" outlineLevel="0" collapsed="false">
      <c r="AM31" s="1" t="n">
        <v>20</v>
      </c>
      <c r="AN31" s="1" t="n">
        <v>7</v>
      </c>
      <c r="AO31" s="1" t="n">
        <v>15</v>
      </c>
      <c r="AP31" s="1" t="n">
        <v>67</v>
      </c>
      <c r="AQ31" s="1" t="n">
        <v>2282</v>
      </c>
      <c r="AR31" s="1" t="n">
        <v>8</v>
      </c>
      <c r="AS31" s="1" t="n">
        <v>38</v>
      </c>
      <c r="AT31" s="1" t="n">
        <v>2</v>
      </c>
      <c r="AU31" s="1" t="n">
        <v>0</v>
      </c>
      <c r="AV31" s="1" t="n">
        <v>2</v>
      </c>
      <c r="AW31" s="1" t="n">
        <v>0</v>
      </c>
      <c r="AX31" s="1" t="n">
        <v>0</v>
      </c>
      <c r="AZ31" s="1" t="n">
        <f aca="false">SUM(AO31:AX31)</f>
        <v>2414</v>
      </c>
      <c r="BB31" s="6"/>
      <c r="BC31" s="6"/>
      <c r="BD31" s="6"/>
      <c r="BE31" s="6"/>
      <c r="BH31" s="1" t="n">
        <v>7</v>
      </c>
      <c r="BI31" s="1" t="n">
        <v>14</v>
      </c>
      <c r="BJ31" s="1" t="n">
        <v>48</v>
      </c>
      <c r="BK31" s="1" t="n">
        <v>2184</v>
      </c>
      <c r="BL31" s="1" t="n">
        <v>4</v>
      </c>
      <c r="BM31" s="1" t="n">
        <v>45</v>
      </c>
      <c r="BN31" s="1" t="n">
        <v>6</v>
      </c>
      <c r="BO31" s="1" t="n">
        <v>0</v>
      </c>
      <c r="BP31" s="1" t="n">
        <v>3</v>
      </c>
      <c r="BQ31" s="1" t="n">
        <v>0</v>
      </c>
      <c r="BR31" s="1" t="n">
        <v>1</v>
      </c>
      <c r="BT31" s="1" t="n">
        <f aca="false">SUM(BI31:BR31)</f>
        <v>2305</v>
      </c>
    </row>
    <row r="32" customFormat="false" ht="12.75" hidden="false" customHeight="true" outlineLevel="0" collapsed="false">
      <c r="AM32" s="1" t="n">
        <v>21</v>
      </c>
      <c r="AN32" s="1" t="n">
        <v>7</v>
      </c>
      <c r="AO32" s="1" t="n">
        <v>4</v>
      </c>
      <c r="AP32" s="1" t="n">
        <v>47</v>
      </c>
      <c r="AQ32" s="1" t="n">
        <v>1630</v>
      </c>
      <c r="AR32" s="1" t="n">
        <v>2</v>
      </c>
      <c r="AS32" s="1" t="n">
        <v>24</v>
      </c>
      <c r="AT32" s="1" t="n">
        <v>3</v>
      </c>
      <c r="AU32" s="1" t="n">
        <v>0</v>
      </c>
      <c r="AV32" s="1" t="n">
        <v>1</v>
      </c>
      <c r="AW32" s="1" t="n">
        <v>0</v>
      </c>
      <c r="AX32" s="1" t="n">
        <v>0</v>
      </c>
      <c r="AZ32" s="1" t="n">
        <f aca="false">SUM(AO32:AX32)</f>
        <v>1711</v>
      </c>
      <c r="BB32" s="6"/>
      <c r="BC32" s="6"/>
      <c r="BD32" s="6"/>
      <c r="BE32" s="6"/>
      <c r="BH32" s="1" t="n">
        <v>7</v>
      </c>
      <c r="BI32" s="1" t="n">
        <v>5</v>
      </c>
      <c r="BJ32" s="1" t="n">
        <v>42</v>
      </c>
      <c r="BK32" s="1" t="n">
        <v>1433</v>
      </c>
      <c r="BL32" s="1" t="n">
        <v>5</v>
      </c>
      <c r="BM32" s="1" t="n">
        <v>17</v>
      </c>
      <c r="BN32" s="1" t="n">
        <v>4</v>
      </c>
      <c r="BO32" s="1" t="n">
        <v>1</v>
      </c>
      <c r="BP32" s="1" t="n">
        <v>0</v>
      </c>
      <c r="BQ32" s="1" t="n">
        <v>1</v>
      </c>
      <c r="BR32" s="1" t="n">
        <v>0</v>
      </c>
      <c r="BT32" s="1" t="n">
        <f aca="false">SUM(BI32:BR32)</f>
        <v>1508</v>
      </c>
    </row>
    <row r="33" customFormat="false" ht="12.75" hidden="false" customHeight="true" outlineLevel="0" collapsed="false">
      <c r="AM33" s="1" t="n">
        <v>22</v>
      </c>
      <c r="AN33" s="1" t="n">
        <v>7</v>
      </c>
      <c r="AO33" s="1" t="n">
        <v>3</v>
      </c>
      <c r="AP33" s="1" t="n">
        <v>54</v>
      </c>
      <c r="AQ33" s="1" t="n">
        <v>1486</v>
      </c>
      <c r="AR33" s="1" t="n">
        <v>2</v>
      </c>
      <c r="AS33" s="1" t="n">
        <v>23</v>
      </c>
      <c r="AT33" s="1" t="n">
        <v>0</v>
      </c>
      <c r="AU33" s="1" t="n">
        <v>0</v>
      </c>
      <c r="AV33" s="1" t="n">
        <v>2</v>
      </c>
      <c r="AW33" s="1" t="n">
        <v>0</v>
      </c>
      <c r="AX33" s="1" t="n">
        <v>0</v>
      </c>
      <c r="AZ33" s="1" t="n">
        <f aca="false">SUM(AO33:AX33)</f>
        <v>1570</v>
      </c>
      <c r="BB33" s="6"/>
      <c r="BC33" s="6"/>
      <c r="BD33" s="6"/>
      <c r="BE33" s="6"/>
      <c r="BH33" s="1" t="n">
        <v>7</v>
      </c>
      <c r="BI33" s="1" t="n">
        <v>4</v>
      </c>
      <c r="BJ33" s="1" t="n">
        <v>35</v>
      </c>
      <c r="BK33" s="1" t="n">
        <v>1166</v>
      </c>
      <c r="BL33" s="1" t="n">
        <v>4</v>
      </c>
      <c r="BM33" s="1" t="n">
        <v>13</v>
      </c>
      <c r="BN33" s="1" t="n">
        <v>0</v>
      </c>
      <c r="BO33" s="1" t="n">
        <v>0</v>
      </c>
      <c r="BP33" s="1" t="n">
        <v>1</v>
      </c>
      <c r="BQ33" s="1" t="n">
        <v>0</v>
      </c>
      <c r="BR33" s="1" t="n">
        <v>0</v>
      </c>
      <c r="BT33" s="1" t="n">
        <f aca="false">SUM(BI33:BR33)</f>
        <v>1223</v>
      </c>
    </row>
    <row r="34" customFormat="false" ht="12.75" hidden="false" customHeight="true" outlineLevel="0" collapsed="false">
      <c r="AM34" s="1" t="n">
        <v>23</v>
      </c>
      <c r="AN34" s="1" t="n">
        <v>7</v>
      </c>
      <c r="AO34" s="1" t="n">
        <v>4</v>
      </c>
      <c r="AP34" s="1" t="n">
        <v>27</v>
      </c>
      <c r="AQ34" s="1" t="n">
        <v>1313</v>
      </c>
      <c r="AR34" s="1" t="n">
        <v>1</v>
      </c>
      <c r="AS34" s="1" t="n">
        <v>16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Z34" s="1" t="n">
        <f aca="false">SUM(AO34:AX34)</f>
        <v>1361</v>
      </c>
      <c r="BB34" s="6"/>
      <c r="BC34" s="6"/>
      <c r="BD34" s="6"/>
      <c r="BE34" s="6"/>
      <c r="BH34" s="1" t="n">
        <v>7</v>
      </c>
      <c r="BI34" s="1" t="n">
        <v>4</v>
      </c>
      <c r="BJ34" s="1" t="n">
        <v>21</v>
      </c>
      <c r="BK34" s="1" t="n">
        <v>1067</v>
      </c>
      <c r="BL34" s="1" t="n">
        <v>0</v>
      </c>
      <c r="BM34" s="1" t="n">
        <v>9</v>
      </c>
      <c r="BN34" s="1" t="n">
        <v>1</v>
      </c>
      <c r="BO34" s="1" t="n">
        <v>0</v>
      </c>
      <c r="BP34" s="1" t="n">
        <v>0</v>
      </c>
      <c r="BQ34" s="1" t="n">
        <v>0</v>
      </c>
      <c r="BR34" s="1" t="n">
        <v>0</v>
      </c>
      <c r="BT34" s="1" t="n">
        <f aca="false">SUM(BI34:BR34)</f>
        <v>1102</v>
      </c>
    </row>
    <row r="35" customFormat="false" ht="12.75" hidden="false" customHeight="true" outlineLevel="0" collapsed="false">
      <c r="AM35" s="1" t="n">
        <v>24</v>
      </c>
      <c r="AN35" s="1" t="n">
        <v>7</v>
      </c>
      <c r="AO35" s="1" t="n">
        <v>0</v>
      </c>
      <c r="AP35" s="1" t="n">
        <v>9</v>
      </c>
      <c r="AQ35" s="1" t="n">
        <v>758</v>
      </c>
      <c r="AR35" s="1" t="n">
        <v>0</v>
      </c>
      <c r="AS35" s="1" t="n">
        <v>11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Z35" s="1" t="n">
        <f aca="false">SUM(AO35:AX35)</f>
        <v>778</v>
      </c>
      <c r="BB35" s="6"/>
      <c r="BC35" s="6"/>
      <c r="BD35" s="6"/>
      <c r="BE35" s="6"/>
      <c r="BH35" s="1" t="n">
        <v>7</v>
      </c>
      <c r="BI35" s="1" t="n">
        <v>0</v>
      </c>
      <c r="BJ35" s="1" t="n">
        <v>7</v>
      </c>
      <c r="BK35" s="1" t="n">
        <v>626</v>
      </c>
      <c r="BL35" s="1" t="n">
        <v>0</v>
      </c>
      <c r="BM35" s="1" t="n">
        <v>7</v>
      </c>
      <c r="BN35" s="1" t="n">
        <v>0</v>
      </c>
      <c r="BO35" s="1" t="n">
        <v>0</v>
      </c>
      <c r="BP35" s="1" t="n">
        <v>1</v>
      </c>
      <c r="BQ35" s="1" t="n">
        <v>0</v>
      </c>
      <c r="BR35" s="1" t="n">
        <v>1</v>
      </c>
      <c r="BT35" s="1" t="n">
        <f aca="false">SUM(BI35:BR35)</f>
        <v>642</v>
      </c>
    </row>
    <row r="36" customFormat="false" ht="12.75" hidden="false" customHeight="true" outlineLevel="0" collapsed="false">
      <c r="AN36" s="1" t="n">
        <f aca="false">SUM(AO36:AX36)</f>
        <v>48643</v>
      </c>
      <c r="AO36" s="1" t="n">
        <f aca="false">SUM(AO12:AO35)</f>
        <v>238</v>
      </c>
      <c r="AP36" s="1" t="n">
        <f aca="false">SUM(AP12:AP35)</f>
        <v>1149</v>
      </c>
      <c r="AQ36" s="1" t="n">
        <f aca="false">SUM(AQ12:AQ35)</f>
        <v>44895</v>
      </c>
      <c r="AR36" s="1" t="n">
        <f aca="false">SUM(AR12:AR35)</f>
        <v>108</v>
      </c>
      <c r="AS36" s="1" t="n">
        <f aca="false">SUM(AS12:AS35)</f>
        <v>1708</v>
      </c>
      <c r="AT36" s="1" t="n">
        <f aca="false">SUM(AT12:AT35)</f>
        <v>116</v>
      </c>
      <c r="AU36" s="1" t="n">
        <f aca="false">SUM(AU12:AU35)</f>
        <v>30</v>
      </c>
      <c r="AV36" s="1" t="n">
        <f aca="false">SUM(AV12:AV35)</f>
        <v>330</v>
      </c>
      <c r="AW36" s="1" t="n">
        <f aca="false">SUM(AW12:AW35)</f>
        <v>25</v>
      </c>
      <c r="AX36" s="1" t="n">
        <f aca="false">SUM(AX12:AX35)</f>
        <v>44</v>
      </c>
      <c r="AZ36" s="1" t="n">
        <f aca="false">SUM(AZ12:AZ35)</f>
        <v>48643</v>
      </c>
      <c r="BH36" s="1" t="n">
        <f aca="false">SUM(BI36:BR36)</f>
        <v>47970</v>
      </c>
      <c r="BI36" s="1" t="n">
        <f aca="false">SUM(BI12:BI35)</f>
        <v>247</v>
      </c>
      <c r="BJ36" s="1" t="n">
        <f aca="false">SUM(BJ12:BJ35)</f>
        <v>1012</v>
      </c>
      <c r="BK36" s="1" t="n">
        <f aca="false">SUM(BK12:BK35)</f>
        <v>44118</v>
      </c>
      <c r="BL36" s="1" t="n">
        <f aca="false">SUM(BL12:BL35)</f>
        <v>112</v>
      </c>
      <c r="BM36" s="1" t="n">
        <f aca="false">SUM(BM12:BM35)</f>
        <v>1819</v>
      </c>
      <c r="BN36" s="1" t="n">
        <f aca="false">SUM(BN12:BN35)</f>
        <v>148</v>
      </c>
      <c r="BO36" s="1" t="n">
        <f aca="false">SUM(BO12:BO35)</f>
        <v>37</v>
      </c>
      <c r="BP36" s="1" t="n">
        <f aca="false">SUM(BP12:BP35)</f>
        <v>363</v>
      </c>
      <c r="BQ36" s="1" t="n">
        <f aca="false">SUM(BQ12:BQ35)</f>
        <v>33</v>
      </c>
      <c r="BR36" s="1" t="n">
        <f aca="false">SUM(BR12:BR35)</f>
        <v>81</v>
      </c>
      <c r="BT36" s="1" t="n">
        <f aca="false">SUM(BT12:BT35)</f>
        <v>47970</v>
      </c>
    </row>
    <row r="37" customFormat="false" ht="115.5" hidden="false" customHeight="true" outlineLevel="0" collapsed="false">
      <c r="AO37" s="33" t="s">
        <v>151</v>
      </c>
      <c r="AP37" s="33" t="s">
        <v>152</v>
      </c>
      <c r="AQ37" s="33" t="s">
        <v>153</v>
      </c>
      <c r="AR37" s="33" t="s">
        <v>154</v>
      </c>
      <c r="AS37" s="33" t="s">
        <v>155</v>
      </c>
      <c r="AT37" s="33" t="s">
        <v>156</v>
      </c>
      <c r="AU37" s="33" t="s">
        <v>157</v>
      </c>
      <c r="AV37" s="33" t="s">
        <v>158</v>
      </c>
      <c r="AW37" s="33" t="s">
        <v>159</v>
      </c>
      <c r="AX37" s="33" t="s">
        <v>160</v>
      </c>
    </row>
    <row r="38" customFormat="false" ht="13.5" hidden="false" customHeight="true" outlineLevel="0" collapsed="false">
      <c r="BH38" s="25" t="s">
        <v>161</v>
      </c>
      <c r="BI38" s="1" t="str">
        <f aca="false">AO41</f>
        <v>CAR (1) : Bus, car</v>
      </c>
      <c r="BJ38" s="1" t="str">
        <f aca="false">AO42</f>
        <v>MR (2) : Motocycle</v>
      </c>
      <c r="BK38" s="1" t="str">
        <f aca="false">AO43</f>
        <v>PW (3) : Voiture de tourisme</v>
      </c>
      <c r="BL38" s="1" t="str">
        <f aca="false">AO44</f>
        <v>PW+AH(4) : Voiture de tourisme avec remorque</v>
      </c>
      <c r="BM38" s="1" t="str">
        <f aca="false">AO45</f>
        <v>LIE (5) : Voiture de livraison</v>
      </c>
      <c r="BN38" s="1" t="str">
        <f aca="false">AO46</f>
        <v>LIE+AH(6) : Voiture de livraison avec remorque</v>
      </c>
      <c r="BO38" s="1" t="str">
        <f aca="false">AO47</f>
        <v>LIE+AL(7) : Voiture de livraison semi-remorque</v>
      </c>
      <c r="BP38" s="1" t="str">
        <f aca="false">AO48</f>
        <v>LW (8) : Camion</v>
      </c>
      <c r="BQ38" s="1" t="str">
        <f aca="false">AO49</f>
        <v>LZ (9) : Train routier</v>
      </c>
      <c r="BR38" s="1" t="str">
        <f aca="false">AO50</f>
        <v>SZ (10) :Véhicule lourd articulé</v>
      </c>
    </row>
    <row r="39" customFormat="false" ht="12.75" hidden="false" customHeight="true" outlineLevel="0" collapsed="false">
      <c r="AO39" s="34" t="s">
        <v>162</v>
      </c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</row>
    <row r="40" customFormat="false" ht="25.5" hidden="false" customHeight="true" outlineLevel="0" collapsed="false">
      <c r="AO40" s="35" t="s">
        <v>163</v>
      </c>
      <c r="AP40" s="35"/>
      <c r="AQ40" s="35"/>
      <c r="AR40" s="36" t="s">
        <v>164</v>
      </c>
      <c r="AS40" s="36"/>
      <c r="AT40" s="36"/>
      <c r="AU40" s="37" t="s">
        <v>165</v>
      </c>
      <c r="AV40" s="37"/>
      <c r="AW40" s="37"/>
      <c r="AX40" s="38" t="s">
        <v>166</v>
      </c>
      <c r="AY40" s="38"/>
      <c r="AZ40" s="38"/>
      <c r="BA40" s="38"/>
      <c r="BB40" s="38"/>
      <c r="BC40" s="38"/>
      <c r="BD40" s="38"/>
      <c r="BE40" s="38"/>
      <c r="BF40" s="38"/>
      <c r="BG40" s="38"/>
      <c r="BO40" s="25"/>
      <c r="BQ40" s="25"/>
    </row>
    <row r="41" customFormat="false" ht="25.5" hidden="false" customHeight="true" outlineLevel="0" collapsed="false">
      <c r="AO41" s="39" t="s">
        <v>167</v>
      </c>
      <c r="AP41" s="39"/>
      <c r="AQ41" s="39"/>
      <c r="AR41" s="40" t="str">
        <f aca="false">AO41</f>
        <v>CAR (1) : Bus, car</v>
      </c>
      <c r="AS41" s="40"/>
      <c r="AT41" s="40"/>
      <c r="AU41" s="40" t="str">
        <f aca="false">AR41</f>
        <v>CAR (1) : Bus, car</v>
      </c>
      <c r="AV41" s="40"/>
      <c r="AW41" s="40"/>
      <c r="AX41" s="41" t="s">
        <v>168</v>
      </c>
      <c r="AY41" s="41"/>
      <c r="AZ41" s="41"/>
      <c r="BA41" s="41"/>
      <c r="BB41" s="41"/>
      <c r="BC41" s="41"/>
      <c r="BD41" s="41"/>
      <c r="BE41" s="41"/>
      <c r="BF41" s="41"/>
      <c r="BG41" s="41"/>
      <c r="BO41" s="25"/>
      <c r="BQ41" s="25"/>
    </row>
    <row r="42" customFormat="false" ht="25.5" hidden="false" customHeight="true" outlineLevel="0" collapsed="false">
      <c r="AO42" s="39" t="s">
        <v>169</v>
      </c>
      <c r="AP42" s="39"/>
      <c r="AQ42" s="39"/>
      <c r="AR42" s="40" t="str">
        <f aca="false">AO42</f>
        <v>MR (2) : Motocycle</v>
      </c>
      <c r="AS42" s="40"/>
      <c r="AT42" s="40"/>
      <c r="AU42" s="40" t="str">
        <f aca="false">AR42</f>
        <v>MR (2) : Motocycle</v>
      </c>
      <c r="AV42" s="40"/>
      <c r="AW42" s="40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O42" s="25"/>
      <c r="BQ42" s="25"/>
    </row>
    <row r="43" customFormat="false" ht="25.5" hidden="false" customHeight="true" outlineLevel="0" collapsed="false">
      <c r="AO43" s="39" t="s">
        <v>170</v>
      </c>
      <c r="AP43" s="39"/>
      <c r="AQ43" s="39"/>
      <c r="AR43" s="42" t="s">
        <v>171</v>
      </c>
      <c r="AS43" s="42"/>
      <c r="AT43" s="42"/>
      <c r="AU43" s="42" t="str">
        <f aca="false">AR43</f>
        <v>PW (11) : Voiture de tourisme yc remorque</v>
      </c>
      <c r="AV43" s="42"/>
      <c r="AW43" s="42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O43" s="25"/>
    </row>
    <row r="44" customFormat="false" ht="25.5" hidden="false" customHeight="true" outlineLevel="0" collapsed="false">
      <c r="AO44" s="43" t="s">
        <v>172</v>
      </c>
      <c r="AP44" s="43"/>
      <c r="AQ44" s="43"/>
      <c r="AR44" s="42"/>
      <c r="AS44" s="42"/>
      <c r="AT44" s="42"/>
      <c r="AU44" s="42"/>
      <c r="AV44" s="42"/>
      <c r="AW44" s="42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O44" s="25"/>
      <c r="BQ44" s="25"/>
    </row>
    <row r="45" customFormat="false" ht="25.5" hidden="false" customHeight="true" outlineLevel="0" collapsed="false">
      <c r="AO45" s="39" t="s">
        <v>173</v>
      </c>
      <c r="AP45" s="39"/>
      <c r="AQ45" s="39"/>
      <c r="AR45" s="42" t="s">
        <v>174</v>
      </c>
      <c r="AS45" s="42"/>
      <c r="AT45" s="42"/>
      <c r="AU45" s="42" t="str">
        <f aca="false">AR45</f>
        <v>LIE (12) : Voiture de livraison yc remorque et semi</v>
      </c>
      <c r="AV45" s="42"/>
      <c r="AW45" s="42"/>
      <c r="AX45" s="44" t="s">
        <v>175</v>
      </c>
      <c r="AY45" s="44"/>
      <c r="AZ45" s="44"/>
      <c r="BA45" s="44"/>
      <c r="BB45" s="44"/>
      <c r="BC45" s="44"/>
      <c r="BD45" s="44"/>
      <c r="BE45" s="44"/>
      <c r="BF45" s="44"/>
      <c r="BG45" s="44"/>
      <c r="BO45" s="25"/>
    </row>
    <row r="46" customFormat="false" ht="25.5" hidden="false" customHeight="true" outlineLevel="0" collapsed="false">
      <c r="AO46" s="43" t="s">
        <v>176</v>
      </c>
      <c r="AP46" s="43"/>
      <c r="AQ46" s="43"/>
      <c r="AR46" s="42"/>
      <c r="AS46" s="42"/>
      <c r="AT46" s="42"/>
      <c r="AU46" s="42"/>
      <c r="AV46" s="42"/>
      <c r="AW46" s="42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O46" s="25"/>
    </row>
    <row r="47" customFormat="false" ht="25.5" hidden="false" customHeight="true" outlineLevel="0" collapsed="false">
      <c r="AO47" s="43" t="s">
        <v>177</v>
      </c>
      <c r="AP47" s="43"/>
      <c r="AQ47" s="43"/>
      <c r="AR47" s="42"/>
      <c r="AS47" s="42"/>
      <c r="AT47" s="42"/>
      <c r="AU47" s="42"/>
      <c r="AV47" s="42"/>
      <c r="AW47" s="42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O47" s="25"/>
      <c r="BQ47" s="25"/>
    </row>
    <row r="48" customFormat="false" ht="25.5" hidden="false" customHeight="true" outlineLevel="0" collapsed="false">
      <c r="AO48" s="39" t="s">
        <v>178</v>
      </c>
      <c r="AP48" s="39"/>
      <c r="AQ48" s="39"/>
      <c r="AR48" s="40" t="str">
        <f aca="false">AO48</f>
        <v>LW (8) : Camion</v>
      </c>
      <c r="AS48" s="40"/>
      <c r="AT48" s="40"/>
      <c r="AU48" s="40" t="str">
        <f aca="false">AR48</f>
        <v>LW (8) : Camion</v>
      </c>
      <c r="AV48" s="40"/>
      <c r="AW48" s="40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O48" s="25"/>
      <c r="BQ48" s="25"/>
    </row>
    <row r="49" customFormat="false" ht="25.5" hidden="false" customHeight="true" outlineLevel="0" collapsed="false">
      <c r="AO49" s="39" t="s">
        <v>179</v>
      </c>
      <c r="AP49" s="39"/>
      <c r="AQ49" s="39"/>
      <c r="AR49" s="40" t="str">
        <f aca="false">AO49</f>
        <v>LZ (9) : Train routier</v>
      </c>
      <c r="AS49" s="40"/>
      <c r="AT49" s="40"/>
      <c r="AU49" s="45" t="s">
        <v>180</v>
      </c>
      <c r="AV49" s="45"/>
      <c r="AW49" s="45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O49" s="25"/>
      <c r="BQ49" s="25"/>
    </row>
    <row r="50" customFormat="false" ht="25.5" hidden="false" customHeight="true" outlineLevel="0" collapsed="false">
      <c r="AO50" s="46" t="s">
        <v>181</v>
      </c>
      <c r="AP50" s="46"/>
      <c r="AQ50" s="46"/>
      <c r="AR50" s="47" t="str">
        <f aca="false">AO50</f>
        <v>SZ (10) :Véhicule lourd articulé</v>
      </c>
      <c r="AS50" s="47"/>
      <c r="AT50" s="47"/>
      <c r="AU50" s="45"/>
      <c r="AV50" s="45"/>
      <c r="AW50" s="45"/>
      <c r="AX50" s="44"/>
      <c r="AY50" s="44"/>
      <c r="AZ50" s="44"/>
      <c r="BA50" s="44"/>
      <c r="BB50" s="44"/>
      <c r="BC50" s="44"/>
      <c r="BD50" s="44"/>
      <c r="BE50" s="44"/>
      <c r="BF50" s="44"/>
      <c r="BG50" s="44"/>
    </row>
    <row r="51" customFormat="false" ht="12.75" hidden="false" customHeight="true" outlineLevel="0" collapsed="false">
      <c r="BH51" s="25" t="s">
        <v>127</v>
      </c>
      <c r="BI51" s="1" t="str">
        <f aca="false">AR41</f>
        <v>CAR (1) : Bus, car</v>
      </c>
      <c r="BJ51" s="1" t="str">
        <f aca="false">AR42</f>
        <v>MR (2) : Motocycle</v>
      </c>
      <c r="BK51" s="1" t="str">
        <f aca="false">AR43</f>
        <v>PW (11) : Voiture de tourisme yc remorque</v>
      </c>
      <c r="BM51" s="1" t="str">
        <f aca="false">AR45</f>
        <v>LIE (12) : Voiture de livraison yc remorque et semi</v>
      </c>
      <c r="BP51" s="1" t="str">
        <f aca="false">AR48</f>
        <v>LW (8) : Camion</v>
      </c>
      <c r="BQ51" s="1" t="str">
        <f aca="false">AR49</f>
        <v>LZ (9) : Train routier</v>
      </c>
      <c r="BR51" s="1" t="str">
        <f aca="false">AR50</f>
        <v>SZ (10) :Véhicule lourd articulé</v>
      </c>
    </row>
    <row r="52" customFormat="false" ht="12.75" hidden="false" customHeight="true" outlineLevel="0" collapsed="false">
      <c r="AO52" s="32" t="n">
        <f aca="false">AO12/$AZ$36</f>
        <v>0</v>
      </c>
      <c r="AP52" s="32" t="n">
        <f aca="false">AP12/$AZ$36</f>
        <v>0.000102789712805542</v>
      </c>
      <c r="AQ52" s="32" t="n">
        <f aca="false">AQ12/$AZ$36</f>
        <v>0.00735974343687684</v>
      </c>
      <c r="AR52" s="32" t="n">
        <f aca="false">AR12/$AZ$36</f>
        <v>0</v>
      </c>
      <c r="AS52" s="32" t="n">
        <f aca="false">AS12/$AZ$36</f>
        <v>0.000246695310733302</v>
      </c>
      <c r="AT52" s="32" t="n">
        <f aca="false">AT12/$AZ$36</f>
        <v>2.05579425611085E-005</v>
      </c>
      <c r="AU52" s="32" t="n">
        <f aca="false">AU12/$AZ$36</f>
        <v>0</v>
      </c>
      <c r="AV52" s="32" t="n">
        <f aca="false">AV12/$AZ$36</f>
        <v>4.1115885122217E-005</v>
      </c>
      <c r="AW52" s="32" t="n">
        <f aca="false">AW12/$AZ$36</f>
        <v>0</v>
      </c>
      <c r="AX52" s="32" t="n">
        <f aca="false">AX12/$AZ$36</f>
        <v>0</v>
      </c>
      <c r="BI52" s="32" t="n">
        <f aca="false">BI12/$BT$36</f>
        <v>0</v>
      </c>
      <c r="BJ52" s="32" t="n">
        <f aca="false">BJ12/$BT$36</f>
        <v>6.25390869293308E-005</v>
      </c>
      <c r="BK52" s="32" t="n">
        <f aca="false">BK12/$BT$36</f>
        <v>0.00558682509902022</v>
      </c>
      <c r="BL52" s="32" t="n">
        <f aca="false">BL12/$BT$36</f>
        <v>0</v>
      </c>
      <c r="BM52" s="32" t="n">
        <f aca="false">BM12/$BT$36</f>
        <v>0.000166770898478216</v>
      </c>
      <c r="BN52" s="32" t="n">
        <f aca="false">BN12/$BT$36</f>
        <v>0</v>
      </c>
      <c r="BO52" s="32" t="n">
        <f aca="false">BO12/$BT$36</f>
        <v>0</v>
      </c>
      <c r="BP52" s="32" t="n">
        <f aca="false">BP12/$BT$36</f>
        <v>4.16927246195539E-005</v>
      </c>
      <c r="BQ52" s="32" t="n">
        <f aca="false">BQ12/$BT$36</f>
        <v>0</v>
      </c>
      <c r="BR52" s="32" t="n">
        <f aca="false">BR12/$BT$36</f>
        <v>2.08463623097769E-005</v>
      </c>
    </row>
    <row r="53" customFormat="false" ht="12.75" hidden="false" customHeight="true" outlineLevel="0" collapsed="false">
      <c r="AO53" s="32" t="n">
        <f aca="false">AO13/$AZ$36</f>
        <v>0</v>
      </c>
      <c r="AP53" s="32" t="n">
        <f aca="false">AP13/$AZ$36</f>
        <v>8.22317702444339E-005</v>
      </c>
      <c r="AQ53" s="32" t="n">
        <f aca="false">AQ13/$AZ$36</f>
        <v>0.00296034372879962</v>
      </c>
      <c r="AR53" s="32" t="n">
        <f aca="false">AR13/$AZ$36</f>
        <v>2.05579425611085E-005</v>
      </c>
      <c r="AS53" s="32" t="n">
        <f aca="false">AS13/$AZ$36</f>
        <v>0.000143905597927759</v>
      </c>
      <c r="AT53" s="32" t="n">
        <f aca="false">AT13/$AZ$36</f>
        <v>0</v>
      </c>
      <c r="AU53" s="32" t="n">
        <f aca="false">AU13/$AZ$36</f>
        <v>0</v>
      </c>
      <c r="AV53" s="32" t="n">
        <f aca="false">AV13/$AZ$36</f>
        <v>0</v>
      </c>
      <c r="AW53" s="32" t="n">
        <f aca="false">AW13/$AZ$36</f>
        <v>0</v>
      </c>
      <c r="AX53" s="32" t="n">
        <f aca="false">AX13/$AZ$36</f>
        <v>0</v>
      </c>
      <c r="BI53" s="32" t="n">
        <f aca="false">BI13/$BT$36</f>
        <v>4.16927246195539E-005</v>
      </c>
      <c r="BJ53" s="32" t="n">
        <f aca="false">BJ13/$BT$36</f>
        <v>2.08463623097769E-005</v>
      </c>
      <c r="BK53" s="32" t="n">
        <f aca="false">BK13/$BT$36</f>
        <v>0.00264748801334167</v>
      </c>
      <c r="BL53" s="32" t="n">
        <f aca="false">BL13/$BT$36</f>
        <v>0</v>
      </c>
      <c r="BM53" s="32" t="n">
        <f aca="false">BM13/$BT$36</f>
        <v>0.000145924536168439</v>
      </c>
      <c r="BN53" s="32" t="n">
        <f aca="false">BN13/$BT$36</f>
        <v>2.08463623097769E-005</v>
      </c>
      <c r="BO53" s="32" t="n">
        <f aca="false">BO13/$BT$36</f>
        <v>0</v>
      </c>
      <c r="BP53" s="32" t="n">
        <f aca="false">BP13/$BT$36</f>
        <v>0</v>
      </c>
      <c r="BQ53" s="32" t="n">
        <f aca="false">BQ13/$BT$36</f>
        <v>0</v>
      </c>
      <c r="BR53" s="32" t="n">
        <f aca="false">BR13/$BT$36</f>
        <v>2.08463623097769E-005</v>
      </c>
    </row>
    <row r="54" customFormat="false" ht="12.75" hidden="false" customHeight="true" outlineLevel="0" collapsed="false">
      <c r="AO54" s="32" t="n">
        <f aca="false">AO14/$AZ$36</f>
        <v>0</v>
      </c>
      <c r="AP54" s="32" t="n">
        <f aca="false">AP14/$AZ$36</f>
        <v>2.05579425611085E-005</v>
      </c>
      <c r="AQ54" s="32" t="n">
        <f aca="false">AQ14/$AZ$36</f>
        <v>0.00195300454330531</v>
      </c>
      <c r="AR54" s="32" t="n">
        <f aca="false">AR14/$AZ$36</f>
        <v>0</v>
      </c>
      <c r="AS54" s="32" t="n">
        <f aca="false">AS14/$AZ$36</f>
        <v>0.000185021483049976</v>
      </c>
      <c r="AT54" s="32" t="n">
        <f aca="false">AT14/$AZ$36</f>
        <v>0</v>
      </c>
      <c r="AU54" s="32" t="n">
        <f aca="false">AU14/$AZ$36</f>
        <v>0</v>
      </c>
      <c r="AV54" s="32" t="n">
        <f aca="false">AV14/$AZ$36</f>
        <v>8.22317702444339E-005</v>
      </c>
      <c r="AW54" s="32" t="n">
        <f aca="false">AW14/$AZ$36</f>
        <v>0</v>
      </c>
      <c r="AX54" s="32" t="n">
        <f aca="false">AX14/$AZ$36</f>
        <v>0</v>
      </c>
      <c r="BI54" s="32" t="n">
        <f aca="false">BI14/$BT$36</f>
        <v>0</v>
      </c>
      <c r="BJ54" s="32" t="n">
        <f aca="false">BJ14/$BT$36</f>
        <v>4.16927246195539E-005</v>
      </c>
      <c r="BK54" s="32" t="n">
        <f aca="false">BK14/$BT$36</f>
        <v>0.00173024807171149</v>
      </c>
      <c r="BL54" s="32" t="n">
        <f aca="false">BL14/$BT$36</f>
        <v>0</v>
      </c>
      <c r="BM54" s="32" t="n">
        <f aca="false">BM14/$BT$36</f>
        <v>0.000145924536168439</v>
      </c>
      <c r="BN54" s="32" t="n">
        <f aca="false">BN14/$BT$36</f>
        <v>0</v>
      </c>
      <c r="BO54" s="32" t="n">
        <f aca="false">BO14/$BT$36</f>
        <v>0</v>
      </c>
      <c r="BP54" s="32" t="n">
        <f aca="false">BP14/$BT$36</f>
        <v>0</v>
      </c>
      <c r="BQ54" s="32" t="n">
        <f aca="false">BQ14/$BT$36</f>
        <v>0</v>
      </c>
      <c r="BR54" s="32" t="n">
        <f aca="false">BR14/$BT$36</f>
        <v>0</v>
      </c>
    </row>
    <row r="55" customFormat="false" ht="12.75" hidden="false" customHeight="true" outlineLevel="0" collapsed="false">
      <c r="AO55" s="32" t="n">
        <f aca="false">AO15/$AZ$36</f>
        <v>0</v>
      </c>
      <c r="AP55" s="32" t="n">
        <f aca="false">AP15/$AZ$36</f>
        <v>2.05579425611085E-005</v>
      </c>
      <c r="AQ55" s="32" t="n">
        <f aca="false">AQ15/$AZ$36</f>
        <v>0.00164463540488868</v>
      </c>
      <c r="AR55" s="32" t="n">
        <f aca="false">AR15/$AZ$36</f>
        <v>0</v>
      </c>
      <c r="AS55" s="32" t="n">
        <f aca="false">AS15/$AZ$36</f>
        <v>0.000123347655366651</v>
      </c>
      <c r="AT55" s="32" t="n">
        <f aca="false">AT15/$AZ$36</f>
        <v>4.1115885122217E-005</v>
      </c>
      <c r="AU55" s="32" t="n">
        <f aca="false">AU15/$AZ$36</f>
        <v>0</v>
      </c>
      <c r="AV55" s="32" t="n">
        <f aca="false">AV15/$AZ$36</f>
        <v>0.000102789712805542</v>
      </c>
      <c r="AW55" s="32" t="n">
        <f aca="false">AW15/$AZ$36</f>
        <v>0</v>
      </c>
      <c r="AX55" s="32" t="n">
        <f aca="false">AX15/$AZ$36</f>
        <v>6.16738276833255E-005</v>
      </c>
      <c r="BI55" s="32" t="n">
        <f aca="false">BI15/$BT$36</f>
        <v>2.08463623097769E-005</v>
      </c>
      <c r="BJ55" s="32" t="n">
        <f aca="false">BJ15/$BT$36</f>
        <v>6.25390869293308E-005</v>
      </c>
      <c r="BK55" s="32" t="n">
        <f aca="false">BK15/$BT$36</f>
        <v>0.00200125078173859</v>
      </c>
      <c r="BL55" s="32" t="n">
        <f aca="false">BL15/$BT$36</f>
        <v>0</v>
      </c>
      <c r="BM55" s="32" t="n">
        <f aca="false">BM15/$BT$36</f>
        <v>8.33854492391078E-005</v>
      </c>
      <c r="BN55" s="32" t="n">
        <f aca="false">BN15/$BT$36</f>
        <v>0</v>
      </c>
      <c r="BO55" s="32" t="n">
        <f aca="false">BO15/$BT$36</f>
        <v>0</v>
      </c>
      <c r="BP55" s="32" t="n">
        <f aca="false">BP15/$BT$36</f>
        <v>0</v>
      </c>
      <c r="BQ55" s="32" t="n">
        <f aca="false">BQ15/$BT$36</f>
        <v>0</v>
      </c>
      <c r="BR55" s="32" t="n">
        <f aca="false">BR15/$BT$36</f>
        <v>0</v>
      </c>
    </row>
    <row r="56" customFormat="false" ht="12.75" hidden="false" customHeight="true" outlineLevel="0" collapsed="false">
      <c r="AO56" s="32" t="n">
        <f aca="false">AO16/$AZ$36</f>
        <v>0</v>
      </c>
      <c r="AP56" s="32" t="n">
        <f aca="false">AP16/$AZ$36</f>
        <v>4.1115885122217E-005</v>
      </c>
      <c r="AQ56" s="32" t="n">
        <f aca="false">AQ16/$AZ$36</f>
        <v>0.00201467837098863</v>
      </c>
      <c r="AR56" s="32" t="n">
        <f aca="false">AR16/$AZ$36</f>
        <v>0</v>
      </c>
      <c r="AS56" s="32" t="n">
        <f aca="false">AS16/$AZ$36</f>
        <v>0.000287811195855519</v>
      </c>
      <c r="AT56" s="32" t="n">
        <f aca="false">AT16/$AZ$36</f>
        <v>0</v>
      </c>
      <c r="AU56" s="32" t="n">
        <f aca="false">AU16/$AZ$36</f>
        <v>0</v>
      </c>
      <c r="AV56" s="32" t="n">
        <f aca="false">AV16/$AZ$36</f>
        <v>0.00026725325329441</v>
      </c>
      <c r="AW56" s="32" t="n">
        <f aca="false">AW16/$AZ$36</f>
        <v>6.16738276833255E-005</v>
      </c>
      <c r="AX56" s="32" t="n">
        <f aca="false">AX16/$AZ$36</f>
        <v>0.000102789712805542</v>
      </c>
      <c r="BI56" s="32" t="n">
        <f aca="false">BI16/$BT$36</f>
        <v>4.16927246195539E-005</v>
      </c>
      <c r="BJ56" s="32" t="n">
        <f aca="false">BJ16/$BT$36</f>
        <v>0.000166770898478216</v>
      </c>
      <c r="BK56" s="32" t="n">
        <f aca="false">BK16/$BT$36</f>
        <v>0.00577444235980821</v>
      </c>
      <c r="BL56" s="32" t="n">
        <f aca="false">BL16/$BT$36</f>
        <v>0</v>
      </c>
      <c r="BM56" s="32" t="n">
        <f aca="false">BM16/$BT$36</f>
        <v>0.000771315405461747</v>
      </c>
      <c r="BN56" s="32" t="n">
        <f aca="false">BN16/$BT$36</f>
        <v>0</v>
      </c>
      <c r="BO56" s="32" t="n">
        <f aca="false">BO16/$BT$36</f>
        <v>0</v>
      </c>
      <c r="BP56" s="32" t="n">
        <f aca="false">BP16/$BT$36</f>
        <v>0.000104231811548885</v>
      </c>
      <c r="BQ56" s="32" t="n">
        <f aca="false">BQ16/$BT$36</f>
        <v>0</v>
      </c>
      <c r="BR56" s="32" t="n">
        <f aca="false">BR16/$BT$36</f>
        <v>0</v>
      </c>
    </row>
    <row r="57" customFormat="false" ht="12.75" hidden="false" customHeight="true" outlineLevel="0" collapsed="false">
      <c r="AO57" s="32" t="n">
        <f aca="false">AO17/$AZ$36</f>
        <v>2.05579425611085E-005</v>
      </c>
      <c r="AP57" s="32" t="n">
        <f aca="false">AP17/$AZ$36</f>
        <v>0.00026725325329441</v>
      </c>
      <c r="AQ57" s="32" t="n">
        <f aca="false">AQ17/$AZ$36</f>
        <v>0.00520115946796045</v>
      </c>
      <c r="AR57" s="32" t="n">
        <f aca="false">AR17/$AZ$36</f>
        <v>0</v>
      </c>
      <c r="AS57" s="32" t="n">
        <f aca="false">AS17/$AZ$36</f>
        <v>0.000308369138416627</v>
      </c>
      <c r="AT57" s="32" t="n">
        <f aca="false">AT17/$AZ$36</f>
        <v>0</v>
      </c>
      <c r="AU57" s="32" t="n">
        <f aca="false">AU17/$AZ$36</f>
        <v>0.000102789712805542</v>
      </c>
      <c r="AV57" s="32" t="n">
        <f aca="false">AV17/$AZ$36</f>
        <v>0.000287811195855519</v>
      </c>
      <c r="AW57" s="32" t="n">
        <f aca="false">AW17/$AZ$36</f>
        <v>2.05579425611085E-005</v>
      </c>
      <c r="AX57" s="32" t="n">
        <f aca="false">AX17/$AZ$36</f>
        <v>4.1115885122217E-005</v>
      </c>
      <c r="BI57" s="32" t="n">
        <f aca="false">BI17/$BT$36</f>
        <v>0</v>
      </c>
      <c r="BJ57" s="32" t="n">
        <f aca="false">BJ17/$BT$36</f>
        <v>0.000375234521575985</v>
      </c>
      <c r="BK57" s="32" t="n">
        <f aca="false">BK17/$BT$36</f>
        <v>0.0105274129664374</v>
      </c>
      <c r="BL57" s="32" t="n">
        <f aca="false">BL17/$BT$36</f>
        <v>0</v>
      </c>
      <c r="BM57" s="32" t="n">
        <f aca="false">BM17/$BT$36</f>
        <v>0.000938086303939962</v>
      </c>
      <c r="BN57" s="32" t="n">
        <f aca="false">BN17/$BT$36</f>
        <v>2.08463623097769E-005</v>
      </c>
      <c r="BO57" s="32" t="n">
        <f aca="false">BO17/$BT$36</f>
        <v>6.25390869293308E-005</v>
      </c>
      <c r="BP57" s="32" t="n">
        <f aca="false">BP17/$BT$36</f>
        <v>0.00047946633312487</v>
      </c>
      <c r="BQ57" s="32" t="n">
        <f aca="false">BQ17/$BT$36</f>
        <v>2.08463623097769E-005</v>
      </c>
      <c r="BR57" s="32" t="n">
        <f aca="false">BR17/$BT$36</f>
        <v>4.16927246195539E-005</v>
      </c>
    </row>
    <row r="58" customFormat="false" ht="12.75" hidden="false" customHeight="true" outlineLevel="0" collapsed="false">
      <c r="AO58" s="32" t="n">
        <f aca="false">AO18/$AZ$36</f>
        <v>0.00026725325329441</v>
      </c>
      <c r="AP58" s="32" t="n">
        <f aca="false">AP18/$AZ$36</f>
        <v>0.00108957095573875</v>
      </c>
      <c r="AQ58" s="32" t="n">
        <f aca="false">AQ18/$AZ$36</f>
        <v>0.0217708611722139</v>
      </c>
      <c r="AR58" s="32" t="n">
        <f aca="false">AR18/$AZ$36</f>
        <v>6.16738276833255E-005</v>
      </c>
      <c r="AS58" s="32" t="n">
        <f aca="false">AS18/$AZ$36</f>
        <v>0.00131570832391094</v>
      </c>
      <c r="AT58" s="32" t="n">
        <f aca="false">AT18/$AZ$36</f>
        <v>8.22317702444339E-005</v>
      </c>
      <c r="AU58" s="32" t="n">
        <f aca="false">AU18/$AZ$36</f>
        <v>4.1115885122217E-005</v>
      </c>
      <c r="AV58" s="32" t="n">
        <f aca="false">AV18/$AZ$36</f>
        <v>0.000164463540488868</v>
      </c>
      <c r="AW58" s="32" t="n">
        <f aca="false">AW18/$AZ$36</f>
        <v>4.1115885122217E-005</v>
      </c>
      <c r="AX58" s="32" t="n">
        <f aca="false">AX18/$AZ$36</f>
        <v>2.05579425611085E-005</v>
      </c>
      <c r="BI58" s="32" t="n">
        <f aca="false">BI18/$BT$36</f>
        <v>0.000250156347717323</v>
      </c>
      <c r="BJ58" s="32" t="n">
        <f aca="false">BJ18/$BT$36</f>
        <v>0.000938086303939962</v>
      </c>
      <c r="BK58" s="32" t="n">
        <f aca="false">BK18/$BT$36</f>
        <v>0.0406087137794455</v>
      </c>
      <c r="BL58" s="32" t="n">
        <f aca="false">BL18/$BT$36</f>
        <v>6.25390869293308E-005</v>
      </c>
      <c r="BM58" s="32" t="n">
        <f aca="false">BM18/$BT$36</f>
        <v>0.00181363352095059</v>
      </c>
      <c r="BN58" s="32" t="n">
        <f aca="false">BN18/$BT$36</f>
        <v>6.25390869293308E-005</v>
      </c>
      <c r="BO58" s="32" t="n">
        <f aca="false">BO18/$BT$36</f>
        <v>8.33854492391078E-005</v>
      </c>
      <c r="BP58" s="32" t="n">
        <f aca="false">BP18/$BT$36</f>
        <v>0.000729622680842193</v>
      </c>
      <c r="BQ58" s="32" t="n">
        <f aca="false">BQ18/$BT$36</f>
        <v>4.16927246195539E-005</v>
      </c>
      <c r="BR58" s="32" t="n">
        <f aca="false">BR18/$BT$36</f>
        <v>2.08463623097769E-005</v>
      </c>
    </row>
    <row r="59" customFormat="false" ht="12.75" hidden="false" customHeight="true" outlineLevel="0" collapsed="false">
      <c r="AO59" s="32" t="n">
        <f aca="false">AO19/$AZ$36</f>
        <v>0.000328927080977736</v>
      </c>
      <c r="AP59" s="32" t="n">
        <f aca="false">AP19/$AZ$36</f>
        <v>0.00125403449622762</v>
      </c>
      <c r="AQ59" s="32" t="n">
        <f aca="false">AQ19/$AZ$36</f>
        <v>0.0468926669818885</v>
      </c>
      <c r="AR59" s="32" t="n">
        <f aca="false">AR19/$AZ$36</f>
        <v>0.000164463540488868</v>
      </c>
      <c r="AS59" s="32" t="n">
        <f aca="false">AS19/$AZ$36</f>
        <v>0.00263141664782189</v>
      </c>
      <c r="AT59" s="32" t="n">
        <f aca="false">AT19/$AZ$36</f>
        <v>0.000205579425611085</v>
      </c>
      <c r="AU59" s="32" t="n">
        <f aca="false">AU19/$AZ$36</f>
        <v>4.1115885122217E-005</v>
      </c>
      <c r="AV59" s="32" t="n">
        <f aca="false">AV19/$AZ$36</f>
        <v>0.000637296219394363</v>
      </c>
      <c r="AW59" s="32" t="n">
        <f aca="false">AW19/$AZ$36</f>
        <v>2.05579425611085E-005</v>
      </c>
      <c r="AX59" s="32" t="n">
        <f aca="false">AX19/$AZ$36</f>
        <v>6.16738276833255E-005</v>
      </c>
      <c r="BI59" s="32" t="n">
        <f aca="false">BI19/$BT$36</f>
        <v>0.000291849072336877</v>
      </c>
      <c r="BJ59" s="32" t="n">
        <f aca="false">BJ19/$BT$36</f>
        <v>0.00129247446320617</v>
      </c>
      <c r="BK59" s="32" t="n">
        <f aca="false">BK19/$BT$36</f>
        <v>0.0677715238690849</v>
      </c>
      <c r="BL59" s="32" t="n">
        <f aca="false">BL19/$BT$36</f>
        <v>0.000104231811548885</v>
      </c>
      <c r="BM59" s="32" t="n">
        <f aca="false">BM19/$BT$36</f>
        <v>0.00414842609964561</v>
      </c>
      <c r="BN59" s="32" t="n">
        <f aca="false">BN19/$BT$36</f>
        <v>0.000208463623097769</v>
      </c>
      <c r="BO59" s="32" t="n">
        <f aca="false">BO19/$BT$36</f>
        <v>2.08463623097769E-005</v>
      </c>
      <c r="BP59" s="32" t="n">
        <f aca="false">BP19/$BT$36</f>
        <v>0.000667083593912862</v>
      </c>
      <c r="BQ59" s="32" t="n">
        <f aca="false">BQ19/$BT$36</f>
        <v>0.000104231811548885</v>
      </c>
      <c r="BR59" s="32" t="n">
        <f aca="false">BR19/$BT$36</f>
        <v>0.000166770898478216</v>
      </c>
    </row>
    <row r="60" customFormat="false" ht="12.75" hidden="false" customHeight="true" outlineLevel="0" collapsed="false">
      <c r="AO60" s="32" t="n">
        <f aca="false">AO20/$AZ$36</f>
        <v>0.000287811195855519</v>
      </c>
      <c r="AP60" s="32" t="n">
        <f aca="false">AP20/$AZ$36</f>
        <v>0.000534506506588821</v>
      </c>
      <c r="AQ60" s="32" t="n">
        <f aca="false">AQ20/$AZ$36</f>
        <v>0.0435006064593056</v>
      </c>
      <c r="AR60" s="32" t="n">
        <f aca="false">AR20/$AZ$36</f>
        <v>0.000164463540488868</v>
      </c>
      <c r="AS60" s="32" t="n">
        <f aca="false">AS20/$AZ$36</f>
        <v>0.00261085870526078</v>
      </c>
      <c r="AT60" s="32" t="n">
        <f aca="false">AT20/$AZ$36</f>
        <v>0.000370042966099953</v>
      </c>
      <c r="AU60" s="32" t="n">
        <f aca="false">AU20/$AZ$36</f>
        <v>6.16738276833255E-005</v>
      </c>
      <c r="AV60" s="32" t="n">
        <f aca="false">AV20/$AZ$36</f>
        <v>0.000431716793783278</v>
      </c>
      <c r="AW60" s="32" t="n">
        <f aca="false">AW20/$AZ$36</f>
        <v>4.1115885122217E-005</v>
      </c>
      <c r="AX60" s="32" t="n">
        <f aca="false">AX20/$AZ$36</f>
        <v>2.05579425611085E-005</v>
      </c>
      <c r="BI60" s="32" t="n">
        <f aca="false">BI20/$BT$36</f>
        <v>0.000312695434646654</v>
      </c>
      <c r="BJ60" s="32" t="n">
        <f aca="false">BJ20/$BT$36</f>
        <v>0.00102147175317907</v>
      </c>
      <c r="BK60" s="32" t="n">
        <f aca="false">BK20/$BT$36</f>
        <v>0.0529289139045237</v>
      </c>
      <c r="BL60" s="32" t="n">
        <f aca="false">BL20/$BT$36</f>
        <v>0.000145924536168439</v>
      </c>
      <c r="BM60" s="32" t="n">
        <f aca="false">BM20/$BT$36</f>
        <v>0.0032520325203252</v>
      </c>
      <c r="BN60" s="32" t="n">
        <f aca="false">BN20/$BT$36</f>
        <v>0.000291849072336877</v>
      </c>
      <c r="BO60" s="32" t="n">
        <f aca="false">BO20/$BT$36</f>
        <v>0</v>
      </c>
      <c r="BP60" s="32" t="n">
        <f aca="false">BP20/$BT$36</f>
        <v>0.000583698144673754</v>
      </c>
      <c r="BQ60" s="32" t="n">
        <f aca="false">BQ20/$BT$36</f>
        <v>6.25390869293308E-005</v>
      </c>
      <c r="BR60" s="32" t="n">
        <f aca="false">BR20/$BT$36</f>
        <v>0.000145924536168439</v>
      </c>
    </row>
    <row r="61" customFormat="false" ht="12.75" hidden="false" customHeight="true" outlineLevel="0" collapsed="false">
      <c r="AO61" s="32" t="n">
        <f aca="false">AO21/$AZ$36</f>
        <v>0.000390600908661061</v>
      </c>
      <c r="AP61" s="32" t="n">
        <f aca="false">AP21/$AZ$36</f>
        <v>0.000781201817322122</v>
      </c>
      <c r="AQ61" s="32" t="n">
        <f aca="false">AQ21/$AZ$36</f>
        <v>0.0407869580412392</v>
      </c>
      <c r="AR61" s="32" t="n">
        <f aca="false">AR21/$AZ$36</f>
        <v>0.000164463540488868</v>
      </c>
      <c r="AS61" s="32" t="n">
        <f aca="false">AS21/$AZ$36</f>
        <v>0.00265197459038299</v>
      </c>
      <c r="AT61" s="32" t="n">
        <f aca="false">AT21/$AZ$36</f>
        <v>0.000143905597927759</v>
      </c>
      <c r="AU61" s="32" t="n">
        <f aca="false">AU21/$AZ$36</f>
        <v>4.1115885122217E-005</v>
      </c>
      <c r="AV61" s="32" t="n">
        <f aca="false">AV21/$AZ$36</f>
        <v>0.000596180334272146</v>
      </c>
      <c r="AW61" s="32" t="n">
        <f aca="false">AW21/$AZ$36</f>
        <v>6.16738276833255E-005</v>
      </c>
      <c r="AX61" s="32" t="n">
        <f aca="false">AX21/$AZ$36</f>
        <v>4.1115885122217E-005</v>
      </c>
      <c r="BI61" s="32" t="n">
        <f aca="false">BI21/$BT$36</f>
        <v>0.000333541796956431</v>
      </c>
      <c r="BJ61" s="32" t="n">
        <f aca="false">BJ21/$BT$36</f>
        <v>0.00102147175317907</v>
      </c>
      <c r="BK61" s="32" t="n">
        <f aca="false">BK21/$BT$36</f>
        <v>0.0460913070669168</v>
      </c>
      <c r="BL61" s="32" t="n">
        <f aca="false">BL21/$BT$36</f>
        <v>0.000208463623097769</v>
      </c>
      <c r="BM61" s="32" t="n">
        <f aca="false">BM21/$BT$36</f>
        <v>0.00260579528872212</v>
      </c>
      <c r="BN61" s="32" t="n">
        <f aca="false">BN21/$BT$36</f>
        <v>0.0002710027100271</v>
      </c>
      <c r="BO61" s="32" t="n">
        <f aca="false">BO21/$BT$36</f>
        <v>0.000208463623097769</v>
      </c>
      <c r="BP61" s="32" t="n">
        <f aca="false">BP21/$BT$36</f>
        <v>0.000625390869293308</v>
      </c>
      <c r="BQ61" s="32" t="n">
        <f aca="false">BQ21/$BT$36</f>
        <v>4.16927246195539E-005</v>
      </c>
      <c r="BR61" s="32" t="n">
        <f aca="false">BR21/$BT$36</f>
        <v>0.000187617260787992</v>
      </c>
    </row>
    <row r="62" customFormat="false" ht="12.75" hidden="false" customHeight="true" outlineLevel="0" collapsed="false">
      <c r="AO62" s="32" t="n">
        <f aca="false">AO22/$AZ$36</f>
        <v>0.000349485023538844</v>
      </c>
      <c r="AP62" s="32" t="n">
        <f aca="false">AP22/$AZ$36</f>
        <v>0.000801759759883231</v>
      </c>
      <c r="AQ62" s="32" t="n">
        <f aca="false">AQ22/$AZ$36</f>
        <v>0.0436650699997944</v>
      </c>
      <c r="AR62" s="32" t="n">
        <f aca="false">AR22/$AZ$36</f>
        <v>0.000164463540488868</v>
      </c>
      <c r="AS62" s="32" t="n">
        <f aca="false">AS22/$AZ$36</f>
        <v>0.00269309047550521</v>
      </c>
      <c r="AT62" s="32" t="n">
        <f aca="false">AT22/$AZ$36</f>
        <v>0.000308369138416627</v>
      </c>
      <c r="AU62" s="32" t="n">
        <f aca="false">AU22/$AZ$36</f>
        <v>6.16738276833255E-005</v>
      </c>
      <c r="AV62" s="32" t="n">
        <f aca="false">AV22/$AZ$36</f>
        <v>0.000883991530127665</v>
      </c>
      <c r="AW62" s="32" t="n">
        <f aca="false">AW22/$AZ$36</f>
        <v>2.05579425611085E-005</v>
      </c>
      <c r="AX62" s="32" t="n">
        <f aca="false">AX22/$AZ$36</f>
        <v>0.000102789712805542</v>
      </c>
      <c r="BI62" s="32" t="n">
        <f aca="false">BI22/$BT$36</f>
        <v>0.000291849072336877</v>
      </c>
      <c r="BJ62" s="32" t="n">
        <f aca="false">BJ22/$BT$36</f>
        <v>0.00075046904315197</v>
      </c>
      <c r="BK62" s="32" t="n">
        <f aca="false">BK22/$BT$36</f>
        <v>0.0505941213258286</v>
      </c>
      <c r="BL62" s="32" t="n">
        <f aca="false">BL22/$BT$36</f>
        <v>0.000166770898478216</v>
      </c>
      <c r="BM62" s="32" t="n">
        <f aca="false">BM22/$BT$36</f>
        <v>0.00318949343339587</v>
      </c>
      <c r="BN62" s="32" t="n">
        <f aca="false">BN22/$BT$36</f>
        <v>0.0002710027100271</v>
      </c>
      <c r="BO62" s="32" t="n">
        <f aca="false">BO22/$BT$36</f>
        <v>6.25390869293308E-005</v>
      </c>
      <c r="BP62" s="32" t="n">
        <f aca="false">BP22/$BT$36</f>
        <v>0.000979779028559516</v>
      </c>
      <c r="BQ62" s="32" t="n">
        <f aca="false">BQ22/$BT$36</f>
        <v>0.000145924536168439</v>
      </c>
      <c r="BR62" s="32" t="n">
        <f aca="false">BR22/$BT$36</f>
        <v>0.000125078173858662</v>
      </c>
    </row>
    <row r="63" customFormat="false" ht="12.75" hidden="false" customHeight="true" outlineLevel="0" collapsed="false">
      <c r="AO63" s="32" t="n">
        <f aca="false">AO23/$AZ$36</f>
        <v>0.000287811195855519</v>
      </c>
      <c r="AP63" s="32" t="n">
        <f aca="false">AP23/$AZ$36</f>
        <v>0.0012129186111054</v>
      </c>
      <c r="AQ63" s="32" t="n">
        <f aca="false">AQ23/$AZ$36</f>
        <v>0.0584462307012314</v>
      </c>
      <c r="AR63" s="32" t="n">
        <f aca="false">AR23/$AZ$36</f>
        <v>8.22317702444339E-005</v>
      </c>
      <c r="AS63" s="32" t="n">
        <f aca="false">AS23/$AZ$36</f>
        <v>0.00308369138416627</v>
      </c>
      <c r="AT63" s="32" t="n">
        <f aca="false">AT23/$AZ$36</f>
        <v>0.000185021483049976</v>
      </c>
      <c r="AU63" s="32" t="n">
        <f aca="false">AU23/$AZ$36</f>
        <v>4.1115885122217E-005</v>
      </c>
      <c r="AV63" s="32" t="n">
        <f aca="false">AV23/$AZ$36</f>
        <v>0.000657854161955471</v>
      </c>
      <c r="AW63" s="32" t="n">
        <f aca="false">AW23/$AZ$36</f>
        <v>6.16738276833255E-005</v>
      </c>
      <c r="AX63" s="32" t="n">
        <f aca="false">AX23/$AZ$36</f>
        <v>0.000102789712805542</v>
      </c>
      <c r="BI63" s="32" t="n">
        <f aca="false">BI23/$BT$36</f>
        <v>0.000312695434646654</v>
      </c>
      <c r="BJ63" s="32" t="n">
        <f aca="false">BJ23/$BT$36</f>
        <v>0.00106316447779862</v>
      </c>
      <c r="BK63" s="32" t="n">
        <f aca="false">BK23/$BT$36</f>
        <v>0.0647904940587867</v>
      </c>
      <c r="BL63" s="32" t="n">
        <f aca="false">BL23/$BT$36</f>
        <v>0.000208463623097769</v>
      </c>
      <c r="BM63" s="32" t="n">
        <f aca="false">BM23/$BT$36</f>
        <v>0.00296018344798833</v>
      </c>
      <c r="BN63" s="32" t="n">
        <f aca="false">BN23/$BT$36</f>
        <v>0.000208463623097769</v>
      </c>
      <c r="BO63" s="32" t="n">
        <f aca="false">BO23/$BT$36</f>
        <v>0.000125078173858662</v>
      </c>
      <c r="BP63" s="32" t="n">
        <f aca="false">BP23/$BT$36</f>
        <v>0.000771315405461747</v>
      </c>
      <c r="BQ63" s="32" t="n">
        <f aca="false">BQ23/$BT$36</f>
        <v>2.08463623097769E-005</v>
      </c>
      <c r="BR63" s="32" t="n">
        <f aca="false">BR23/$BT$36</f>
        <v>0.000145924536168439</v>
      </c>
    </row>
    <row r="64" customFormat="false" ht="12.75" hidden="false" customHeight="true" outlineLevel="0" collapsed="false">
      <c r="AO64" s="32" t="n">
        <f aca="false">AO24/$AZ$36</f>
        <v>0.000287811195855519</v>
      </c>
      <c r="AP64" s="32" t="n">
        <f aca="false">AP24/$AZ$36</f>
        <v>0.00143905597927759</v>
      </c>
      <c r="AQ64" s="32" t="n">
        <f aca="false">AQ24/$AZ$36</f>
        <v>0.0556914663980429</v>
      </c>
      <c r="AR64" s="32" t="n">
        <f aca="false">AR24/$AZ$36</f>
        <v>0.000143905597927759</v>
      </c>
      <c r="AS64" s="32" t="n">
        <f aca="false">AS24/$AZ$36</f>
        <v>0.00162407746232757</v>
      </c>
      <c r="AT64" s="32" t="n">
        <f aca="false">AT24/$AZ$36</f>
        <v>2.05579425611085E-005</v>
      </c>
      <c r="AU64" s="32" t="n">
        <f aca="false">AU24/$AZ$36</f>
        <v>2.05579425611085E-005</v>
      </c>
      <c r="AV64" s="32" t="n">
        <f aca="false">AV24/$AZ$36</f>
        <v>0.000205579425611085</v>
      </c>
      <c r="AW64" s="32" t="n">
        <f aca="false">AW24/$AZ$36</f>
        <v>2.05579425611085E-005</v>
      </c>
      <c r="AX64" s="32" t="n">
        <f aca="false">AX24/$AZ$36</f>
        <v>2.05579425611085E-005</v>
      </c>
      <c r="BI64" s="32" t="n">
        <f aca="false">BI24/$BT$36</f>
        <v>0.000291849072336877</v>
      </c>
      <c r="BJ64" s="32" t="n">
        <f aca="false">BJ24/$BT$36</f>
        <v>0.00164686262247238</v>
      </c>
      <c r="BK64" s="32" t="n">
        <f aca="false">BK24/$BT$36</f>
        <v>0.0548467792370231</v>
      </c>
      <c r="BL64" s="32" t="n">
        <f aca="false">BL24/$BT$36</f>
        <v>0.000125078173858662</v>
      </c>
      <c r="BM64" s="32" t="n">
        <f aca="false">BM24/$BT$36</f>
        <v>0.00185532624557015</v>
      </c>
      <c r="BN64" s="32" t="n">
        <f aca="false">BN24/$BT$36</f>
        <v>0.000312695434646654</v>
      </c>
      <c r="BO64" s="32" t="n">
        <f aca="false">BO24/$BT$36</f>
        <v>2.08463623097769E-005</v>
      </c>
      <c r="BP64" s="32" t="n">
        <f aca="false">BP24/$BT$36</f>
        <v>0.000291849072336877</v>
      </c>
      <c r="BQ64" s="32" t="n">
        <f aca="false">BQ24/$BT$36</f>
        <v>4.16927246195539E-005</v>
      </c>
      <c r="BR64" s="32" t="n">
        <f aca="false">BR24/$BT$36</f>
        <v>6.25390869293308E-005</v>
      </c>
    </row>
    <row r="65" customFormat="false" ht="12.75" hidden="false" customHeight="true" outlineLevel="0" collapsed="false">
      <c r="AO65" s="32" t="n">
        <f aca="false">AO25/$AZ$36</f>
        <v>0.000308369138416627</v>
      </c>
      <c r="AP65" s="32" t="n">
        <f aca="false">AP25/$AZ$36</f>
        <v>0.00154184569208314</v>
      </c>
      <c r="AQ65" s="32" t="n">
        <f aca="false">AQ25/$AZ$36</f>
        <v>0.054766358982793</v>
      </c>
      <c r="AR65" s="32" t="n">
        <f aca="false">AR25/$AZ$36</f>
        <v>0.000185021483049976</v>
      </c>
      <c r="AS65" s="32" t="n">
        <f aca="false">AS25/$AZ$36</f>
        <v>0.00285755401599408</v>
      </c>
      <c r="AT65" s="32" t="n">
        <f aca="false">AT25/$AZ$36</f>
        <v>0.000226137368172193</v>
      </c>
      <c r="AU65" s="32" t="n">
        <f aca="false">AU25/$AZ$36</f>
        <v>6.16738276833255E-005</v>
      </c>
      <c r="AV65" s="32" t="n">
        <f aca="false">AV25/$AZ$36</f>
        <v>0.000472832678905495</v>
      </c>
      <c r="AW65" s="32" t="n">
        <f aca="false">AW25/$AZ$36</f>
        <v>2.05579425611085E-005</v>
      </c>
      <c r="AX65" s="32" t="n">
        <f aca="false">AX25/$AZ$36</f>
        <v>4.1115885122217E-005</v>
      </c>
      <c r="BI65" s="32" t="n">
        <f aca="false">BI25/$BT$36</f>
        <v>0.000375234521575985</v>
      </c>
      <c r="BJ65" s="32" t="n">
        <f aca="false">BJ25/$BT$36</f>
        <v>0.0013550135501355</v>
      </c>
      <c r="BK65" s="32" t="n">
        <f aca="false">BK25/$BT$36</f>
        <v>0.0603085261621847</v>
      </c>
      <c r="BL65" s="32" t="n">
        <f aca="false">BL25/$BT$36</f>
        <v>0.000145924536168439</v>
      </c>
      <c r="BM65" s="32" t="n">
        <f aca="false">BM25/$BT$36</f>
        <v>0.00323118615801543</v>
      </c>
      <c r="BN65" s="32" t="n">
        <f aca="false">BN25/$BT$36</f>
        <v>0.000145924536168439</v>
      </c>
      <c r="BO65" s="32" t="n">
        <f aca="false">BO25/$BT$36</f>
        <v>8.33854492391078E-005</v>
      </c>
      <c r="BP65" s="32" t="n">
        <f aca="false">BP25/$BT$36</f>
        <v>0.00047946633312487</v>
      </c>
      <c r="BQ65" s="32" t="n">
        <f aca="false">BQ25/$BT$36</f>
        <v>2.08463623097769E-005</v>
      </c>
      <c r="BR65" s="32" t="n">
        <f aca="false">BR25/$BT$36</f>
        <v>0.000145924536168439</v>
      </c>
    </row>
    <row r="66" customFormat="false" ht="12.75" hidden="false" customHeight="true" outlineLevel="0" collapsed="false">
      <c r="AO66" s="32" t="n">
        <f aca="false">AO26/$AZ$36</f>
        <v>0.000370042966099953</v>
      </c>
      <c r="AP66" s="32" t="n">
        <f aca="false">AP26/$AZ$36</f>
        <v>0.00148017186439981</v>
      </c>
      <c r="AQ66" s="32" t="n">
        <f aca="false">AQ26/$AZ$36</f>
        <v>0.0503464013321547</v>
      </c>
      <c r="AR66" s="32" t="n">
        <f aca="false">AR26/$AZ$36</f>
        <v>0.000102789712805542</v>
      </c>
      <c r="AS66" s="32" t="n">
        <f aca="false">AS26/$AZ$36</f>
        <v>0.0021791419114775</v>
      </c>
      <c r="AT66" s="32" t="n">
        <f aca="false">AT26/$AZ$36</f>
        <v>0.000143905597927759</v>
      </c>
      <c r="AU66" s="32" t="n">
        <f aca="false">AU26/$AZ$36</f>
        <v>2.05579425611085E-005</v>
      </c>
      <c r="AV66" s="32" t="n">
        <f aca="false">AV26/$AZ$36</f>
        <v>0.000246695310733302</v>
      </c>
      <c r="AW66" s="32" t="n">
        <f aca="false">AW26/$AZ$36</f>
        <v>2.05579425611085E-005</v>
      </c>
      <c r="AX66" s="32" t="n">
        <f aca="false">AX26/$AZ$36</f>
        <v>8.22317702444339E-005</v>
      </c>
      <c r="BI66" s="32" t="n">
        <f aca="false">BI26/$BT$36</f>
        <v>0.000375234521575985</v>
      </c>
      <c r="BJ66" s="32" t="n">
        <f aca="false">BJ26/$BT$36</f>
        <v>0.00139670627475506</v>
      </c>
      <c r="BK66" s="32" t="n">
        <f aca="false">BK26/$BT$36</f>
        <v>0.052616218469877</v>
      </c>
      <c r="BL66" s="32" t="n">
        <f aca="false">BL26/$BT$36</f>
        <v>0.000166770898478216</v>
      </c>
      <c r="BM66" s="32" t="n">
        <f aca="false">BM26/$BT$36</f>
        <v>0.00279341254951011</v>
      </c>
      <c r="BN66" s="32" t="n">
        <f aca="false">BN26/$BT$36</f>
        <v>0.000312695434646654</v>
      </c>
      <c r="BO66" s="32" t="n">
        <f aca="false">BO26/$BT$36</f>
        <v>0</v>
      </c>
      <c r="BP66" s="32" t="n">
        <f aca="false">BP26/$BT$36</f>
        <v>0.000500312695434647</v>
      </c>
      <c r="BQ66" s="32" t="n">
        <f aca="false">BQ26/$BT$36</f>
        <v>6.25390869293308E-005</v>
      </c>
      <c r="BR66" s="32" t="n">
        <f aca="false">BR26/$BT$36</f>
        <v>0.000187617260787992</v>
      </c>
    </row>
    <row r="67" customFormat="false" ht="12.75" hidden="false" customHeight="true" outlineLevel="0" collapsed="false">
      <c r="AO67" s="32" t="n">
        <f aca="false">AO27/$AZ$36</f>
        <v>0.000370042966099953</v>
      </c>
      <c r="AP67" s="32" t="n">
        <f aca="false">AP27/$AZ$36</f>
        <v>0.00135682420903316</v>
      </c>
      <c r="AQ67" s="32" t="n">
        <f aca="false">AQ27/$AZ$36</f>
        <v>0.058178977447937</v>
      </c>
      <c r="AR67" s="32" t="n">
        <f aca="false">AR27/$AZ$36</f>
        <v>0.00026725325329441</v>
      </c>
      <c r="AS67" s="32" t="n">
        <f aca="false">AS27/$AZ$36</f>
        <v>0.00226137368172193</v>
      </c>
      <c r="AT67" s="32" t="n">
        <f aca="false">AT27/$AZ$36</f>
        <v>0.000185021483049976</v>
      </c>
      <c r="AU67" s="32" t="n">
        <f aca="false">AU27/$AZ$36</f>
        <v>0</v>
      </c>
      <c r="AV67" s="32" t="n">
        <f aca="false">AV27/$AZ$36</f>
        <v>0.000616738276833254</v>
      </c>
      <c r="AW67" s="32" t="n">
        <f aca="false">AW27/$AZ$36</f>
        <v>6.16738276833255E-005</v>
      </c>
      <c r="AX67" s="32" t="n">
        <f aca="false">AX27/$AZ$36</f>
        <v>2.05579425611085E-005</v>
      </c>
      <c r="BI67" s="32" t="n">
        <f aca="false">BI27/$BT$36</f>
        <v>0.000396080883885762</v>
      </c>
      <c r="BJ67" s="32" t="n">
        <f aca="false">BJ27/$BT$36</f>
        <v>0.00125078173858662</v>
      </c>
      <c r="BK67" s="32" t="n">
        <f aca="false">BK27/$BT$36</f>
        <v>0.0563477173233271</v>
      </c>
      <c r="BL67" s="32" t="n">
        <f aca="false">BL27/$BT$36</f>
        <v>0.000291849072336877</v>
      </c>
      <c r="BM67" s="32" t="n">
        <f aca="false">BM27/$BT$36</f>
        <v>0.00250156347717323</v>
      </c>
      <c r="BN67" s="32" t="n">
        <f aca="false">BN27/$BT$36</f>
        <v>0.0002710027100271</v>
      </c>
      <c r="BO67" s="32" t="n">
        <f aca="false">BO27/$BT$36</f>
        <v>0</v>
      </c>
      <c r="BP67" s="32" t="n">
        <f aca="false">BP27/$BT$36</f>
        <v>0.000500312695434647</v>
      </c>
      <c r="BQ67" s="32" t="n">
        <f aca="false">BQ27/$BT$36</f>
        <v>4.16927246195539E-005</v>
      </c>
      <c r="BR67" s="32" t="n">
        <f aca="false">BR27/$BT$36</f>
        <v>0.000125078173858662</v>
      </c>
    </row>
    <row r="68" customFormat="false" ht="12.75" hidden="false" customHeight="true" outlineLevel="0" collapsed="false">
      <c r="AO68" s="32" t="n">
        <f aca="false">AO28/$AZ$36</f>
        <v>0.000349485023538844</v>
      </c>
      <c r="AP68" s="32" t="n">
        <f aca="false">AP28/$AZ$36</f>
        <v>0.00201467837098863</v>
      </c>
      <c r="AQ68" s="32" t="n">
        <f aca="false">AQ28/$AZ$36</f>
        <v>0.0783463191003844</v>
      </c>
      <c r="AR68" s="32" t="n">
        <f aca="false">AR28/$AZ$36</f>
        <v>0.000205579425611085</v>
      </c>
      <c r="AS68" s="32" t="n">
        <f aca="false">AS28/$AZ$36</f>
        <v>0.00293978578623851</v>
      </c>
      <c r="AT68" s="32" t="n">
        <f aca="false">AT28/$AZ$36</f>
        <v>0.000143905597927759</v>
      </c>
      <c r="AU68" s="32" t="n">
        <f aca="false">AU28/$AZ$36</f>
        <v>6.16738276833255E-005</v>
      </c>
      <c r="AV68" s="32" t="n">
        <f aca="false">AV28/$AZ$36</f>
        <v>0.000575622391711038</v>
      </c>
      <c r="AW68" s="32" t="n">
        <f aca="false">AW28/$AZ$36</f>
        <v>4.1115885122217E-005</v>
      </c>
      <c r="AX68" s="32" t="n">
        <f aca="false">AX28/$AZ$36</f>
        <v>6.16738276833255E-005</v>
      </c>
      <c r="BI68" s="32" t="n">
        <f aca="false">BI28/$BT$36</f>
        <v>0.00047946633312487</v>
      </c>
      <c r="BJ68" s="32" t="n">
        <f aca="false">BJ28/$BT$36</f>
        <v>0.00181363352095059</v>
      </c>
      <c r="BK68" s="32" t="n">
        <f aca="false">BK28/$BT$36</f>
        <v>0.069251615593079</v>
      </c>
      <c r="BL68" s="32" t="n">
        <f aca="false">BL28/$BT$36</f>
        <v>0.000208463623097769</v>
      </c>
      <c r="BM68" s="32" t="n">
        <f aca="false">BM28/$BT$36</f>
        <v>0.0021680216802168</v>
      </c>
      <c r="BN68" s="32" t="n">
        <f aca="false">BN28/$BT$36</f>
        <v>0.000145924536168439</v>
      </c>
      <c r="BO68" s="32" t="n">
        <f aca="false">BO28/$BT$36</f>
        <v>2.08463623097769E-005</v>
      </c>
      <c r="BP68" s="32" t="n">
        <f aca="false">BP28/$BT$36</f>
        <v>0.00047946633312487</v>
      </c>
      <c r="BQ68" s="32" t="n">
        <f aca="false">BQ28/$BT$36</f>
        <v>2.08463623097769E-005</v>
      </c>
      <c r="BR68" s="32" t="n">
        <f aca="false">BR28/$BT$36</f>
        <v>0.000145924536168439</v>
      </c>
    </row>
    <row r="69" customFormat="false" ht="12.75" hidden="false" customHeight="true" outlineLevel="0" collapsed="false">
      <c r="AO69" s="32" t="n">
        <f aca="false">AO29/$AZ$36</f>
        <v>0.000390600908661061</v>
      </c>
      <c r="AP69" s="32" t="n">
        <f aca="false">AP29/$AZ$36</f>
        <v>0.00296034372879962</v>
      </c>
      <c r="AQ69" s="32" t="n">
        <f aca="false">AQ29/$AZ$36</f>
        <v>0.111526838394014</v>
      </c>
      <c r="AR69" s="32" t="n">
        <f aca="false">AR29/$AZ$36</f>
        <v>0.000102789712805542</v>
      </c>
      <c r="AS69" s="32" t="n">
        <f aca="false">AS29/$AZ$36</f>
        <v>0.00298090167136073</v>
      </c>
      <c r="AT69" s="32" t="n">
        <f aca="false">AT29/$AZ$36</f>
        <v>0.000123347655366651</v>
      </c>
      <c r="AU69" s="32" t="n">
        <f aca="false">AU29/$AZ$36</f>
        <v>0</v>
      </c>
      <c r="AV69" s="32" t="n">
        <f aca="false">AV29/$AZ$36</f>
        <v>0.000308369138416627</v>
      </c>
      <c r="AW69" s="32" t="n">
        <f aca="false">AW29/$AZ$36</f>
        <v>2.05579425611085E-005</v>
      </c>
      <c r="AX69" s="32" t="n">
        <f aca="false">AX29/$AZ$36</f>
        <v>8.22317702444339E-005</v>
      </c>
      <c r="BI69" s="32" t="n">
        <f aca="false">BI29/$BT$36</f>
        <v>0.000375234521575985</v>
      </c>
      <c r="BJ69" s="32" t="n">
        <f aca="false">BJ29/$BT$36</f>
        <v>0.00175109443402126</v>
      </c>
      <c r="BK69" s="32" t="n">
        <f aca="false">BK29/$BT$36</f>
        <v>0.0760683760683761</v>
      </c>
      <c r="BL69" s="32" t="n">
        <f aca="false">BL29/$BT$36</f>
        <v>0.000187617260787992</v>
      </c>
      <c r="BM69" s="32" t="n">
        <f aca="false">BM29/$BT$36</f>
        <v>0.00187617260787993</v>
      </c>
      <c r="BN69" s="32" t="n">
        <f aca="false">BN29/$BT$36</f>
        <v>0.000250156347717323</v>
      </c>
      <c r="BO69" s="32" t="n">
        <f aca="false">BO29/$BT$36</f>
        <v>6.25390869293308E-005</v>
      </c>
      <c r="BP69" s="32" t="n">
        <f aca="false">BP29/$BT$36</f>
        <v>0.000208463623097769</v>
      </c>
      <c r="BQ69" s="32" t="n">
        <f aca="false">BQ29/$BT$36</f>
        <v>4.16927246195539E-005</v>
      </c>
      <c r="BR69" s="32" t="n">
        <f aca="false">BR29/$BT$36</f>
        <v>4.16927246195539E-005</v>
      </c>
    </row>
    <row r="70" customFormat="false" ht="12.75" hidden="false" customHeight="true" outlineLevel="0" collapsed="false">
      <c r="AO70" s="32" t="n">
        <f aca="false">AO30/$AZ$36</f>
        <v>0.000349485023538844</v>
      </c>
      <c r="AP70" s="32" t="n">
        <f aca="false">AP30/$AZ$36</f>
        <v>0.0024258372222108</v>
      </c>
      <c r="AQ70" s="32" t="n">
        <f aca="false">AQ30/$AZ$36</f>
        <v>0.0843492383282281</v>
      </c>
      <c r="AR70" s="32" t="n">
        <f aca="false">AR30/$AZ$36</f>
        <v>0.000123347655366651</v>
      </c>
      <c r="AS70" s="32" t="n">
        <f aca="false">AS30/$AZ$36</f>
        <v>0.0016857512900109</v>
      </c>
      <c r="AT70" s="32" t="n">
        <f aca="false">AT30/$AZ$36</f>
        <v>8.22317702444339E-005</v>
      </c>
      <c r="AU70" s="32" t="n">
        <f aca="false">AU30/$AZ$36</f>
        <v>6.16738276833255E-005</v>
      </c>
      <c r="AV70" s="32" t="n">
        <f aca="false">AV30/$AZ$36</f>
        <v>0.000102789712805542</v>
      </c>
      <c r="AW70" s="32" t="n">
        <f aca="false">AW30/$AZ$36</f>
        <v>0</v>
      </c>
      <c r="AX70" s="32" t="n">
        <f aca="false">AX30/$AZ$36</f>
        <v>4.1115885122217E-005</v>
      </c>
      <c r="BI70" s="32" t="n">
        <f aca="false">BI30/$BT$36</f>
        <v>0.000396080883885762</v>
      </c>
      <c r="BJ70" s="32" t="n">
        <f aca="false">BJ30/$BT$36</f>
        <v>0.00187617260787993</v>
      </c>
      <c r="BK70" s="32" t="n">
        <f aca="false">BK30/$BT$36</f>
        <v>0.064206795914113</v>
      </c>
      <c r="BL70" s="32" t="n">
        <f aca="false">BL30/$BT$36</f>
        <v>4.16927246195539E-005</v>
      </c>
      <c r="BM70" s="32" t="n">
        <f aca="false">BM30/$BT$36</f>
        <v>0.00137585991244528</v>
      </c>
      <c r="BN70" s="32" t="n">
        <f aca="false">BN30/$BT$36</f>
        <v>6.25390869293308E-005</v>
      </c>
      <c r="BO70" s="32" t="n">
        <f aca="false">BO30/$BT$36</f>
        <v>0</v>
      </c>
      <c r="BP70" s="32" t="n">
        <f aca="false">BP30/$BT$36</f>
        <v>2.08463623097769E-005</v>
      </c>
      <c r="BQ70" s="32" t="n">
        <f aca="false">BQ30/$BT$36</f>
        <v>0</v>
      </c>
      <c r="BR70" s="32" t="n">
        <f aca="false">BR30/$BT$36</f>
        <v>6.25390869293308E-005</v>
      </c>
    </row>
    <row r="71" customFormat="false" ht="12.75" hidden="false" customHeight="true" outlineLevel="0" collapsed="false">
      <c r="AO71" s="32" t="n">
        <f aca="false">AO31/$AZ$36</f>
        <v>0.000308369138416627</v>
      </c>
      <c r="AP71" s="32" t="n">
        <f aca="false">AP31/$AZ$36</f>
        <v>0.00137738215159427</v>
      </c>
      <c r="AQ71" s="32" t="n">
        <f aca="false">AQ31/$AZ$36</f>
        <v>0.0469132249244496</v>
      </c>
      <c r="AR71" s="32" t="n">
        <f aca="false">AR31/$AZ$36</f>
        <v>0.000164463540488868</v>
      </c>
      <c r="AS71" s="32" t="n">
        <f aca="false">AS31/$AZ$36</f>
        <v>0.000781201817322122</v>
      </c>
      <c r="AT71" s="32" t="n">
        <f aca="false">AT31/$AZ$36</f>
        <v>4.1115885122217E-005</v>
      </c>
      <c r="AU71" s="32" t="n">
        <f aca="false">AU31/$AZ$36</f>
        <v>0</v>
      </c>
      <c r="AV71" s="32" t="n">
        <f aca="false">AV31/$AZ$36</f>
        <v>4.1115885122217E-005</v>
      </c>
      <c r="AW71" s="32" t="n">
        <f aca="false">AW31/$AZ$36</f>
        <v>0</v>
      </c>
      <c r="AX71" s="32" t="n">
        <f aca="false">AX31/$AZ$36</f>
        <v>0</v>
      </c>
      <c r="BI71" s="32" t="n">
        <f aca="false">BI31/$BT$36</f>
        <v>0.000291849072336877</v>
      </c>
      <c r="BJ71" s="32" t="n">
        <f aca="false">BJ31/$BT$36</f>
        <v>0.00100062539086929</v>
      </c>
      <c r="BK71" s="32" t="n">
        <f aca="false">BK31/$BT$36</f>
        <v>0.0455284552845528</v>
      </c>
      <c r="BL71" s="32" t="n">
        <f aca="false">BL31/$BT$36</f>
        <v>8.33854492391078E-005</v>
      </c>
      <c r="BM71" s="32" t="n">
        <f aca="false">BM31/$BT$36</f>
        <v>0.000938086303939962</v>
      </c>
      <c r="BN71" s="32" t="n">
        <f aca="false">BN31/$BT$36</f>
        <v>0.000125078173858662</v>
      </c>
      <c r="BO71" s="32" t="n">
        <f aca="false">BO31/$BT$36</f>
        <v>0</v>
      </c>
      <c r="BP71" s="32" t="n">
        <f aca="false">BP31/$BT$36</f>
        <v>6.25390869293308E-005</v>
      </c>
      <c r="BQ71" s="32" t="n">
        <f aca="false">BQ31/$BT$36</f>
        <v>0</v>
      </c>
      <c r="BR71" s="32" t="n">
        <f aca="false">BR31/$BT$36</f>
        <v>2.08463623097769E-005</v>
      </c>
    </row>
    <row r="72" customFormat="false" ht="12.75" hidden="false" customHeight="true" outlineLevel="0" collapsed="false">
      <c r="AO72" s="32" t="n">
        <f aca="false">AO32/$AZ$36</f>
        <v>8.22317702444339E-005</v>
      </c>
      <c r="AP72" s="32" t="n">
        <f aca="false">AP32/$AZ$36</f>
        <v>0.000966223300372099</v>
      </c>
      <c r="AQ72" s="32" t="n">
        <f aca="false">AQ32/$AZ$36</f>
        <v>0.0335094463746068</v>
      </c>
      <c r="AR72" s="32" t="n">
        <f aca="false">AR32/$AZ$36</f>
        <v>4.1115885122217E-005</v>
      </c>
      <c r="AS72" s="32" t="n">
        <f aca="false">AS32/$AZ$36</f>
        <v>0.000493390621466604</v>
      </c>
      <c r="AT72" s="32" t="n">
        <f aca="false">AT32/$AZ$36</f>
        <v>6.16738276833255E-005</v>
      </c>
      <c r="AU72" s="32" t="n">
        <f aca="false">AU32/$AZ$36</f>
        <v>0</v>
      </c>
      <c r="AV72" s="32" t="n">
        <f aca="false">AV32/$AZ$36</f>
        <v>2.05579425611085E-005</v>
      </c>
      <c r="AW72" s="32" t="n">
        <f aca="false">AW32/$AZ$36</f>
        <v>0</v>
      </c>
      <c r="AX72" s="32" t="n">
        <f aca="false">AX32/$AZ$36</f>
        <v>0</v>
      </c>
      <c r="BI72" s="32" t="n">
        <f aca="false">BI32/$BT$36</f>
        <v>0.000104231811548885</v>
      </c>
      <c r="BJ72" s="32" t="n">
        <f aca="false">BJ32/$BT$36</f>
        <v>0.000875547217010632</v>
      </c>
      <c r="BK72" s="32" t="n">
        <f aca="false">BK32/$BT$36</f>
        <v>0.0298728371899104</v>
      </c>
      <c r="BL72" s="32" t="n">
        <f aca="false">BL32/$BT$36</f>
        <v>0.000104231811548885</v>
      </c>
      <c r="BM72" s="32" t="n">
        <f aca="false">BM32/$BT$36</f>
        <v>0.000354388159266208</v>
      </c>
      <c r="BN72" s="32" t="n">
        <f aca="false">BN32/$BT$36</f>
        <v>8.33854492391078E-005</v>
      </c>
      <c r="BO72" s="32" t="n">
        <f aca="false">BO32/$BT$36</f>
        <v>2.08463623097769E-005</v>
      </c>
      <c r="BP72" s="32" t="n">
        <f aca="false">BP32/$BT$36</f>
        <v>0</v>
      </c>
      <c r="BQ72" s="32" t="n">
        <f aca="false">BQ32/$BT$36</f>
        <v>2.08463623097769E-005</v>
      </c>
      <c r="BR72" s="32" t="n">
        <f aca="false">BR32/$BT$36</f>
        <v>0</v>
      </c>
    </row>
    <row r="73" customFormat="false" ht="12.75" hidden="false" customHeight="true" outlineLevel="0" collapsed="false">
      <c r="AO73" s="32" t="n">
        <f aca="false">AO33/$AZ$36</f>
        <v>6.16738276833255E-005</v>
      </c>
      <c r="AP73" s="32" t="n">
        <f aca="false">AP33/$AZ$36</f>
        <v>0.00111012889829986</v>
      </c>
      <c r="AQ73" s="32" t="n">
        <f aca="false">AQ33/$AZ$36</f>
        <v>0.0305491026458072</v>
      </c>
      <c r="AR73" s="32" t="n">
        <f aca="false">AR33/$AZ$36</f>
        <v>4.1115885122217E-005</v>
      </c>
      <c r="AS73" s="32" t="n">
        <f aca="false">AS33/$AZ$36</f>
        <v>0.000472832678905495</v>
      </c>
      <c r="AT73" s="32" t="n">
        <f aca="false">AT33/$AZ$36</f>
        <v>0</v>
      </c>
      <c r="AU73" s="32" t="n">
        <f aca="false">AU33/$AZ$36</f>
        <v>0</v>
      </c>
      <c r="AV73" s="32" t="n">
        <f aca="false">AV33/$AZ$36</f>
        <v>4.1115885122217E-005</v>
      </c>
      <c r="AW73" s="32" t="n">
        <f aca="false">AW33/$AZ$36</f>
        <v>0</v>
      </c>
      <c r="AX73" s="32" t="n">
        <f aca="false">AX33/$AZ$36</f>
        <v>0</v>
      </c>
      <c r="BI73" s="32" t="n">
        <f aca="false">BI33/$BT$36</f>
        <v>8.33854492391078E-005</v>
      </c>
      <c r="BJ73" s="32" t="n">
        <f aca="false">BJ33/$BT$36</f>
        <v>0.000729622680842193</v>
      </c>
      <c r="BK73" s="32" t="n">
        <f aca="false">BK33/$BT$36</f>
        <v>0.0243068584531999</v>
      </c>
      <c r="BL73" s="32" t="n">
        <f aca="false">BL33/$BT$36</f>
        <v>8.33854492391078E-005</v>
      </c>
      <c r="BM73" s="32" t="n">
        <f aca="false">BM33/$BT$36</f>
        <v>0.0002710027100271</v>
      </c>
      <c r="BN73" s="32" t="n">
        <f aca="false">BN33/$BT$36</f>
        <v>0</v>
      </c>
      <c r="BO73" s="32" t="n">
        <f aca="false">BO33/$BT$36</f>
        <v>0</v>
      </c>
      <c r="BP73" s="32" t="n">
        <f aca="false">BP33/$BT$36</f>
        <v>2.08463623097769E-005</v>
      </c>
      <c r="BQ73" s="32" t="n">
        <f aca="false">BQ33/$BT$36</f>
        <v>0</v>
      </c>
      <c r="BR73" s="32" t="n">
        <f aca="false">BR33/$BT$36</f>
        <v>0</v>
      </c>
    </row>
    <row r="74" customFormat="false" ht="12.75" hidden="false" customHeight="true" outlineLevel="0" collapsed="false">
      <c r="AO74" s="32" t="n">
        <f aca="false">AO34/$AZ$36</f>
        <v>8.22317702444339E-005</v>
      </c>
      <c r="AP74" s="32" t="n">
        <f aca="false">AP34/$AZ$36</f>
        <v>0.000555064449149929</v>
      </c>
      <c r="AQ74" s="32" t="n">
        <f aca="false">AQ34/$AZ$36</f>
        <v>0.0269925785827354</v>
      </c>
      <c r="AR74" s="32" t="n">
        <f aca="false">AR34/$AZ$36</f>
        <v>2.05579425611085E-005</v>
      </c>
      <c r="AS74" s="32" t="n">
        <f aca="false">AS34/$AZ$36</f>
        <v>0.000328927080977736</v>
      </c>
      <c r="AT74" s="32" t="n">
        <f aca="false">AT34/$AZ$36</f>
        <v>0</v>
      </c>
      <c r="AU74" s="32" t="n">
        <f aca="false">AU34/$AZ$36</f>
        <v>0</v>
      </c>
      <c r="AV74" s="32" t="n">
        <f aca="false">AV34/$AZ$36</f>
        <v>0</v>
      </c>
      <c r="AW74" s="32" t="n">
        <f aca="false">AW34/$AZ$36</f>
        <v>0</v>
      </c>
      <c r="AX74" s="32" t="n">
        <f aca="false">AX34/$AZ$36</f>
        <v>0</v>
      </c>
      <c r="BI74" s="32" t="n">
        <f aca="false">BI34/$BT$36</f>
        <v>8.33854492391078E-005</v>
      </c>
      <c r="BJ74" s="32" t="n">
        <f aca="false">BJ34/$BT$36</f>
        <v>0.000437773608505316</v>
      </c>
      <c r="BK74" s="32" t="n">
        <f aca="false">BK34/$BT$36</f>
        <v>0.022243068584532</v>
      </c>
      <c r="BL74" s="32" t="n">
        <f aca="false">BL34/$BT$36</f>
        <v>0</v>
      </c>
      <c r="BM74" s="32" t="n">
        <f aca="false">BM34/$BT$36</f>
        <v>0.000187617260787992</v>
      </c>
      <c r="BN74" s="32" t="n">
        <f aca="false">BN34/$BT$36</f>
        <v>2.08463623097769E-005</v>
      </c>
      <c r="BO74" s="32" t="n">
        <f aca="false">BO34/$BT$36</f>
        <v>0</v>
      </c>
      <c r="BP74" s="32" t="n">
        <f aca="false">BP34/$BT$36</f>
        <v>0</v>
      </c>
      <c r="BQ74" s="32" t="n">
        <f aca="false">BQ34/$BT$36</f>
        <v>0</v>
      </c>
      <c r="BR74" s="32" t="n">
        <f aca="false">BR34/$BT$36</f>
        <v>0</v>
      </c>
    </row>
    <row r="75" customFormat="false" ht="12.75" hidden="false" customHeight="true" outlineLevel="0" collapsed="false">
      <c r="AO75" s="32" t="n">
        <f aca="false">AO35/$AZ$36</f>
        <v>0</v>
      </c>
      <c r="AP75" s="32" t="n">
        <f aca="false">AP35/$AZ$36</f>
        <v>0.000185021483049976</v>
      </c>
      <c r="AQ75" s="32" t="n">
        <f aca="false">AQ35/$AZ$36</f>
        <v>0.0155829204613202</v>
      </c>
      <c r="AR75" s="32" t="n">
        <f aca="false">AR35/$AZ$36</f>
        <v>0</v>
      </c>
      <c r="AS75" s="32" t="n">
        <f aca="false">AS35/$AZ$36</f>
        <v>0.000226137368172193</v>
      </c>
      <c r="AT75" s="32" t="n">
        <f aca="false">AT35/$AZ$36</f>
        <v>0</v>
      </c>
      <c r="AU75" s="32" t="n">
        <f aca="false">AU35/$AZ$36</f>
        <v>0</v>
      </c>
      <c r="AV75" s="32" t="n">
        <f aca="false">AV35/$AZ$36</f>
        <v>0</v>
      </c>
      <c r="AW75" s="32" t="n">
        <f aca="false">AW35/$AZ$36</f>
        <v>0</v>
      </c>
      <c r="AX75" s="32" t="n">
        <f aca="false">AX35/$AZ$36</f>
        <v>0</v>
      </c>
      <c r="BI75" s="32" t="n">
        <f aca="false">BI35/$BT$36</f>
        <v>0</v>
      </c>
      <c r="BJ75" s="32" t="n">
        <f aca="false">BJ35/$BT$36</f>
        <v>0.000145924536168439</v>
      </c>
      <c r="BK75" s="32" t="n">
        <f aca="false">BK35/$BT$36</f>
        <v>0.0130498228059204</v>
      </c>
      <c r="BL75" s="32" t="n">
        <f aca="false">BL35/$BT$36</f>
        <v>0</v>
      </c>
      <c r="BM75" s="32" t="n">
        <f aca="false">BM35/$BT$36</f>
        <v>0.000145924536168439</v>
      </c>
      <c r="BN75" s="32" t="n">
        <f aca="false">BN35/$BT$36</f>
        <v>0</v>
      </c>
      <c r="BO75" s="32" t="n">
        <f aca="false">BO35/$BT$36</f>
        <v>0</v>
      </c>
      <c r="BP75" s="32" t="n">
        <f aca="false">BP35/$BT$36</f>
        <v>2.08463623097769E-005</v>
      </c>
      <c r="BQ75" s="32" t="n">
        <f aca="false">BQ35/$BT$36</f>
        <v>0</v>
      </c>
      <c r="BR75" s="32" t="n">
        <f aca="false">BR35/$BT$36</f>
        <v>2.08463623097769E-005</v>
      </c>
    </row>
  </sheetData>
  <mergeCells count="30">
    <mergeCell ref="AO39:BG39"/>
    <mergeCell ref="AO40:AQ40"/>
    <mergeCell ref="AR40:AT40"/>
    <mergeCell ref="AU40:AW40"/>
    <mergeCell ref="AX40:BG40"/>
    <mergeCell ref="AO41:AQ41"/>
    <mergeCell ref="AR41:AT41"/>
    <mergeCell ref="AU41:AW41"/>
    <mergeCell ref="AX41:BG44"/>
    <mergeCell ref="AO42:AQ42"/>
    <mergeCell ref="AR42:AT42"/>
    <mergeCell ref="AU42:AW42"/>
    <mergeCell ref="AO43:AQ43"/>
    <mergeCell ref="AR43:AT44"/>
    <mergeCell ref="AU43:AW44"/>
    <mergeCell ref="AO44:AQ44"/>
    <mergeCell ref="AO45:AQ45"/>
    <mergeCell ref="AR45:AT47"/>
    <mergeCell ref="AU45:AW47"/>
    <mergeCell ref="AX45:BG50"/>
    <mergeCell ref="AO46:AQ46"/>
    <mergeCell ref="AO47:AQ47"/>
    <mergeCell ref="AO48:AQ48"/>
    <mergeCell ref="AR48:AT48"/>
    <mergeCell ref="AU48:AW48"/>
    <mergeCell ref="AO49:AQ49"/>
    <mergeCell ref="AR49:AT49"/>
    <mergeCell ref="AU49:AW50"/>
    <mergeCell ref="AO50:AQ50"/>
    <mergeCell ref="AR50:AT50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8" activeCellId="0" sqref="B28"/>
    </sheetView>
  </sheetViews>
  <sheetFormatPr defaultRowHeight="12.8" zeroHeight="false" outlineLevelRow="0" outlineLevelCol="0"/>
  <cols>
    <col collapsed="false" customWidth="true" hidden="false" outlineLevel="0" max="1" min="1" style="1" width="21.56"/>
    <col collapsed="false" customWidth="true" hidden="false" outlineLevel="0" max="2" min="2" style="1" width="119.13"/>
    <col collapsed="false" customWidth="false" hidden="false" outlineLevel="0" max="1025" min="3" style="1" width="11.52"/>
  </cols>
  <sheetData>
    <row r="1" customFormat="false" ht="16.75" hidden="false" customHeight="true" outlineLevel="0" collapsed="false">
      <c r="A1" s="48" t="s">
        <v>182</v>
      </c>
    </row>
    <row r="3" customFormat="false" ht="12.8" hidden="false" customHeight="true" outlineLevel="0" collapsed="false">
      <c r="A3" s="1" t="s">
        <v>183</v>
      </c>
      <c r="B3" s="49" t="s">
        <v>184</v>
      </c>
    </row>
    <row r="4" customFormat="false" ht="12.8" hidden="false" customHeight="true" outlineLevel="0" collapsed="false">
      <c r="A4" s="1" t="s">
        <v>185</v>
      </c>
      <c r="B4" s="49" t="s">
        <v>186</v>
      </c>
    </row>
    <row r="5" customFormat="false" ht="12.8" hidden="false" customHeight="true" outlineLevel="0" collapsed="false">
      <c r="A5" s="1" t="s">
        <v>187</v>
      </c>
      <c r="B5" s="49" t="s">
        <v>188</v>
      </c>
      <c r="K5" s="1" t="s">
        <v>189</v>
      </c>
    </row>
    <row r="6" customFormat="false" ht="12.8" hidden="false" customHeight="true" outlineLevel="0" collapsed="false">
      <c r="A6" s="1" t="s">
        <v>190</v>
      </c>
      <c r="B6" s="49" t="s">
        <v>191</v>
      </c>
    </row>
    <row r="7" customFormat="false" ht="12.8" hidden="false" customHeight="true" outlineLevel="0" collapsed="false">
      <c r="A7" s="1" t="s">
        <v>192</v>
      </c>
      <c r="B7" s="49" t="s">
        <v>193</v>
      </c>
    </row>
    <row r="8" customFormat="false" ht="12.8" hidden="false" customHeight="true" outlineLevel="0" collapsed="false">
      <c r="A8" s="1" t="s">
        <v>194</v>
      </c>
      <c r="B8" s="49" t="s">
        <v>195</v>
      </c>
    </row>
    <row r="9" customFormat="false" ht="12.8" hidden="false" customHeight="true" outlineLevel="0" collapsed="false">
      <c r="A9" s="1" t="s">
        <v>196</v>
      </c>
      <c r="B9" s="49" t="s">
        <v>197</v>
      </c>
    </row>
    <row r="10" customFormat="false" ht="12.8" hidden="false" customHeight="true" outlineLevel="0" collapsed="false">
      <c r="A10" s="1" t="s">
        <v>198</v>
      </c>
      <c r="B10" s="49" t="s">
        <v>199</v>
      </c>
    </row>
    <row r="11" customFormat="false" ht="12.8" hidden="false" customHeight="true" outlineLevel="0" collapsed="false">
      <c r="A11" s="1" t="s">
        <v>200</v>
      </c>
      <c r="B11" s="49" t="s">
        <v>201</v>
      </c>
    </row>
    <row r="12" customFormat="false" ht="12.8" hidden="false" customHeight="true" outlineLevel="0" collapsed="false">
      <c r="A12" s="1" t="s">
        <v>202</v>
      </c>
      <c r="B12" s="49" t="s">
        <v>203</v>
      </c>
    </row>
    <row r="13" customFormat="false" ht="12.8" hidden="false" customHeight="false" outlineLevel="0" collapsed="false">
      <c r="A13" s="1" t="s">
        <v>204</v>
      </c>
      <c r="B13" s="49" t="s">
        <v>205</v>
      </c>
    </row>
    <row r="14" customFormat="false" ht="12.8" hidden="false" customHeight="false" outlineLevel="0" collapsed="false">
      <c r="A14" s="1" t="s">
        <v>206</v>
      </c>
      <c r="B14" s="49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59" activeCellId="0" sqref="B59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7.35" hidden="false" customHeight="true" outlineLevel="0" collapsed="false">
      <c r="A1" s="48" t="s">
        <v>208</v>
      </c>
    </row>
    <row r="3" customFormat="false" ht="12.8" hidden="false" customHeight="true" outlineLevel="0" collapsed="false">
      <c r="A3" s="50" t="s">
        <v>115</v>
      </c>
    </row>
    <row r="4" customFormat="false" ht="12.8" hidden="false" customHeight="true" outlineLevel="0" collapsed="false">
      <c r="B4" s="1" t="s">
        <v>209</v>
      </c>
      <c r="C4" s="1" t="s">
        <v>210</v>
      </c>
      <c r="D4" s="1" t="s">
        <v>211</v>
      </c>
      <c r="E4" s="1" t="s">
        <v>212</v>
      </c>
      <c r="F4" s="1" t="s">
        <v>213</v>
      </c>
      <c r="G4" s="1" t="s">
        <v>214</v>
      </c>
      <c r="H4" s="1" t="s">
        <v>215</v>
      </c>
      <c r="I4" s="1" t="s">
        <v>216</v>
      </c>
    </row>
    <row r="5" customFormat="false" ht="14.65" hidden="false" customHeight="true" outlineLevel="0" collapsed="false">
      <c r="A5" s="1" t="s">
        <v>46</v>
      </c>
      <c r="B5" s="49" t="n">
        <v>39</v>
      </c>
      <c r="C5" s="49" t="n">
        <v>37</v>
      </c>
      <c r="D5" s="49" t="n">
        <v>79</v>
      </c>
      <c r="E5" s="49" t="n">
        <v>81</v>
      </c>
      <c r="F5" s="49" t="n">
        <v>70</v>
      </c>
      <c r="G5" s="49" t="n">
        <v>176</v>
      </c>
      <c r="H5" s="49" t="n">
        <v>178</v>
      </c>
      <c r="I5" s="1" t="n">
        <f aca="false">SUM(B5:H5)</f>
        <v>660</v>
      </c>
    </row>
    <row r="6" customFormat="false" ht="14.65" hidden="false" customHeight="true" outlineLevel="0" collapsed="false">
      <c r="A6" s="1" t="s">
        <v>47</v>
      </c>
      <c r="B6" s="49" t="n">
        <v>15</v>
      </c>
      <c r="C6" s="49" t="n">
        <v>14</v>
      </c>
      <c r="D6" s="49" t="n">
        <v>26</v>
      </c>
      <c r="E6" s="49" t="n">
        <v>31</v>
      </c>
      <c r="F6" s="49" t="n">
        <v>22</v>
      </c>
      <c r="G6" s="49" t="n">
        <v>97</v>
      </c>
      <c r="H6" s="49" t="n">
        <v>90</v>
      </c>
      <c r="I6" s="1" t="n">
        <f aca="false">SUM(B6:H6)</f>
        <v>295</v>
      </c>
    </row>
    <row r="7" customFormat="false" ht="14.65" hidden="false" customHeight="true" outlineLevel="0" collapsed="false">
      <c r="A7" s="1" t="s">
        <v>48</v>
      </c>
      <c r="B7" s="49" t="n">
        <v>10</v>
      </c>
      <c r="C7" s="49" t="n">
        <v>17</v>
      </c>
      <c r="D7" s="49" t="n">
        <v>25</v>
      </c>
      <c r="E7" s="49" t="n">
        <v>21</v>
      </c>
      <c r="F7" s="49" t="n">
        <v>18</v>
      </c>
      <c r="G7" s="49" t="n">
        <v>52</v>
      </c>
      <c r="H7" s="49" t="n">
        <v>58</v>
      </c>
      <c r="I7" s="1" t="n">
        <f aca="false">SUM(B7:H7)</f>
        <v>201</v>
      </c>
    </row>
    <row r="8" customFormat="false" ht="14.65" hidden="false" customHeight="true" outlineLevel="0" collapsed="false">
      <c r="A8" s="1" t="s">
        <v>49</v>
      </c>
      <c r="B8" s="49" t="n">
        <v>17</v>
      </c>
      <c r="C8" s="49" t="n">
        <v>27</v>
      </c>
      <c r="D8" s="49" t="n">
        <v>20</v>
      </c>
      <c r="E8" s="49" t="n">
        <v>23</v>
      </c>
      <c r="F8" s="49" t="n">
        <v>23</v>
      </c>
      <c r="G8" s="49" t="n">
        <v>50</v>
      </c>
      <c r="H8" s="49" t="n">
        <v>41</v>
      </c>
      <c r="I8" s="1" t="n">
        <f aca="false">SUM(B8:H8)</f>
        <v>201</v>
      </c>
    </row>
    <row r="9" customFormat="false" ht="14.65" hidden="false" customHeight="true" outlineLevel="0" collapsed="false">
      <c r="A9" s="1" t="s">
        <v>50</v>
      </c>
      <c r="B9" s="49" t="n">
        <v>64</v>
      </c>
      <c r="C9" s="49" t="n">
        <v>66</v>
      </c>
      <c r="D9" s="49" t="n">
        <v>85</v>
      </c>
      <c r="E9" s="49" t="n">
        <v>80</v>
      </c>
      <c r="F9" s="49" t="n">
        <v>82</v>
      </c>
      <c r="G9" s="49" t="n">
        <v>43</v>
      </c>
      <c r="H9" s="49" t="n">
        <v>44</v>
      </c>
      <c r="I9" s="1" t="n">
        <f aca="false">SUM(B9:H9)</f>
        <v>464</v>
      </c>
    </row>
    <row r="10" customFormat="false" ht="14.65" hidden="false" customHeight="true" outlineLevel="0" collapsed="false">
      <c r="A10" s="1" t="s">
        <v>51</v>
      </c>
      <c r="B10" s="49" t="n">
        <v>168</v>
      </c>
      <c r="C10" s="49" t="n">
        <v>160</v>
      </c>
      <c r="D10" s="49" t="n">
        <v>160</v>
      </c>
      <c r="E10" s="49" t="n">
        <v>156</v>
      </c>
      <c r="F10" s="49" t="n">
        <v>159</v>
      </c>
      <c r="G10" s="49" t="n">
        <v>59</v>
      </c>
      <c r="H10" s="49" t="n">
        <v>40</v>
      </c>
      <c r="I10" s="1" t="n">
        <f aca="false">SUM(B10:H10)</f>
        <v>902</v>
      </c>
    </row>
    <row r="11" customFormat="false" ht="14.65" hidden="false" customHeight="true" outlineLevel="0" collapsed="false">
      <c r="A11" s="1" t="s">
        <v>52</v>
      </c>
      <c r="B11" s="49" t="n">
        <v>627</v>
      </c>
      <c r="C11" s="49" t="n">
        <v>619</v>
      </c>
      <c r="D11" s="49" t="n">
        <v>641</v>
      </c>
      <c r="E11" s="49" t="n">
        <v>644</v>
      </c>
      <c r="F11" s="49" t="n">
        <v>600</v>
      </c>
      <c r="G11" s="49" t="n">
        <v>136</v>
      </c>
      <c r="H11" s="49" t="n">
        <v>82</v>
      </c>
      <c r="I11" s="1" t="n">
        <f aca="false">SUM(B11:H11)</f>
        <v>3349</v>
      </c>
    </row>
    <row r="12" customFormat="false" ht="14.65" hidden="false" customHeight="true" outlineLevel="0" collapsed="false">
      <c r="A12" s="1" t="s">
        <v>53</v>
      </c>
      <c r="B12" s="49" t="n">
        <v>1132</v>
      </c>
      <c r="C12" s="49" t="n">
        <v>1157</v>
      </c>
      <c r="D12" s="49" t="n">
        <v>1184</v>
      </c>
      <c r="E12" s="49" t="n">
        <v>1154</v>
      </c>
      <c r="F12" s="49" t="n">
        <v>1066</v>
      </c>
      <c r="G12" s="49" t="n">
        <v>309</v>
      </c>
      <c r="H12" s="49" t="n">
        <v>126</v>
      </c>
      <c r="I12" s="1" t="n">
        <f aca="false">SUM(B12:H12)</f>
        <v>6128</v>
      </c>
    </row>
    <row r="13" customFormat="false" ht="14.65" hidden="false" customHeight="true" outlineLevel="0" collapsed="false">
      <c r="A13" s="1" t="s">
        <v>54</v>
      </c>
      <c r="B13" s="49" t="n">
        <v>854</v>
      </c>
      <c r="C13" s="49" t="n">
        <v>844</v>
      </c>
      <c r="D13" s="49" t="n">
        <v>915</v>
      </c>
      <c r="E13" s="49" t="n">
        <v>937</v>
      </c>
      <c r="F13" s="49" t="n">
        <v>887</v>
      </c>
      <c r="G13" s="49" t="n">
        <v>467</v>
      </c>
      <c r="H13" s="49" t="n">
        <v>250</v>
      </c>
      <c r="I13" s="1" t="n">
        <f aca="false">SUM(B13:H13)</f>
        <v>5154</v>
      </c>
    </row>
    <row r="14" customFormat="false" ht="14.65" hidden="false" customHeight="true" outlineLevel="0" collapsed="false">
      <c r="A14" s="1" t="s">
        <v>55</v>
      </c>
      <c r="B14" s="49" t="n">
        <v>627</v>
      </c>
      <c r="C14" s="49" t="n">
        <v>667</v>
      </c>
      <c r="D14" s="49" t="n">
        <v>751</v>
      </c>
      <c r="E14" s="49" t="n">
        <v>734</v>
      </c>
      <c r="F14" s="49" t="n">
        <v>713</v>
      </c>
      <c r="G14" s="49" t="n">
        <v>689</v>
      </c>
      <c r="H14" s="49" t="n">
        <v>515</v>
      </c>
      <c r="I14" s="1" t="n">
        <f aca="false">SUM(B14:H14)</f>
        <v>4696</v>
      </c>
    </row>
    <row r="15" customFormat="false" ht="14.65" hidden="false" customHeight="true" outlineLevel="0" collapsed="false">
      <c r="A15" s="1" t="s">
        <v>56</v>
      </c>
      <c r="B15" s="49" t="n">
        <v>676</v>
      </c>
      <c r="C15" s="49" t="n">
        <v>749</v>
      </c>
      <c r="D15" s="49" t="n">
        <v>774</v>
      </c>
      <c r="E15" s="49" t="n">
        <v>744</v>
      </c>
      <c r="F15" s="49" t="n">
        <v>742</v>
      </c>
      <c r="G15" s="49" t="n">
        <v>825</v>
      </c>
      <c r="H15" s="49" t="n">
        <v>590</v>
      </c>
      <c r="I15" s="1" t="n">
        <f aca="false">SUM(B15:H15)</f>
        <v>5100</v>
      </c>
    </row>
    <row r="16" customFormat="false" ht="14.65" hidden="false" customHeight="true" outlineLevel="0" collapsed="false">
      <c r="A16" s="1" t="s">
        <v>57</v>
      </c>
      <c r="B16" s="49" t="n">
        <v>848</v>
      </c>
      <c r="C16" s="49" t="n">
        <v>926</v>
      </c>
      <c r="D16" s="49" t="n">
        <v>958</v>
      </c>
      <c r="E16" s="49" t="n">
        <v>935</v>
      </c>
      <c r="F16" s="49" t="n">
        <v>954</v>
      </c>
      <c r="G16" s="49" t="n">
        <v>913</v>
      </c>
      <c r="H16" s="49" t="n">
        <v>974</v>
      </c>
      <c r="I16" s="1" t="n">
        <f aca="false">SUM(B16:H16)</f>
        <v>6508</v>
      </c>
    </row>
    <row r="17" customFormat="false" ht="14.65" hidden="false" customHeight="true" outlineLevel="0" collapsed="false">
      <c r="A17" s="1" t="s">
        <v>58</v>
      </c>
      <c r="B17" s="49" t="n">
        <v>836</v>
      </c>
      <c r="C17" s="49" t="n">
        <v>826</v>
      </c>
      <c r="D17" s="49" t="n">
        <v>925</v>
      </c>
      <c r="E17" s="49" t="n">
        <v>903</v>
      </c>
      <c r="F17" s="49" t="n">
        <v>876</v>
      </c>
      <c r="G17" s="49" t="n">
        <v>748</v>
      </c>
      <c r="H17" s="49" t="n">
        <v>633</v>
      </c>
      <c r="I17" s="1" t="n">
        <f aca="false">SUM(B17:H17)</f>
        <v>5747</v>
      </c>
    </row>
    <row r="18" customFormat="false" ht="14.65" hidden="false" customHeight="true" outlineLevel="0" collapsed="false">
      <c r="A18" s="1" t="s">
        <v>59</v>
      </c>
      <c r="B18" s="49" t="n">
        <v>994</v>
      </c>
      <c r="C18" s="49" t="n">
        <v>974</v>
      </c>
      <c r="D18" s="49" t="n">
        <v>1009</v>
      </c>
      <c r="E18" s="49" t="n">
        <v>976</v>
      </c>
      <c r="F18" s="49" t="n">
        <v>985</v>
      </c>
      <c r="G18" s="49" t="n">
        <v>682</v>
      </c>
      <c r="H18" s="49" t="n">
        <v>502</v>
      </c>
      <c r="I18" s="1" t="n">
        <f aca="false">SUM(B18:H18)</f>
        <v>6122</v>
      </c>
    </row>
    <row r="19" customFormat="false" ht="14.65" hidden="false" customHeight="true" outlineLevel="0" collapsed="false">
      <c r="A19" s="1" t="s">
        <v>60</v>
      </c>
      <c r="B19" s="49" t="n">
        <v>783</v>
      </c>
      <c r="C19" s="49" t="n">
        <v>820</v>
      </c>
      <c r="D19" s="49" t="n">
        <v>938</v>
      </c>
      <c r="E19" s="49" t="n">
        <v>733</v>
      </c>
      <c r="F19" s="49" t="n">
        <v>860</v>
      </c>
      <c r="G19" s="49" t="n">
        <v>789</v>
      </c>
      <c r="H19" s="49" t="n">
        <v>554</v>
      </c>
      <c r="I19" s="1" t="n">
        <f aca="false">SUM(B19:H19)</f>
        <v>5477</v>
      </c>
    </row>
    <row r="20" customFormat="false" ht="14.65" hidden="false" customHeight="true" outlineLevel="0" collapsed="false">
      <c r="A20" s="1" t="s">
        <v>61</v>
      </c>
      <c r="B20" s="49" t="n">
        <v>863</v>
      </c>
      <c r="C20" s="49" t="n">
        <v>923</v>
      </c>
      <c r="D20" s="49" t="n">
        <v>1049</v>
      </c>
      <c r="E20" s="49" t="n">
        <v>842</v>
      </c>
      <c r="F20" s="49" t="n">
        <v>950</v>
      </c>
      <c r="G20" s="49" t="n">
        <v>789</v>
      </c>
      <c r="H20" s="49" t="n">
        <v>625</v>
      </c>
      <c r="I20" s="1" t="n">
        <f aca="false">SUM(B20:H20)</f>
        <v>6041</v>
      </c>
    </row>
    <row r="21" customFormat="false" ht="14.65" hidden="false" customHeight="true" outlineLevel="0" collapsed="false">
      <c r="A21" s="1" t="s">
        <v>62</v>
      </c>
      <c r="B21" s="49" t="n">
        <v>1181</v>
      </c>
      <c r="C21" s="49" t="n">
        <v>1190</v>
      </c>
      <c r="D21" s="49" t="n">
        <v>1254</v>
      </c>
      <c r="E21" s="49" t="n">
        <v>1156</v>
      </c>
      <c r="F21" s="49" t="n">
        <v>1340</v>
      </c>
      <c r="G21" s="49" t="n">
        <v>824</v>
      </c>
      <c r="H21" s="49" t="n">
        <v>762</v>
      </c>
      <c r="I21" s="1" t="n">
        <f aca="false">SUM(B21:H21)</f>
        <v>7707</v>
      </c>
    </row>
    <row r="22" customFormat="false" ht="14.65" hidden="false" customHeight="true" outlineLevel="0" collapsed="false">
      <c r="A22" s="1" t="s">
        <v>63</v>
      </c>
      <c r="B22" s="49" t="n">
        <v>1565</v>
      </c>
      <c r="C22" s="49" t="n">
        <v>1594</v>
      </c>
      <c r="D22" s="49" t="n">
        <v>1776</v>
      </c>
      <c r="E22" s="49" t="n">
        <v>1565</v>
      </c>
      <c r="F22" s="49" t="n">
        <v>1382</v>
      </c>
      <c r="G22" s="49" t="n">
        <v>803</v>
      </c>
      <c r="H22" s="49" t="n">
        <v>958</v>
      </c>
      <c r="I22" s="1" t="n">
        <f aca="false">SUM(B22:H22)</f>
        <v>9643</v>
      </c>
    </row>
    <row r="23" customFormat="false" ht="14.65" hidden="false" customHeight="true" outlineLevel="0" collapsed="false">
      <c r="A23" s="1" t="s">
        <v>64</v>
      </c>
      <c r="B23" s="49" t="n">
        <v>1144</v>
      </c>
      <c r="C23" s="49" t="n">
        <v>1228</v>
      </c>
      <c r="D23" s="49" t="n">
        <v>1392</v>
      </c>
      <c r="E23" s="49" t="n">
        <v>1194</v>
      </c>
      <c r="F23" s="49" t="n">
        <v>1085</v>
      </c>
      <c r="G23" s="49" t="n">
        <v>765</v>
      </c>
      <c r="H23" s="49" t="n">
        <v>796</v>
      </c>
      <c r="I23" s="1" t="n">
        <f aca="false">SUM(B23:H23)</f>
        <v>7604</v>
      </c>
    </row>
    <row r="24" customFormat="false" ht="14.65" hidden="false" customHeight="true" outlineLevel="0" collapsed="false">
      <c r="A24" s="1" t="s">
        <v>65</v>
      </c>
      <c r="B24" s="49" t="n">
        <v>706</v>
      </c>
      <c r="C24" s="49" t="n">
        <v>739</v>
      </c>
      <c r="D24" s="49" t="n">
        <v>721</v>
      </c>
      <c r="E24" s="49" t="n">
        <v>775</v>
      </c>
      <c r="F24" s="49" t="n">
        <v>744</v>
      </c>
      <c r="G24" s="49" t="n">
        <v>502</v>
      </c>
      <c r="H24" s="49" t="n">
        <v>532</v>
      </c>
      <c r="I24" s="1" t="n">
        <f aca="false">SUM(B24:H24)</f>
        <v>4719</v>
      </c>
    </row>
    <row r="25" customFormat="false" ht="14.65" hidden="false" customHeight="true" outlineLevel="0" collapsed="false">
      <c r="A25" s="1" t="s">
        <v>66</v>
      </c>
      <c r="B25" s="49" t="n">
        <v>444</v>
      </c>
      <c r="C25" s="49" t="n">
        <v>419</v>
      </c>
      <c r="D25" s="49" t="n">
        <v>546</v>
      </c>
      <c r="E25" s="49" t="n">
        <v>545</v>
      </c>
      <c r="F25" s="49" t="n">
        <v>473</v>
      </c>
      <c r="G25" s="49" t="n">
        <v>302</v>
      </c>
      <c r="H25" s="49" t="n">
        <v>490</v>
      </c>
      <c r="I25" s="1" t="n">
        <f aca="false">SUM(B25:H25)</f>
        <v>3219</v>
      </c>
    </row>
    <row r="26" customFormat="false" ht="14.65" hidden="false" customHeight="true" outlineLevel="0" collapsed="false">
      <c r="A26" s="1" t="s">
        <v>67</v>
      </c>
      <c r="B26" s="49" t="n">
        <v>299</v>
      </c>
      <c r="C26" s="49" t="n">
        <v>428</v>
      </c>
      <c r="D26" s="49" t="n">
        <v>606</v>
      </c>
      <c r="E26" s="49" t="n">
        <v>419</v>
      </c>
      <c r="F26" s="49" t="n">
        <v>366</v>
      </c>
      <c r="G26" s="49" t="n">
        <v>290</v>
      </c>
      <c r="H26" s="49" t="n">
        <v>385</v>
      </c>
      <c r="I26" s="1" t="n">
        <f aca="false">SUM(B26:H26)</f>
        <v>2793</v>
      </c>
    </row>
    <row r="27" customFormat="false" ht="14.65" hidden="false" customHeight="true" outlineLevel="0" collapsed="false">
      <c r="A27" s="1" t="s">
        <v>68</v>
      </c>
      <c r="B27" s="49" t="n">
        <v>271</v>
      </c>
      <c r="C27" s="49" t="n">
        <v>408</v>
      </c>
      <c r="D27" s="49" t="n">
        <v>545</v>
      </c>
      <c r="E27" s="49" t="n">
        <v>348</v>
      </c>
      <c r="F27" s="49" t="n">
        <v>375</v>
      </c>
      <c r="G27" s="49" t="n">
        <v>302</v>
      </c>
      <c r="H27" s="49" t="n">
        <v>214</v>
      </c>
      <c r="I27" s="1" t="n">
        <f aca="false">SUM(B27:H27)</f>
        <v>2463</v>
      </c>
    </row>
    <row r="28" customFormat="false" ht="14.65" hidden="false" customHeight="true" outlineLevel="0" collapsed="false">
      <c r="A28" s="1" t="s">
        <v>69</v>
      </c>
      <c r="B28" s="49" t="n">
        <v>108</v>
      </c>
      <c r="C28" s="49" t="n">
        <v>197</v>
      </c>
      <c r="D28" s="49" t="n">
        <v>223</v>
      </c>
      <c r="E28" s="49" t="n">
        <v>204</v>
      </c>
      <c r="F28" s="49" t="n">
        <v>306</v>
      </c>
      <c r="G28" s="49" t="n">
        <v>275</v>
      </c>
      <c r="H28" s="49" t="n">
        <v>107</v>
      </c>
      <c r="I28" s="1" t="n">
        <f aca="false">SUM(B28:H28)</f>
        <v>1420</v>
      </c>
    </row>
    <row r="29" customFormat="false" ht="14.65" hidden="false" customHeight="true" outlineLevel="0" collapsed="false">
      <c r="A29" s="1" t="s">
        <v>216</v>
      </c>
      <c r="B29" s="1" t="n">
        <f aca="false">SUM(B5:B28)</f>
        <v>14271</v>
      </c>
      <c r="C29" s="1" t="n">
        <f aca="false">SUM(C5:C28)</f>
        <v>15029</v>
      </c>
      <c r="D29" s="1" t="n">
        <f aca="false">SUM(D5:D28)</f>
        <v>16602</v>
      </c>
      <c r="E29" s="1" t="n">
        <f aca="false">SUM(E5:E28)</f>
        <v>15200</v>
      </c>
      <c r="F29" s="1" t="n">
        <f aca="false">SUM(F5:F28)</f>
        <v>15078</v>
      </c>
      <c r="G29" s="1" t="n">
        <f aca="false">SUM(G5:G28)</f>
        <v>10887</v>
      </c>
      <c r="H29" s="1" t="n">
        <f aca="false">SUM(H5:H28)</f>
        <v>9546</v>
      </c>
      <c r="I29" s="1" t="n">
        <f aca="false">SUM(I5:I28)</f>
        <v>96613</v>
      </c>
    </row>
    <row r="30" customFormat="false" ht="14.65" hidden="false" customHeight="true" outlineLevel="0" collapsed="false"/>
    <row r="31" customFormat="false" ht="12.8" hidden="false" customHeight="true" outlineLevel="0" collapsed="false">
      <c r="A31" s="50" t="s">
        <v>204</v>
      </c>
    </row>
    <row r="32" customFormat="false" ht="12.8" hidden="false" customHeight="true" outlineLevel="0" collapsed="false">
      <c r="B32" s="1" t="s">
        <v>209</v>
      </c>
      <c r="C32" s="1" t="s">
        <v>210</v>
      </c>
      <c r="D32" s="1" t="s">
        <v>211</v>
      </c>
      <c r="E32" s="1" t="s">
        <v>212</v>
      </c>
      <c r="F32" s="1" t="s">
        <v>213</v>
      </c>
      <c r="G32" s="1" t="s">
        <v>214</v>
      </c>
      <c r="H32" s="1" t="s">
        <v>215</v>
      </c>
      <c r="I32" s="1" t="s">
        <v>216</v>
      </c>
    </row>
    <row r="33" customFormat="false" ht="14.65" hidden="false" customHeight="true" outlineLevel="0" collapsed="false">
      <c r="A33" s="1" t="s">
        <v>46</v>
      </c>
      <c r="B33" s="49" t="n">
        <v>22</v>
      </c>
      <c r="C33" s="49" t="n">
        <v>24</v>
      </c>
      <c r="D33" s="49" t="n">
        <v>42</v>
      </c>
      <c r="E33" s="49" t="n">
        <v>53</v>
      </c>
      <c r="F33" s="49" t="n">
        <v>38</v>
      </c>
      <c r="G33" s="49" t="n">
        <v>98</v>
      </c>
      <c r="H33" s="49" t="n">
        <v>101</v>
      </c>
      <c r="I33" s="1" t="n">
        <f aca="false">SUM(B33:H33)</f>
        <v>378</v>
      </c>
    </row>
    <row r="34" customFormat="false" ht="14.65" hidden="false" customHeight="true" outlineLevel="0" collapsed="false">
      <c r="A34" s="1" t="s">
        <v>47</v>
      </c>
      <c r="B34" s="49" t="n">
        <v>8</v>
      </c>
      <c r="C34" s="49" t="n">
        <v>6</v>
      </c>
      <c r="D34" s="49" t="n">
        <v>16</v>
      </c>
      <c r="E34" s="49" t="n">
        <v>19</v>
      </c>
      <c r="F34" s="49" t="n">
        <v>10</v>
      </c>
      <c r="G34" s="49" t="n">
        <v>52</v>
      </c>
      <c r="H34" s="49" t="n">
        <v>45</v>
      </c>
      <c r="I34" s="1" t="n">
        <f aca="false">SUM(B34:H34)</f>
        <v>156</v>
      </c>
    </row>
    <row r="35" customFormat="false" ht="14.65" hidden="false" customHeight="true" outlineLevel="0" collapsed="false">
      <c r="A35" s="1" t="s">
        <v>48</v>
      </c>
      <c r="B35" s="49" t="n">
        <v>5</v>
      </c>
      <c r="C35" s="49" t="n">
        <v>7</v>
      </c>
      <c r="D35" s="49" t="n">
        <v>16</v>
      </c>
      <c r="E35" s="49" t="n">
        <v>12</v>
      </c>
      <c r="F35" s="49" t="n">
        <v>9</v>
      </c>
      <c r="G35" s="49" t="n">
        <v>30</v>
      </c>
      <c r="H35" s="49" t="n">
        <v>30</v>
      </c>
      <c r="I35" s="1" t="n">
        <f aca="false">SUM(B35:H35)</f>
        <v>109</v>
      </c>
    </row>
    <row r="36" customFormat="false" ht="14.65" hidden="false" customHeight="true" outlineLevel="0" collapsed="false">
      <c r="A36" s="1" t="s">
        <v>49</v>
      </c>
      <c r="B36" s="49" t="n">
        <v>8</v>
      </c>
      <c r="C36" s="49" t="n">
        <v>14</v>
      </c>
      <c r="D36" s="49" t="n">
        <v>11</v>
      </c>
      <c r="E36" s="49" t="n">
        <v>14</v>
      </c>
      <c r="F36" s="49" t="n">
        <v>7</v>
      </c>
      <c r="G36" s="49" t="n">
        <v>24</v>
      </c>
      <c r="H36" s="49" t="n">
        <v>19</v>
      </c>
      <c r="I36" s="1" t="n">
        <f aca="false">SUM(B36:H36)</f>
        <v>97</v>
      </c>
    </row>
    <row r="37" customFormat="false" ht="14.65" hidden="false" customHeight="true" outlineLevel="0" collapsed="false">
      <c r="A37" s="1" t="s">
        <v>50</v>
      </c>
      <c r="B37" s="49" t="n">
        <v>8</v>
      </c>
      <c r="C37" s="49" t="n">
        <v>14</v>
      </c>
      <c r="D37" s="49" t="n">
        <v>26</v>
      </c>
      <c r="E37" s="49" t="n">
        <v>25</v>
      </c>
      <c r="F37" s="49" t="n">
        <v>23</v>
      </c>
      <c r="G37" s="49" t="n">
        <v>15</v>
      </c>
      <c r="H37" s="49" t="n">
        <v>24</v>
      </c>
      <c r="I37" s="1" t="n">
        <f aca="false">SUM(B37:H37)</f>
        <v>135</v>
      </c>
    </row>
    <row r="38" customFormat="false" ht="14.65" hidden="false" customHeight="true" outlineLevel="0" collapsed="false">
      <c r="A38" s="1" t="s">
        <v>51</v>
      </c>
      <c r="B38" s="49" t="n">
        <v>50</v>
      </c>
      <c r="C38" s="49" t="n">
        <v>55</v>
      </c>
      <c r="D38" s="49" t="n">
        <v>57</v>
      </c>
      <c r="E38" s="49" t="n">
        <v>51</v>
      </c>
      <c r="F38" s="49" t="n">
        <v>49</v>
      </c>
      <c r="G38" s="49" t="n">
        <v>27</v>
      </c>
      <c r="H38" s="49" t="n">
        <v>15</v>
      </c>
      <c r="I38" s="1" t="n">
        <f aca="false">SUM(B38:H38)</f>
        <v>304</v>
      </c>
    </row>
    <row r="39" customFormat="false" ht="14.65" hidden="false" customHeight="true" outlineLevel="0" collapsed="false">
      <c r="A39" s="1" t="s">
        <v>52</v>
      </c>
      <c r="B39" s="49" t="n">
        <v>229</v>
      </c>
      <c r="C39" s="49" t="n">
        <v>218</v>
      </c>
      <c r="D39" s="49" t="n">
        <v>231</v>
      </c>
      <c r="E39" s="49" t="n">
        <v>221</v>
      </c>
      <c r="F39" s="49" t="n">
        <v>220</v>
      </c>
      <c r="G39" s="49" t="n">
        <v>55</v>
      </c>
      <c r="H39" s="49" t="n">
        <v>35</v>
      </c>
      <c r="I39" s="1" t="n">
        <f aca="false">SUM(B39:H39)</f>
        <v>1209</v>
      </c>
    </row>
    <row r="40" customFormat="false" ht="14.65" hidden="false" customHeight="true" outlineLevel="0" collapsed="false">
      <c r="A40" s="1" t="s">
        <v>53</v>
      </c>
      <c r="B40" s="49" t="n">
        <v>466</v>
      </c>
      <c r="C40" s="49" t="n">
        <v>474</v>
      </c>
      <c r="D40" s="49" t="n">
        <v>497</v>
      </c>
      <c r="E40" s="49" t="n">
        <v>478</v>
      </c>
      <c r="F40" s="49" t="n">
        <v>454</v>
      </c>
      <c r="G40" s="49" t="n">
        <v>127</v>
      </c>
      <c r="H40" s="49" t="n">
        <v>45</v>
      </c>
      <c r="I40" s="1" t="n">
        <f aca="false">SUM(B40:H40)</f>
        <v>2541</v>
      </c>
    </row>
    <row r="41" customFormat="false" ht="14.65" hidden="false" customHeight="true" outlineLevel="0" collapsed="false">
      <c r="A41" s="1" t="s">
        <v>54</v>
      </c>
      <c r="B41" s="49" t="n">
        <v>370</v>
      </c>
      <c r="C41" s="49" t="n">
        <v>381</v>
      </c>
      <c r="D41" s="49" t="n">
        <v>436</v>
      </c>
      <c r="E41" s="49" t="n">
        <v>442</v>
      </c>
      <c r="F41" s="49" t="n">
        <v>412</v>
      </c>
      <c r="G41" s="49" t="n">
        <v>198</v>
      </c>
      <c r="H41" s="49" t="n">
        <v>97</v>
      </c>
      <c r="I41" s="1" t="n">
        <f aca="false">SUM(B41:H41)</f>
        <v>2336</v>
      </c>
    </row>
    <row r="42" customFormat="false" ht="14.65" hidden="false" customHeight="true" outlineLevel="0" collapsed="false">
      <c r="A42" s="1" t="s">
        <v>55</v>
      </c>
      <c r="B42" s="49" t="n">
        <v>288</v>
      </c>
      <c r="C42" s="49" t="n">
        <v>333</v>
      </c>
      <c r="D42" s="49" t="n">
        <v>333</v>
      </c>
      <c r="E42" s="49" t="n">
        <v>354</v>
      </c>
      <c r="F42" s="49" t="n">
        <v>340</v>
      </c>
      <c r="G42" s="49" t="n">
        <v>332</v>
      </c>
      <c r="H42" s="49" t="n">
        <v>241</v>
      </c>
      <c r="I42" s="1" t="n">
        <f aca="false">SUM(B42:H42)</f>
        <v>2221</v>
      </c>
    </row>
    <row r="43" customFormat="false" ht="14.65" hidden="false" customHeight="true" outlineLevel="0" collapsed="false">
      <c r="A43" s="1" t="s">
        <v>56</v>
      </c>
      <c r="B43" s="49" t="n">
        <v>325</v>
      </c>
      <c r="C43" s="49" t="n">
        <v>369</v>
      </c>
      <c r="D43" s="49" t="n">
        <v>361</v>
      </c>
      <c r="E43" s="49" t="n">
        <v>342</v>
      </c>
      <c r="F43" s="49" t="n">
        <v>356</v>
      </c>
      <c r="G43" s="49" t="n">
        <v>380</v>
      </c>
      <c r="H43" s="49" t="n">
        <v>253</v>
      </c>
      <c r="I43" s="1" t="n">
        <f aca="false">SUM(B43:H43)</f>
        <v>2386</v>
      </c>
    </row>
    <row r="44" customFormat="false" ht="14.65" hidden="false" customHeight="true" outlineLevel="0" collapsed="false">
      <c r="A44" s="1" t="s">
        <v>57</v>
      </c>
      <c r="B44" s="49" t="n">
        <v>392</v>
      </c>
      <c r="C44" s="49" t="n">
        <v>442</v>
      </c>
      <c r="D44" s="49" t="n">
        <v>470</v>
      </c>
      <c r="E44" s="49" t="n">
        <v>466</v>
      </c>
      <c r="F44" s="49" t="n">
        <v>460</v>
      </c>
      <c r="G44" s="49" t="n">
        <v>454</v>
      </c>
      <c r="H44" s="49" t="n">
        <v>437</v>
      </c>
      <c r="I44" s="1" t="n">
        <f aca="false">SUM(B44:H44)</f>
        <v>3121</v>
      </c>
    </row>
    <row r="45" customFormat="false" ht="14.65" hidden="false" customHeight="true" outlineLevel="0" collapsed="false">
      <c r="A45" s="1" t="s">
        <v>58</v>
      </c>
      <c r="B45" s="49" t="n">
        <v>445</v>
      </c>
      <c r="C45" s="49" t="n">
        <v>422</v>
      </c>
      <c r="D45" s="49" t="n">
        <v>474</v>
      </c>
      <c r="E45" s="49" t="n">
        <v>451</v>
      </c>
      <c r="F45" s="49" t="n">
        <v>425</v>
      </c>
      <c r="G45" s="49" t="n">
        <v>391</v>
      </c>
      <c r="H45" s="49" t="n">
        <v>285</v>
      </c>
      <c r="I45" s="1" t="n">
        <f aca="false">SUM(B45:H45)</f>
        <v>2893</v>
      </c>
    </row>
    <row r="46" customFormat="false" ht="14.65" hidden="false" customHeight="true" outlineLevel="0" collapsed="false">
      <c r="A46" s="1" t="s">
        <v>59</v>
      </c>
      <c r="B46" s="49" t="n">
        <v>466</v>
      </c>
      <c r="C46" s="49" t="n">
        <v>469</v>
      </c>
      <c r="D46" s="49" t="n">
        <v>527</v>
      </c>
      <c r="E46" s="49" t="n">
        <v>482</v>
      </c>
      <c r="F46" s="49" t="n">
        <v>477</v>
      </c>
      <c r="G46" s="49" t="n">
        <v>296</v>
      </c>
      <c r="H46" s="49" t="n">
        <v>225</v>
      </c>
      <c r="I46" s="1" t="n">
        <f aca="false">SUM(B46:H46)</f>
        <v>2942</v>
      </c>
    </row>
    <row r="47" customFormat="false" ht="14.65" hidden="false" customHeight="true" outlineLevel="0" collapsed="false">
      <c r="A47" s="1" t="s">
        <v>60</v>
      </c>
      <c r="B47" s="49" t="n">
        <v>354</v>
      </c>
      <c r="C47" s="49" t="n">
        <v>392</v>
      </c>
      <c r="D47" s="49" t="n">
        <v>474</v>
      </c>
      <c r="E47" s="49" t="n">
        <v>367</v>
      </c>
      <c r="F47" s="49" t="n">
        <v>413</v>
      </c>
      <c r="G47" s="49" t="n">
        <v>408</v>
      </c>
      <c r="H47" s="49" t="n">
        <v>267</v>
      </c>
      <c r="I47" s="1" t="n">
        <f aca="false">SUM(B47:H47)</f>
        <v>2675</v>
      </c>
    </row>
    <row r="48" customFormat="false" ht="14.65" hidden="false" customHeight="true" outlineLevel="0" collapsed="false">
      <c r="A48" s="1" t="s">
        <v>61</v>
      </c>
      <c r="B48" s="49" t="n">
        <v>420</v>
      </c>
      <c r="C48" s="49" t="n">
        <v>462</v>
      </c>
      <c r="D48" s="49" t="n">
        <v>589</v>
      </c>
      <c r="E48" s="49" t="n">
        <v>422</v>
      </c>
      <c r="F48" s="49" t="n">
        <v>489</v>
      </c>
      <c r="G48" s="49" t="n">
        <v>402</v>
      </c>
      <c r="H48" s="49" t="n">
        <v>296</v>
      </c>
      <c r="I48" s="1" t="n">
        <f aca="false">SUM(B48:H48)</f>
        <v>3080</v>
      </c>
    </row>
    <row r="49" customFormat="false" ht="14.65" hidden="false" customHeight="true" outlineLevel="0" collapsed="false">
      <c r="A49" s="1" t="s">
        <v>62</v>
      </c>
      <c r="B49" s="49" t="n">
        <v>626</v>
      </c>
      <c r="C49" s="49" t="n">
        <v>660</v>
      </c>
      <c r="D49" s="49" t="n">
        <v>706</v>
      </c>
      <c r="E49" s="49" t="n">
        <v>633</v>
      </c>
      <c r="F49" s="49" t="n">
        <v>759</v>
      </c>
      <c r="G49" s="49" t="n">
        <v>382</v>
      </c>
      <c r="H49" s="49" t="n">
        <v>356</v>
      </c>
      <c r="I49" s="1" t="n">
        <f aca="false">SUM(B49:H49)</f>
        <v>4122</v>
      </c>
    </row>
    <row r="50" customFormat="false" ht="14.65" hidden="false" customHeight="true" outlineLevel="0" collapsed="false">
      <c r="A50" s="1" t="s">
        <v>63</v>
      </c>
      <c r="B50" s="49" t="n">
        <v>974</v>
      </c>
      <c r="C50" s="49" t="n">
        <v>974</v>
      </c>
      <c r="D50" s="49" t="n">
        <v>1144</v>
      </c>
      <c r="E50" s="49" t="n">
        <v>941</v>
      </c>
      <c r="F50" s="49" t="n">
        <v>822</v>
      </c>
      <c r="G50" s="49" t="n">
        <v>416</v>
      </c>
      <c r="H50" s="49" t="n">
        <v>493</v>
      </c>
      <c r="I50" s="1" t="n">
        <f aca="false">SUM(B50:H50)</f>
        <v>5764</v>
      </c>
    </row>
    <row r="51" customFormat="false" ht="14.65" hidden="false" customHeight="true" outlineLevel="0" collapsed="false">
      <c r="A51" s="1" t="s">
        <v>64</v>
      </c>
      <c r="B51" s="49" t="n">
        <v>655</v>
      </c>
      <c r="C51" s="49" t="n">
        <v>676</v>
      </c>
      <c r="D51" s="49" t="n">
        <v>914</v>
      </c>
      <c r="E51" s="49" t="n">
        <v>684</v>
      </c>
      <c r="F51" s="49" t="n">
        <v>567</v>
      </c>
      <c r="G51" s="49" t="n">
        <v>409</v>
      </c>
      <c r="H51" s="49" t="n">
        <v>435</v>
      </c>
      <c r="I51" s="1" t="n">
        <f aca="false">SUM(B51:H51)</f>
        <v>4340</v>
      </c>
    </row>
    <row r="52" customFormat="false" ht="14.65" hidden="false" customHeight="true" outlineLevel="0" collapsed="false">
      <c r="A52" s="1" t="s">
        <v>65</v>
      </c>
      <c r="B52" s="49" t="n">
        <v>380</v>
      </c>
      <c r="C52" s="49" t="n">
        <v>376</v>
      </c>
      <c r="D52" s="49" t="n">
        <v>398</v>
      </c>
      <c r="E52" s="49" t="n">
        <v>388</v>
      </c>
      <c r="F52" s="49" t="n">
        <v>349</v>
      </c>
      <c r="G52" s="49" t="n">
        <v>243</v>
      </c>
      <c r="H52" s="49" t="n">
        <v>280</v>
      </c>
      <c r="I52" s="1" t="n">
        <f aca="false">SUM(B52:H52)</f>
        <v>2414</v>
      </c>
    </row>
    <row r="53" customFormat="false" ht="14.65" hidden="false" customHeight="true" outlineLevel="0" collapsed="false">
      <c r="A53" s="1" t="s">
        <v>66</v>
      </c>
      <c r="B53" s="49" t="n">
        <v>263</v>
      </c>
      <c r="C53" s="49" t="n">
        <v>208</v>
      </c>
      <c r="D53" s="49" t="n">
        <v>268</v>
      </c>
      <c r="E53" s="49" t="n">
        <v>298</v>
      </c>
      <c r="F53" s="49" t="n">
        <v>257</v>
      </c>
      <c r="G53" s="49" t="n">
        <v>164</v>
      </c>
      <c r="H53" s="49" t="n">
        <v>253</v>
      </c>
      <c r="I53" s="1" t="n">
        <f aca="false">SUM(B53:H53)</f>
        <v>1711</v>
      </c>
    </row>
    <row r="54" customFormat="false" ht="14.65" hidden="false" customHeight="true" outlineLevel="0" collapsed="false">
      <c r="A54" s="1" t="s">
        <v>67</v>
      </c>
      <c r="B54" s="49" t="n">
        <v>176</v>
      </c>
      <c r="C54" s="49" t="n">
        <v>280</v>
      </c>
      <c r="D54" s="49" t="n">
        <v>312</v>
      </c>
      <c r="E54" s="49" t="n">
        <v>233</v>
      </c>
      <c r="F54" s="49" t="n">
        <v>206</v>
      </c>
      <c r="G54" s="49" t="n">
        <v>160</v>
      </c>
      <c r="H54" s="49" t="n">
        <v>203</v>
      </c>
      <c r="I54" s="1" t="n">
        <f aca="false">SUM(B54:H54)</f>
        <v>1570</v>
      </c>
    </row>
    <row r="55" customFormat="false" ht="14.65" hidden="false" customHeight="true" outlineLevel="0" collapsed="false">
      <c r="A55" s="1" t="s">
        <v>68</v>
      </c>
      <c r="B55" s="49" t="n">
        <v>139</v>
      </c>
      <c r="C55" s="49" t="n">
        <v>235</v>
      </c>
      <c r="D55" s="49" t="n">
        <v>300</v>
      </c>
      <c r="E55" s="49" t="n">
        <v>201</v>
      </c>
      <c r="F55" s="49" t="n">
        <v>209</v>
      </c>
      <c r="G55" s="49" t="n">
        <v>165</v>
      </c>
      <c r="H55" s="49" t="n">
        <v>112</v>
      </c>
      <c r="I55" s="1" t="n">
        <f aca="false">SUM(B55:H55)</f>
        <v>1361</v>
      </c>
    </row>
    <row r="56" customFormat="false" ht="14.65" hidden="false" customHeight="true" outlineLevel="0" collapsed="false">
      <c r="A56" s="1" t="s">
        <v>69</v>
      </c>
      <c r="B56" s="49" t="n">
        <v>44</v>
      </c>
      <c r="C56" s="49" t="n">
        <v>121</v>
      </c>
      <c r="D56" s="49" t="n">
        <v>134</v>
      </c>
      <c r="E56" s="49" t="n">
        <v>108</v>
      </c>
      <c r="F56" s="49" t="n">
        <v>168</v>
      </c>
      <c r="G56" s="49" t="n">
        <v>139</v>
      </c>
      <c r="H56" s="49" t="n">
        <v>64</v>
      </c>
      <c r="I56" s="1" t="n">
        <f aca="false">SUM(B56:H56)</f>
        <v>778</v>
      </c>
    </row>
    <row r="57" customFormat="false" ht="14.65" hidden="false" customHeight="true" outlineLevel="0" collapsed="false">
      <c r="A57" s="1" t="s">
        <v>216</v>
      </c>
      <c r="B57" s="1" t="n">
        <f aca="false">SUM(B33:B56)</f>
        <v>7113</v>
      </c>
      <c r="C57" s="1" t="n">
        <f aca="false">SUM(C33:C56)</f>
        <v>7612</v>
      </c>
      <c r="D57" s="1" t="n">
        <f aca="false">SUM(D33:D56)</f>
        <v>8736</v>
      </c>
      <c r="E57" s="1" t="n">
        <f aca="false">SUM(E33:E56)</f>
        <v>7685</v>
      </c>
      <c r="F57" s="1" t="n">
        <f aca="false">SUM(F33:F56)</f>
        <v>7519</v>
      </c>
      <c r="G57" s="1" t="n">
        <f aca="false">SUM(G33:G56)</f>
        <v>5367</v>
      </c>
      <c r="H57" s="1" t="n">
        <f aca="false">SUM(H33:H56)</f>
        <v>4611</v>
      </c>
      <c r="I57" s="1" t="n">
        <f aca="false">SUM(B57:H57)</f>
        <v>48643</v>
      </c>
    </row>
    <row r="58" customFormat="false" ht="14.65" hidden="false" customHeight="true" outlineLevel="0" collapsed="false"/>
    <row r="59" customFormat="false" ht="14.65" hidden="false" customHeight="true" outlineLevel="0" collapsed="false">
      <c r="A59" s="1" t="s">
        <v>217</v>
      </c>
      <c r="B59" s="49" t="n">
        <v>7028</v>
      </c>
      <c r="C59" s="49" t="n">
        <v>7513</v>
      </c>
      <c r="D59" s="49" t="n">
        <v>8592</v>
      </c>
      <c r="E59" s="49" t="n">
        <v>7569</v>
      </c>
      <c r="F59" s="49" t="n">
        <v>7403</v>
      </c>
      <c r="G59" s="49" t="n">
        <v>5321</v>
      </c>
      <c r="H59" s="49" t="n">
        <v>4580</v>
      </c>
    </row>
    <row r="60" customFormat="false" ht="14.65" hidden="false" customHeight="true" outlineLevel="0" collapsed="false">
      <c r="A60" s="1" t="s">
        <v>218</v>
      </c>
      <c r="B60" s="49" t="n">
        <v>85</v>
      </c>
      <c r="C60" s="49" t="n">
        <v>99</v>
      </c>
      <c r="D60" s="49" t="n">
        <v>144</v>
      </c>
      <c r="E60" s="49" t="n">
        <v>116</v>
      </c>
      <c r="F60" s="49" t="n">
        <v>116</v>
      </c>
      <c r="G60" s="49" t="n">
        <v>46</v>
      </c>
      <c r="H60" s="49" t="n">
        <v>31</v>
      </c>
    </row>
    <row r="61" customFormat="false" ht="14.65" hidden="false" customHeight="true" outlineLevel="0" collapsed="false"/>
    <row r="62" customFormat="false" ht="14.65" hidden="false" customHeight="true" outlineLevel="0" collapsed="false">
      <c r="A62" s="50" t="s">
        <v>206</v>
      </c>
    </row>
    <row r="63" customFormat="false" ht="12.8" hidden="false" customHeight="true" outlineLevel="0" collapsed="false">
      <c r="B63" s="1" t="s">
        <v>209</v>
      </c>
      <c r="C63" s="1" t="s">
        <v>210</v>
      </c>
      <c r="D63" s="1" t="s">
        <v>211</v>
      </c>
      <c r="E63" s="1" t="s">
        <v>212</v>
      </c>
      <c r="F63" s="1" t="s">
        <v>213</v>
      </c>
      <c r="G63" s="1" t="s">
        <v>214</v>
      </c>
      <c r="H63" s="1" t="s">
        <v>215</v>
      </c>
      <c r="I63" s="1" t="s">
        <v>216</v>
      </c>
    </row>
    <row r="64" customFormat="false" ht="14.65" hidden="false" customHeight="true" outlineLevel="0" collapsed="false">
      <c r="A64" s="1" t="s">
        <v>46</v>
      </c>
      <c r="B64" s="49" t="n">
        <v>17</v>
      </c>
      <c r="C64" s="49" t="n">
        <v>13</v>
      </c>
      <c r="D64" s="49" t="n">
        <v>37</v>
      </c>
      <c r="E64" s="49" t="n">
        <v>28</v>
      </c>
      <c r="F64" s="49" t="n">
        <v>32</v>
      </c>
      <c r="G64" s="49" t="n">
        <v>78</v>
      </c>
      <c r="H64" s="49" t="n">
        <v>77</v>
      </c>
      <c r="I64" s="1" t="n">
        <f aca="false">SUM(B64:H64)</f>
        <v>282</v>
      </c>
    </row>
    <row r="65" customFormat="false" ht="14.65" hidden="false" customHeight="true" outlineLevel="0" collapsed="false">
      <c r="A65" s="1" t="s">
        <v>47</v>
      </c>
      <c r="B65" s="49" t="n">
        <v>7</v>
      </c>
      <c r="C65" s="49" t="n">
        <v>8</v>
      </c>
      <c r="D65" s="49" t="n">
        <v>10</v>
      </c>
      <c r="E65" s="49" t="n">
        <v>12</v>
      </c>
      <c r="F65" s="49" t="n">
        <v>12</v>
      </c>
      <c r="G65" s="49" t="n">
        <v>45</v>
      </c>
      <c r="H65" s="49" t="n">
        <v>45</v>
      </c>
      <c r="I65" s="1" t="n">
        <f aca="false">SUM(B65:H65)</f>
        <v>139</v>
      </c>
    </row>
    <row r="66" customFormat="false" ht="14.65" hidden="false" customHeight="true" outlineLevel="0" collapsed="false">
      <c r="A66" s="1" t="s">
        <v>48</v>
      </c>
      <c r="B66" s="49" t="n">
        <v>5</v>
      </c>
      <c r="C66" s="49" t="n">
        <v>10</v>
      </c>
      <c r="D66" s="49" t="n">
        <v>9</v>
      </c>
      <c r="E66" s="49" t="n">
        <v>9</v>
      </c>
      <c r="F66" s="49" t="n">
        <v>9</v>
      </c>
      <c r="G66" s="49" t="n">
        <v>22</v>
      </c>
      <c r="H66" s="49" t="n">
        <v>28</v>
      </c>
      <c r="I66" s="1" t="n">
        <f aca="false">SUM(B66:H66)</f>
        <v>92</v>
      </c>
    </row>
    <row r="67" customFormat="false" ht="14.65" hidden="false" customHeight="true" outlineLevel="0" collapsed="false">
      <c r="A67" s="1" t="s">
        <v>49</v>
      </c>
      <c r="B67" s="49" t="n">
        <v>9</v>
      </c>
      <c r="C67" s="49" t="n">
        <v>13</v>
      </c>
      <c r="D67" s="49" t="n">
        <v>9</v>
      </c>
      <c r="E67" s="49" t="n">
        <v>9</v>
      </c>
      <c r="F67" s="49" t="n">
        <v>16</v>
      </c>
      <c r="G67" s="49" t="n">
        <v>26</v>
      </c>
      <c r="H67" s="49" t="n">
        <v>22</v>
      </c>
      <c r="I67" s="1" t="n">
        <f aca="false">SUM(B67:H67)</f>
        <v>104</v>
      </c>
    </row>
    <row r="68" customFormat="false" ht="14.65" hidden="false" customHeight="true" outlineLevel="0" collapsed="false">
      <c r="A68" s="1" t="s">
        <v>50</v>
      </c>
      <c r="B68" s="49" t="n">
        <v>56</v>
      </c>
      <c r="C68" s="49" t="n">
        <v>52</v>
      </c>
      <c r="D68" s="49" t="n">
        <v>59</v>
      </c>
      <c r="E68" s="49" t="n">
        <v>55</v>
      </c>
      <c r="F68" s="49" t="n">
        <v>59</v>
      </c>
      <c r="G68" s="49" t="n">
        <v>28</v>
      </c>
      <c r="H68" s="49" t="n">
        <v>20</v>
      </c>
      <c r="I68" s="1" t="n">
        <f aca="false">SUM(B68:H68)</f>
        <v>329</v>
      </c>
    </row>
    <row r="69" customFormat="false" ht="14.65" hidden="false" customHeight="true" outlineLevel="0" collapsed="false">
      <c r="A69" s="1" t="s">
        <v>51</v>
      </c>
      <c r="B69" s="49" t="n">
        <v>118</v>
      </c>
      <c r="C69" s="49" t="n">
        <v>105</v>
      </c>
      <c r="D69" s="49" t="n">
        <v>103</v>
      </c>
      <c r="E69" s="49" t="n">
        <v>105</v>
      </c>
      <c r="F69" s="49" t="n">
        <v>110</v>
      </c>
      <c r="G69" s="49" t="n">
        <v>32</v>
      </c>
      <c r="H69" s="49" t="n">
        <v>25</v>
      </c>
      <c r="I69" s="1" t="n">
        <f aca="false">SUM(B69:H69)</f>
        <v>598</v>
      </c>
    </row>
    <row r="70" customFormat="false" ht="14.65" hidden="false" customHeight="true" outlineLevel="0" collapsed="false">
      <c r="A70" s="1" t="s">
        <v>52</v>
      </c>
      <c r="B70" s="49" t="n">
        <v>398</v>
      </c>
      <c r="C70" s="49" t="n">
        <v>401</v>
      </c>
      <c r="D70" s="49" t="n">
        <v>410</v>
      </c>
      <c r="E70" s="49" t="n">
        <v>423</v>
      </c>
      <c r="F70" s="49" t="n">
        <v>380</v>
      </c>
      <c r="G70" s="49" t="n">
        <v>81</v>
      </c>
      <c r="H70" s="49" t="n">
        <v>47</v>
      </c>
      <c r="I70" s="1" t="n">
        <f aca="false">SUM(B70:H70)</f>
        <v>2140</v>
      </c>
    </row>
    <row r="71" customFormat="false" ht="14.65" hidden="false" customHeight="true" outlineLevel="0" collapsed="false">
      <c r="A71" s="1" t="s">
        <v>53</v>
      </c>
      <c r="B71" s="49" t="n">
        <v>666</v>
      </c>
      <c r="C71" s="49" t="n">
        <v>683</v>
      </c>
      <c r="D71" s="49" t="n">
        <v>687</v>
      </c>
      <c r="E71" s="49" t="n">
        <v>676</v>
      </c>
      <c r="F71" s="49" t="n">
        <v>612</v>
      </c>
      <c r="G71" s="49" t="n">
        <v>182</v>
      </c>
      <c r="H71" s="49" t="n">
        <v>81</v>
      </c>
      <c r="I71" s="1" t="n">
        <f aca="false">SUM(B71:H71)</f>
        <v>3587</v>
      </c>
    </row>
    <row r="72" customFormat="false" ht="14.65" hidden="false" customHeight="true" outlineLevel="0" collapsed="false">
      <c r="A72" s="1" t="s">
        <v>54</v>
      </c>
      <c r="B72" s="49" t="n">
        <v>484</v>
      </c>
      <c r="C72" s="49" t="n">
        <v>463</v>
      </c>
      <c r="D72" s="49" t="n">
        <v>479</v>
      </c>
      <c r="E72" s="49" t="n">
        <v>495</v>
      </c>
      <c r="F72" s="49" t="n">
        <v>475</v>
      </c>
      <c r="G72" s="49" t="n">
        <v>269</v>
      </c>
      <c r="H72" s="49" t="n">
        <v>153</v>
      </c>
      <c r="I72" s="1" t="n">
        <f aca="false">SUM(B72:H72)</f>
        <v>2818</v>
      </c>
    </row>
    <row r="73" customFormat="false" ht="14.65" hidden="false" customHeight="true" outlineLevel="0" collapsed="false">
      <c r="A73" s="1" t="s">
        <v>55</v>
      </c>
      <c r="B73" s="49" t="n">
        <v>339</v>
      </c>
      <c r="C73" s="49" t="n">
        <v>334</v>
      </c>
      <c r="D73" s="49" t="n">
        <v>418</v>
      </c>
      <c r="E73" s="49" t="n">
        <v>380</v>
      </c>
      <c r="F73" s="49" t="n">
        <v>373</v>
      </c>
      <c r="G73" s="49" t="n">
        <v>357</v>
      </c>
      <c r="H73" s="49" t="n">
        <v>274</v>
      </c>
      <c r="I73" s="1" t="n">
        <f aca="false">SUM(B73:H73)</f>
        <v>2475</v>
      </c>
    </row>
    <row r="74" customFormat="false" ht="14.65" hidden="false" customHeight="true" outlineLevel="0" collapsed="false">
      <c r="A74" s="1" t="s">
        <v>56</v>
      </c>
      <c r="B74" s="49" t="n">
        <v>351</v>
      </c>
      <c r="C74" s="49" t="n">
        <v>380</v>
      </c>
      <c r="D74" s="49" t="n">
        <v>413</v>
      </c>
      <c r="E74" s="49" t="n">
        <v>402</v>
      </c>
      <c r="F74" s="49" t="n">
        <v>386</v>
      </c>
      <c r="G74" s="49" t="n">
        <v>445</v>
      </c>
      <c r="H74" s="49" t="n">
        <v>337</v>
      </c>
      <c r="I74" s="1" t="n">
        <f aca="false">SUM(B74:H74)</f>
        <v>2714</v>
      </c>
    </row>
    <row r="75" customFormat="false" ht="14.65" hidden="false" customHeight="true" outlineLevel="0" collapsed="false">
      <c r="A75" s="1" t="s">
        <v>57</v>
      </c>
      <c r="B75" s="49" t="n">
        <v>456</v>
      </c>
      <c r="C75" s="49" t="n">
        <v>484</v>
      </c>
      <c r="D75" s="49" t="n">
        <v>488</v>
      </c>
      <c r="E75" s="49" t="n">
        <v>469</v>
      </c>
      <c r="F75" s="49" t="n">
        <v>494</v>
      </c>
      <c r="G75" s="49" t="n">
        <v>459</v>
      </c>
      <c r="H75" s="49" t="n">
        <v>537</v>
      </c>
      <c r="I75" s="1" t="n">
        <f aca="false">SUM(B75:H75)</f>
        <v>3387</v>
      </c>
    </row>
    <row r="76" customFormat="false" ht="14.65" hidden="false" customHeight="true" outlineLevel="0" collapsed="false">
      <c r="A76" s="1" t="s">
        <v>58</v>
      </c>
      <c r="B76" s="49" t="n">
        <v>391</v>
      </c>
      <c r="C76" s="49" t="n">
        <v>404</v>
      </c>
      <c r="D76" s="49" t="n">
        <v>451</v>
      </c>
      <c r="E76" s="49" t="n">
        <v>452</v>
      </c>
      <c r="F76" s="49" t="n">
        <v>451</v>
      </c>
      <c r="G76" s="49" t="n">
        <v>357</v>
      </c>
      <c r="H76" s="49" t="n">
        <v>348</v>
      </c>
      <c r="I76" s="1" t="n">
        <f aca="false">SUM(B76:H76)</f>
        <v>2854</v>
      </c>
    </row>
    <row r="77" customFormat="false" ht="14.65" hidden="false" customHeight="true" outlineLevel="0" collapsed="false">
      <c r="A77" s="1" t="s">
        <v>59</v>
      </c>
      <c r="B77" s="49" t="n">
        <v>528</v>
      </c>
      <c r="C77" s="49" t="n">
        <v>505</v>
      </c>
      <c r="D77" s="49" t="n">
        <v>482</v>
      </c>
      <c r="E77" s="49" t="n">
        <v>494</v>
      </c>
      <c r="F77" s="49" t="n">
        <v>508</v>
      </c>
      <c r="G77" s="49" t="n">
        <v>386</v>
      </c>
      <c r="H77" s="49" t="n">
        <v>277</v>
      </c>
      <c r="I77" s="1" t="n">
        <f aca="false">SUM(B77:H77)</f>
        <v>3180</v>
      </c>
    </row>
    <row r="78" customFormat="false" ht="14.65" hidden="false" customHeight="true" outlineLevel="0" collapsed="false">
      <c r="A78" s="1" t="s">
        <v>60</v>
      </c>
      <c r="B78" s="49" t="n">
        <v>429</v>
      </c>
      <c r="C78" s="49" t="n">
        <v>428</v>
      </c>
      <c r="D78" s="49" t="n">
        <v>464</v>
      </c>
      <c r="E78" s="49" t="n">
        <v>366</v>
      </c>
      <c r="F78" s="49" t="n">
        <v>447</v>
      </c>
      <c r="G78" s="49" t="n">
        <v>381</v>
      </c>
      <c r="H78" s="49" t="n">
        <v>287</v>
      </c>
      <c r="I78" s="1" t="n">
        <f aca="false">SUM(B78:H78)</f>
        <v>2802</v>
      </c>
    </row>
    <row r="79" customFormat="false" ht="14.65" hidden="false" customHeight="true" outlineLevel="0" collapsed="false">
      <c r="A79" s="1" t="s">
        <v>61</v>
      </c>
      <c r="B79" s="49" t="n">
        <v>443</v>
      </c>
      <c r="C79" s="49" t="n">
        <v>461</v>
      </c>
      <c r="D79" s="49" t="n">
        <v>460</v>
      </c>
      <c r="E79" s="49" t="n">
        <v>420</v>
      </c>
      <c r="F79" s="49" t="n">
        <v>461</v>
      </c>
      <c r="G79" s="49" t="n">
        <v>387</v>
      </c>
      <c r="H79" s="49" t="n">
        <v>329</v>
      </c>
      <c r="I79" s="1" t="n">
        <f aca="false">SUM(B79:H79)</f>
        <v>2961</v>
      </c>
    </row>
    <row r="80" customFormat="false" ht="14.65" hidden="false" customHeight="true" outlineLevel="0" collapsed="false">
      <c r="A80" s="1" t="s">
        <v>62</v>
      </c>
      <c r="B80" s="49" t="n">
        <v>555</v>
      </c>
      <c r="C80" s="49" t="n">
        <v>530</v>
      </c>
      <c r="D80" s="49" t="n">
        <v>548</v>
      </c>
      <c r="E80" s="49" t="n">
        <v>523</v>
      </c>
      <c r="F80" s="49" t="n">
        <v>581</v>
      </c>
      <c r="G80" s="49" t="n">
        <v>442</v>
      </c>
      <c r="H80" s="49" t="n">
        <v>406</v>
      </c>
      <c r="I80" s="1" t="n">
        <f aca="false">SUM(B80:H80)</f>
        <v>3585</v>
      </c>
    </row>
    <row r="81" customFormat="false" ht="14.65" hidden="false" customHeight="true" outlineLevel="0" collapsed="false">
      <c r="A81" s="1" t="s">
        <v>63</v>
      </c>
      <c r="B81" s="49" t="n">
        <v>591</v>
      </c>
      <c r="C81" s="49" t="n">
        <v>620</v>
      </c>
      <c r="D81" s="49" t="n">
        <v>632</v>
      </c>
      <c r="E81" s="49" t="n">
        <v>624</v>
      </c>
      <c r="F81" s="49" t="n">
        <v>560</v>
      </c>
      <c r="G81" s="49" t="n">
        <v>387</v>
      </c>
      <c r="H81" s="49" t="n">
        <v>465</v>
      </c>
      <c r="I81" s="1" t="n">
        <f aca="false">SUM(B81:H81)</f>
        <v>3879</v>
      </c>
    </row>
    <row r="82" customFormat="false" ht="14.65" hidden="false" customHeight="true" outlineLevel="0" collapsed="false">
      <c r="A82" s="1" t="s">
        <v>64</v>
      </c>
      <c r="B82" s="49" t="n">
        <v>489</v>
      </c>
      <c r="C82" s="49" t="n">
        <v>552</v>
      </c>
      <c r="D82" s="49" t="n">
        <v>478</v>
      </c>
      <c r="E82" s="49" t="n">
        <v>510</v>
      </c>
      <c r="F82" s="49" t="n">
        <v>518</v>
      </c>
      <c r="G82" s="49" t="n">
        <v>356</v>
      </c>
      <c r="H82" s="49" t="n">
        <v>361</v>
      </c>
      <c r="I82" s="1" t="n">
        <f aca="false">SUM(B82:H82)</f>
        <v>3264</v>
      </c>
    </row>
    <row r="83" customFormat="false" ht="14.65" hidden="false" customHeight="true" outlineLevel="0" collapsed="false">
      <c r="A83" s="1" t="s">
        <v>65</v>
      </c>
      <c r="B83" s="49" t="n">
        <v>326</v>
      </c>
      <c r="C83" s="49" t="n">
        <v>363</v>
      </c>
      <c r="D83" s="49" t="n">
        <v>323</v>
      </c>
      <c r="E83" s="49" t="n">
        <v>387</v>
      </c>
      <c r="F83" s="49" t="n">
        <v>395</v>
      </c>
      <c r="G83" s="49" t="n">
        <v>259</v>
      </c>
      <c r="H83" s="49" t="n">
        <v>252</v>
      </c>
      <c r="I83" s="1" t="n">
        <f aca="false">SUM(B83:H83)</f>
        <v>2305</v>
      </c>
    </row>
    <row r="84" customFormat="false" ht="14.65" hidden="false" customHeight="true" outlineLevel="0" collapsed="false">
      <c r="A84" s="1" t="s">
        <v>66</v>
      </c>
      <c r="B84" s="49" t="n">
        <v>181</v>
      </c>
      <c r="C84" s="49" t="n">
        <v>211</v>
      </c>
      <c r="D84" s="49" t="n">
        <v>278</v>
      </c>
      <c r="E84" s="49" t="n">
        <v>247</v>
      </c>
      <c r="F84" s="49" t="n">
        <v>216</v>
      </c>
      <c r="G84" s="49" t="n">
        <v>138</v>
      </c>
      <c r="H84" s="49" t="n">
        <v>237</v>
      </c>
      <c r="I84" s="1" t="n">
        <f aca="false">SUM(B84:H84)</f>
        <v>1508</v>
      </c>
    </row>
    <row r="85" customFormat="false" ht="14.65" hidden="false" customHeight="true" outlineLevel="0" collapsed="false">
      <c r="A85" s="1" t="s">
        <v>67</v>
      </c>
      <c r="B85" s="49" t="n">
        <v>123</v>
      </c>
      <c r="C85" s="49" t="n">
        <v>148</v>
      </c>
      <c r="D85" s="49" t="n">
        <v>294</v>
      </c>
      <c r="E85" s="49" t="n">
        <v>186</v>
      </c>
      <c r="F85" s="49" t="n">
        <v>160</v>
      </c>
      <c r="G85" s="49" t="n">
        <v>130</v>
      </c>
      <c r="H85" s="49" t="n">
        <v>182</v>
      </c>
      <c r="I85" s="1" t="n">
        <f aca="false">SUM(B85:H85)</f>
        <v>1223</v>
      </c>
    </row>
    <row r="86" customFormat="false" ht="14.65" hidden="false" customHeight="true" outlineLevel="0" collapsed="false">
      <c r="A86" s="1" t="s">
        <v>68</v>
      </c>
      <c r="B86" s="49" t="n">
        <v>132</v>
      </c>
      <c r="C86" s="49" t="n">
        <v>173</v>
      </c>
      <c r="D86" s="49" t="n">
        <v>245</v>
      </c>
      <c r="E86" s="49" t="n">
        <v>147</v>
      </c>
      <c r="F86" s="49" t="n">
        <v>166</v>
      </c>
      <c r="G86" s="49" t="n">
        <v>137</v>
      </c>
      <c r="H86" s="49" t="n">
        <v>102</v>
      </c>
      <c r="I86" s="1" t="n">
        <f aca="false">SUM(B86:H86)</f>
        <v>1102</v>
      </c>
    </row>
    <row r="87" customFormat="false" ht="14.65" hidden="false" customHeight="true" outlineLevel="0" collapsed="false">
      <c r="A87" s="1" t="s">
        <v>69</v>
      </c>
      <c r="B87" s="49" t="n">
        <v>64</v>
      </c>
      <c r="C87" s="49" t="n">
        <v>76</v>
      </c>
      <c r="D87" s="49" t="n">
        <v>89</v>
      </c>
      <c r="E87" s="49" t="n">
        <v>96</v>
      </c>
      <c r="F87" s="49" t="n">
        <v>138</v>
      </c>
      <c r="G87" s="49" t="n">
        <v>136</v>
      </c>
      <c r="H87" s="49" t="n">
        <v>43</v>
      </c>
      <c r="I87" s="1" t="n">
        <f aca="false">SUM(B87:H87)</f>
        <v>642</v>
      </c>
    </row>
    <row r="88" customFormat="false" ht="12.8" hidden="false" customHeight="true" outlineLevel="0" collapsed="false">
      <c r="A88" s="1" t="s">
        <v>216</v>
      </c>
      <c r="B88" s="1" t="n">
        <f aca="false">SUM(B64:B87)</f>
        <v>7158</v>
      </c>
      <c r="C88" s="1" t="n">
        <f aca="false">SUM(C64:C87)</f>
        <v>7417</v>
      </c>
      <c r="D88" s="1" t="n">
        <f aca="false">SUM(D64:D87)</f>
        <v>7866</v>
      </c>
      <c r="E88" s="1" t="n">
        <f aca="false">SUM(E64:E87)</f>
        <v>7515</v>
      </c>
      <c r="F88" s="1" t="n">
        <f aca="false">SUM(F64:F87)</f>
        <v>7559</v>
      </c>
      <c r="G88" s="1" t="n">
        <f aca="false">SUM(G64:G87)</f>
        <v>5520</v>
      </c>
      <c r="H88" s="1" t="n">
        <f aca="false">SUM(H64:H87)</f>
        <v>4935</v>
      </c>
      <c r="I88" s="1" t="n">
        <f aca="false">SUM(B88:H88)</f>
        <v>47970</v>
      </c>
    </row>
    <row r="90" customFormat="false" ht="12.8" hidden="false" customHeight="true" outlineLevel="0" collapsed="false">
      <c r="A90" s="1" t="s">
        <v>217</v>
      </c>
      <c r="B90" s="49" t="n">
        <v>7043</v>
      </c>
      <c r="C90" s="49" t="n">
        <v>7309</v>
      </c>
      <c r="D90" s="49" t="n">
        <v>7718</v>
      </c>
      <c r="E90" s="49" t="n">
        <v>7381</v>
      </c>
      <c r="F90" s="49" t="n">
        <v>7423</v>
      </c>
      <c r="G90" s="49" t="n">
        <v>5470</v>
      </c>
      <c r="H90" s="49" t="n">
        <v>4902</v>
      </c>
    </row>
    <row r="91" customFormat="false" ht="12.8" hidden="false" customHeight="true" outlineLevel="0" collapsed="false">
      <c r="A91" s="1" t="s">
        <v>218</v>
      </c>
      <c r="B91" s="49" t="n">
        <v>115</v>
      </c>
      <c r="C91" s="49" t="n">
        <v>108</v>
      </c>
      <c r="D91" s="49" t="n">
        <v>148</v>
      </c>
      <c r="E91" s="49" t="n">
        <v>134</v>
      </c>
      <c r="F91" s="49" t="n">
        <v>136</v>
      </c>
      <c r="G91" s="49" t="n">
        <v>50</v>
      </c>
      <c r="H91" s="49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7"/>
  <sheetViews>
    <sheetView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O29" activeCellId="0" sqref="O29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7.35" hidden="false" customHeight="true" outlineLevel="0" collapsed="false">
      <c r="A1" s="48" t="s">
        <v>219</v>
      </c>
    </row>
    <row r="3" customFormat="false" ht="12.8" hidden="false" customHeight="true" outlineLevel="0" collapsed="false">
      <c r="A3" s="50" t="s">
        <v>204</v>
      </c>
    </row>
    <row r="4" customFormat="false" ht="12.8" hidden="false" customHeight="true" outlineLevel="0" collapsed="false">
      <c r="B4" s="1" t="n">
        <v>1</v>
      </c>
      <c r="C4" s="1" t="n">
        <v>2</v>
      </c>
      <c r="D4" s="1" t="n">
        <v>3</v>
      </c>
      <c r="E4" s="1" t="n">
        <v>4</v>
      </c>
      <c r="F4" s="1" t="n">
        <v>5</v>
      </c>
      <c r="G4" s="1" t="n">
        <v>6</v>
      </c>
      <c r="H4" s="1" t="n">
        <v>7</v>
      </c>
      <c r="I4" s="1" t="n">
        <v>8</v>
      </c>
      <c r="J4" s="1" t="n">
        <v>9</v>
      </c>
      <c r="K4" s="1" t="n">
        <v>10</v>
      </c>
      <c r="L4" s="1" t="n">
        <v>11</v>
      </c>
      <c r="M4" s="1" t="n">
        <v>12</v>
      </c>
      <c r="N4" s="1" t="n">
        <v>13</v>
      </c>
    </row>
    <row r="5" customFormat="false" ht="14.65" hidden="false" customHeight="true" outlineLevel="0" collapsed="false">
      <c r="A5" s="1" t="s">
        <v>46</v>
      </c>
      <c r="B5" s="49" t="n">
        <v>0</v>
      </c>
      <c r="C5" s="49" t="n">
        <v>2</v>
      </c>
      <c r="D5" s="49" t="n">
        <v>1</v>
      </c>
      <c r="E5" s="49" t="n">
        <v>151</v>
      </c>
      <c r="F5" s="49" t="n">
        <v>197</v>
      </c>
      <c r="G5" s="49" t="n">
        <v>23</v>
      </c>
      <c r="H5" s="49" t="n">
        <v>2</v>
      </c>
      <c r="I5" s="49" t="n">
        <v>2</v>
      </c>
      <c r="J5" s="49" t="n">
        <v>0</v>
      </c>
      <c r="K5" s="49" t="n">
        <v>0</v>
      </c>
      <c r="L5" s="49" t="n">
        <v>0</v>
      </c>
      <c r="M5" s="49" t="n">
        <v>0</v>
      </c>
      <c r="N5" s="49"/>
      <c r="O5" s="1" t="n">
        <f aca="false">SUM(B5:N5)</f>
        <v>378</v>
      </c>
    </row>
    <row r="6" customFormat="false" ht="14.65" hidden="false" customHeight="true" outlineLevel="0" collapsed="false">
      <c r="A6" s="1" t="s">
        <v>47</v>
      </c>
      <c r="B6" s="49" t="n">
        <v>0</v>
      </c>
      <c r="C6" s="49" t="n">
        <v>2</v>
      </c>
      <c r="D6" s="49" t="n">
        <v>1</v>
      </c>
      <c r="E6" s="49" t="n">
        <v>62</v>
      </c>
      <c r="F6" s="49" t="n">
        <v>71</v>
      </c>
      <c r="G6" s="49" t="n">
        <v>17</v>
      </c>
      <c r="H6" s="49" t="n">
        <v>3</v>
      </c>
      <c r="I6" s="49" t="n">
        <v>0</v>
      </c>
      <c r="J6" s="49" t="n">
        <v>0</v>
      </c>
      <c r="K6" s="49" t="n">
        <v>0</v>
      </c>
      <c r="L6" s="49" t="n">
        <v>0</v>
      </c>
      <c r="M6" s="49" t="n">
        <v>0</v>
      </c>
      <c r="N6" s="49"/>
      <c r="O6" s="1" t="n">
        <f aca="false">SUM(B6:N6)</f>
        <v>156</v>
      </c>
    </row>
    <row r="7" customFormat="false" ht="14.65" hidden="false" customHeight="true" outlineLevel="0" collapsed="false">
      <c r="A7" s="1" t="s">
        <v>48</v>
      </c>
      <c r="B7" s="49" t="n">
        <v>0</v>
      </c>
      <c r="C7" s="49" t="n">
        <v>1</v>
      </c>
      <c r="D7" s="49" t="n">
        <v>3</v>
      </c>
      <c r="E7" s="49" t="n">
        <v>38</v>
      </c>
      <c r="F7" s="49" t="n">
        <v>53</v>
      </c>
      <c r="G7" s="49" t="n">
        <v>12</v>
      </c>
      <c r="H7" s="49" t="n">
        <v>1</v>
      </c>
      <c r="I7" s="49" t="n">
        <v>1</v>
      </c>
      <c r="J7" s="49" t="n">
        <v>0</v>
      </c>
      <c r="K7" s="49" t="n">
        <v>0</v>
      </c>
      <c r="L7" s="49" t="n">
        <v>0</v>
      </c>
      <c r="M7" s="49" t="n">
        <v>0</v>
      </c>
      <c r="N7" s="49"/>
      <c r="O7" s="1" t="n">
        <f aca="false">SUM(B7:N7)</f>
        <v>109</v>
      </c>
    </row>
    <row r="8" customFormat="false" ht="14.65" hidden="false" customHeight="true" outlineLevel="0" collapsed="false">
      <c r="A8" s="1" t="s">
        <v>49</v>
      </c>
      <c r="B8" s="49" t="n">
        <v>0</v>
      </c>
      <c r="C8" s="49" t="n">
        <v>0</v>
      </c>
      <c r="D8" s="49" t="n">
        <v>0</v>
      </c>
      <c r="E8" s="49" t="n">
        <v>45</v>
      </c>
      <c r="F8" s="49" t="n">
        <v>27</v>
      </c>
      <c r="G8" s="49" t="n">
        <v>20</v>
      </c>
      <c r="H8" s="49" t="n">
        <v>4</v>
      </c>
      <c r="I8" s="49" t="n">
        <v>0</v>
      </c>
      <c r="J8" s="49" t="n">
        <v>1</v>
      </c>
      <c r="K8" s="49" t="n">
        <v>0</v>
      </c>
      <c r="L8" s="49" t="n">
        <v>0</v>
      </c>
      <c r="M8" s="49" t="n">
        <v>0</v>
      </c>
      <c r="N8" s="49"/>
      <c r="O8" s="1" t="n">
        <f aca="false">SUM(B8:N8)</f>
        <v>97</v>
      </c>
    </row>
    <row r="9" customFormat="false" ht="14.65" hidden="false" customHeight="true" outlineLevel="0" collapsed="false">
      <c r="A9" s="1" t="s">
        <v>50</v>
      </c>
      <c r="B9" s="49" t="n">
        <v>1</v>
      </c>
      <c r="C9" s="49" t="n">
        <v>0</v>
      </c>
      <c r="D9" s="49" t="n">
        <v>3</v>
      </c>
      <c r="E9" s="49" t="n">
        <v>36</v>
      </c>
      <c r="F9" s="49" t="n">
        <v>64</v>
      </c>
      <c r="G9" s="49" t="n">
        <v>22</v>
      </c>
      <c r="H9" s="49" t="n">
        <v>6</v>
      </c>
      <c r="I9" s="49" t="n">
        <v>3</v>
      </c>
      <c r="J9" s="49" t="n">
        <v>0</v>
      </c>
      <c r="K9" s="49" t="n">
        <v>0</v>
      </c>
      <c r="L9" s="49" t="n">
        <v>0</v>
      </c>
      <c r="M9" s="49" t="n">
        <v>0</v>
      </c>
      <c r="N9" s="49"/>
      <c r="O9" s="1" t="n">
        <f aca="false">SUM(B9:N9)</f>
        <v>135</v>
      </c>
    </row>
    <row r="10" customFormat="false" ht="14.65" hidden="false" customHeight="true" outlineLevel="0" collapsed="false">
      <c r="A10" s="1" t="s">
        <v>51</v>
      </c>
      <c r="B10" s="49" t="n">
        <v>0</v>
      </c>
      <c r="C10" s="49" t="n">
        <v>0</v>
      </c>
      <c r="D10" s="49" t="n">
        <v>6</v>
      </c>
      <c r="E10" s="49" t="n">
        <v>126</v>
      </c>
      <c r="F10" s="49" t="n">
        <v>149</v>
      </c>
      <c r="G10" s="49" t="n">
        <v>20</v>
      </c>
      <c r="H10" s="49" t="n">
        <v>2</v>
      </c>
      <c r="I10" s="49" t="n">
        <v>0</v>
      </c>
      <c r="J10" s="49" t="n">
        <v>1</v>
      </c>
      <c r="K10" s="49" t="n">
        <v>0</v>
      </c>
      <c r="L10" s="49" t="n">
        <v>0</v>
      </c>
      <c r="M10" s="49" t="n">
        <v>0</v>
      </c>
      <c r="N10" s="49"/>
      <c r="O10" s="1" t="n">
        <f aca="false">SUM(B10:N10)</f>
        <v>304</v>
      </c>
    </row>
    <row r="11" customFormat="false" ht="14.65" hidden="false" customHeight="true" outlineLevel="0" collapsed="false">
      <c r="A11" s="1" t="s">
        <v>52</v>
      </c>
      <c r="B11" s="49" t="n">
        <v>0</v>
      </c>
      <c r="C11" s="49" t="n">
        <v>5</v>
      </c>
      <c r="D11" s="49" t="n">
        <v>24</v>
      </c>
      <c r="E11" s="49" t="n">
        <v>608</v>
      </c>
      <c r="F11" s="49" t="n">
        <v>539</v>
      </c>
      <c r="G11" s="49" t="n">
        <v>32</v>
      </c>
      <c r="H11" s="49" t="n">
        <v>0</v>
      </c>
      <c r="I11" s="49" t="n">
        <v>0</v>
      </c>
      <c r="J11" s="49" t="n">
        <v>0</v>
      </c>
      <c r="K11" s="49" t="n">
        <v>0</v>
      </c>
      <c r="L11" s="49" t="n">
        <v>0</v>
      </c>
      <c r="M11" s="49" t="n">
        <v>1</v>
      </c>
      <c r="N11" s="49"/>
      <c r="O11" s="1" t="n">
        <f aca="false">SUM(B11:N11)</f>
        <v>1209</v>
      </c>
    </row>
    <row r="12" customFormat="false" ht="14.65" hidden="false" customHeight="true" outlineLevel="0" collapsed="false">
      <c r="A12" s="1" t="s">
        <v>53</v>
      </c>
      <c r="B12" s="49" t="n">
        <v>9</v>
      </c>
      <c r="C12" s="49" t="n">
        <v>54</v>
      </c>
      <c r="D12" s="49" t="n">
        <v>120</v>
      </c>
      <c r="E12" s="49" t="n">
        <v>1349</v>
      </c>
      <c r="F12" s="49" t="n">
        <v>975</v>
      </c>
      <c r="G12" s="49" t="n">
        <v>31</v>
      </c>
      <c r="H12" s="49" t="n">
        <v>3</v>
      </c>
      <c r="I12" s="49" t="n">
        <v>0</v>
      </c>
      <c r="J12" s="49" t="n">
        <v>0</v>
      </c>
      <c r="K12" s="49" t="n">
        <v>0</v>
      </c>
      <c r="L12" s="49" t="n">
        <v>0</v>
      </c>
      <c r="M12" s="49" t="n">
        <v>0</v>
      </c>
      <c r="N12" s="49"/>
      <c r="O12" s="1" t="n">
        <f aca="false">SUM(B12:N12)</f>
        <v>2541</v>
      </c>
    </row>
    <row r="13" customFormat="false" ht="14.65" hidden="false" customHeight="true" outlineLevel="0" collapsed="false">
      <c r="A13" s="1" t="s">
        <v>54</v>
      </c>
      <c r="B13" s="49" t="n">
        <v>1</v>
      </c>
      <c r="C13" s="49" t="n">
        <v>2</v>
      </c>
      <c r="D13" s="49" t="n">
        <v>67</v>
      </c>
      <c r="E13" s="49" t="n">
        <v>1273</v>
      </c>
      <c r="F13" s="49" t="n">
        <v>929</v>
      </c>
      <c r="G13" s="49" t="n">
        <v>60</v>
      </c>
      <c r="H13" s="49" t="n">
        <v>4</v>
      </c>
      <c r="I13" s="49" t="n">
        <v>1</v>
      </c>
      <c r="J13" s="49" t="n">
        <v>0</v>
      </c>
      <c r="K13" s="49" t="n">
        <v>0</v>
      </c>
      <c r="L13" s="49" t="n">
        <v>0</v>
      </c>
      <c r="M13" s="49" t="n">
        <v>0</v>
      </c>
      <c r="N13" s="49"/>
      <c r="O13" s="1" t="n">
        <f aca="false">SUM(B13:N13)</f>
        <v>2337</v>
      </c>
    </row>
    <row r="14" customFormat="false" ht="14.65" hidden="false" customHeight="true" outlineLevel="0" collapsed="false">
      <c r="A14" s="1" t="s">
        <v>55</v>
      </c>
      <c r="B14" s="49" t="n">
        <v>7</v>
      </c>
      <c r="C14" s="49" t="n">
        <v>8</v>
      </c>
      <c r="D14" s="49" t="n">
        <v>66</v>
      </c>
      <c r="E14" s="49" t="n">
        <v>1190</v>
      </c>
      <c r="F14" s="49" t="n">
        <v>901</v>
      </c>
      <c r="G14" s="49" t="n">
        <v>47</v>
      </c>
      <c r="H14" s="49" t="n">
        <v>2</v>
      </c>
      <c r="I14" s="49" t="n">
        <v>0</v>
      </c>
      <c r="J14" s="49" t="n">
        <v>0</v>
      </c>
      <c r="K14" s="49" t="n">
        <v>0</v>
      </c>
      <c r="L14" s="49" t="n">
        <v>0</v>
      </c>
      <c r="M14" s="49" t="n">
        <v>0</v>
      </c>
      <c r="N14" s="49"/>
      <c r="O14" s="1" t="n">
        <f aca="false">SUM(B14:N14)</f>
        <v>2221</v>
      </c>
    </row>
    <row r="15" customFormat="false" ht="14.65" hidden="false" customHeight="true" outlineLevel="0" collapsed="false">
      <c r="A15" s="1" t="s">
        <v>56</v>
      </c>
      <c r="B15" s="49" t="n">
        <v>0</v>
      </c>
      <c r="C15" s="49" t="n">
        <v>19</v>
      </c>
      <c r="D15" s="49" t="n">
        <v>75</v>
      </c>
      <c r="E15" s="49" t="n">
        <v>1408</v>
      </c>
      <c r="F15" s="49" t="n">
        <v>856</v>
      </c>
      <c r="G15" s="49" t="n">
        <v>27</v>
      </c>
      <c r="H15" s="49" t="n">
        <v>1</v>
      </c>
      <c r="I15" s="49" t="n">
        <v>0</v>
      </c>
      <c r="J15" s="49" t="n">
        <v>0</v>
      </c>
      <c r="K15" s="49" t="n">
        <v>0</v>
      </c>
      <c r="L15" s="49" t="n">
        <v>0</v>
      </c>
      <c r="M15" s="49" t="n">
        <v>0</v>
      </c>
      <c r="N15" s="49"/>
      <c r="O15" s="1" t="n">
        <f aca="false">SUM(B15:N15)</f>
        <v>2386</v>
      </c>
    </row>
    <row r="16" customFormat="false" ht="14.65" hidden="false" customHeight="true" outlineLevel="0" collapsed="false">
      <c r="A16" s="1" t="s">
        <v>57</v>
      </c>
      <c r="B16" s="49" t="n">
        <v>0</v>
      </c>
      <c r="C16" s="49" t="n">
        <v>3</v>
      </c>
      <c r="D16" s="49" t="n">
        <v>99</v>
      </c>
      <c r="E16" s="49" t="n">
        <v>1843</v>
      </c>
      <c r="F16" s="49" t="n">
        <v>1147</v>
      </c>
      <c r="G16" s="49" t="n">
        <v>27</v>
      </c>
      <c r="H16" s="49" t="n">
        <v>0</v>
      </c>
      <c r="I16" s="49" t="n">
        <v>1</v>
      </c>
      <c r="J16" s="49" t="n">
        <v>0</v>
      </c>
      <c r="K16" s="49" t="n">
        <v>0</v>
      </c>
      <c r="L16" s="49" t="n">
        <v>0</v>
      </c>
      <c r="M16" s="49" t="n">
        <v>0</v>
      </c>
      <c r="N16" s="49"/>
      <c r="O16" s="1" t="n">
        <f aca="false">SUM(B16:N16)</f>
        <v>3120</v>
      </c>
    </row>
    <row r="17" customFormat="false" ht="14.65" hidden="false" customHeight="true" outlineLevel="0" collapsed="false">
      <c r="A17" s="1" t="s">
        <v>58</v>
      </c>
      <c r="B17" s="49" t="n">
        <v>1</v>
      </c>
      <c r="C17" s="49" t="n">
        <v>6</v>
      </c>
      <c r="D17" s="49" t="n">
        <v>82</v>
      </c>
      <c r="E17" s="49" t="n">
        <v>1581</v>
      </c>
      <c r="F17" s="49" t="n">
        <v>1177</v>
      </c>
      <c r="G17" s="49" t="n">
        <v>43</v>
      </c>
      <c r="H17" s="49" t="n">
        <v>2</v>
      </c>
      <c r="I17" s="49" t="n">
        <v>0</v>
      </c>
      <c r="J17" s="49" t="n">
        <v>0</v>
      </c>
      <c r="K17" s="49" t="n">
        <v>1</v>
      </c>
      <c r="L17" s="49" t="n">
        <v>0</v>
      </c>
      <c r="M17" s="49" t="n">
        <v>0</v>
      </c>
      <c r="N17" s="49"/>
      <c r="O17" s="1" t="n">
        <f aca="false">SUM(B17:N17)</f>
        <v>2893</v>
      </c>
    </row>
    <row r="18" customFormat="false" ht="14.65" hidden="false" customHeight="true" outlineLevel="0" collapsed="false">
      <c r="A18" s="1" t="s">
        <v>59</v>
      </c>
      <c r="B18" s="49" t="n">
        <v>1</v>
      </c>
      <c r="C18" s="49" t="n">
        <v>12</v>
      </c>
      <c r="D18" s="49" t="n">
        <v>101</v>
      </c>
      <c r="E18" s="49" t="n">
        <v>1664</v>
      </c>
      <c r="F18" s="49" t="n">
        <v>1101</v>
      </c>
      <c r="G18" s="49" t="n">
        <v>63</v>
      </c>
      <c r="H18" s="49" t="n">
        <v>0</v>
      </c>
      <c r="I18" s="49" t="n">
        <v>0</v>
      </c>
      <c r="J18" s="49" t="n">
        <v>0</v>
      </c>
      <c r="K18" s="49" t="n">
        <v>0</v>
      </c>
      <c r="L18" s="49" t="n">
        <v>0</v>
      </c>
      <c r="M18" s="49" t="n">
        <v>0</v>
      </c>
      <c r="N18" s="49"/>
      <c r="O18" s="1" t="n">
        <f aca="false">SUM(B18:N18)</f>
        <v>2942</v>
      </c>
    </row>
    <row r="19" customFormat="false" ht="14.65" hidden="false" customHeight="true" outlineLevel="0" collapsed="false">
      <c r="A19" s="1" t="s">
        <v>60</v>
      </c>
      <c r="B19" s="49" t="n">
        <v>4</v>
      </c>
      <c r="C19" s="49" t="n">
        <v>10</v>
      </c>
      <c r="D19" s="49" t="n">
        <v>66</v>
      </c>
      <c r="E19" s="49" t="n">
        <v>1428</v>
      </c>
      <c r="F19" s="49" t="n">
        <v>1120</v>
      </c>
      <c r="G19" s="49" t="n">
        <v>47</v>
      </c>
      <c r="H19" s="49" t="n">
        <v>0</v>
      </c>
      <c r="I19" s="49" t="n">
        <v>0</v>
      </c>
      <c r="J19" s="49" t="n">
        <v>0</v>
      </c>
      <c r="K19" s="49" t="n">
        <v>0</v>
      </c>
      <c r="L19" s="49" t="n">
        <v>0</v>
      </c>
      <c r="M19" s="49" t="n">
        <v>0</v>
      </c>
      <c r="N19" s="49"/>
      <c r="O19" s="1" t="n">
        <f aca="false">SUM(B19:N19)</f>
        <v>2675</v>
      </c>
    </row>
    <row r="20" customFormat="false" ht="14.65" hidden="false" customHeight="true" outlineLevel="0" collapsed="false">
      <c r="A20" s="1" t="s">
        <v>61</v>
      </c>
      <c r="B20" s="49" t="n">
        <v>0</v>
      </c>
      <c r="C20" s="49" t="n">
        <v>7</v>
      </c>
      <c r="D20" s="49" t="n">
        <v>95</v>
      </c>
      <c r="E20" s="49" t="n">
        <v>1721</v>
      </c>
      <c r="F20" s="49" t="n">
        <v>1196</v>
      </c>
      <c r="G20" s="49" t="n">
        <v>59</v>
      </c>
      <c r="H20" s="49" t="n">
        <v>2</v>
      </c>
      <c r="I20" s="49" t="n">
        <v>0</v>
      </c>
      <c r="J20" s="49" t="n">
        <v>0</v>
      </c>
      <c r="K20" s="49" t="n">
        <v>0</v>
      </c>
      <c r="L20" s="49" t="n">
        <v>0</v>
      </c>
      <c r="M20" s="49" t="n">
        <v>0</v>
      </c>
      <c r="N20" s="49"/>
      <c r="O20" s="1" t="n">
        <f aca="false">SUM(B20:N20)</f>
        <v>3080</v>
      </c>
    </row>
    <row r="21" customFormat="false" ht="14.65" hidden="false" customHeight="true" outlineLevel="0" collapsed="false">
      <c r="A21" s="1" t="s">
        <v>62</v>
      </c>
      <c r="B21" s="49" t="n">
        <v>0</v>
      </c>
      <c r="C21" s="49" t="n">
        <v>17</v>
      </c>
      <c r="D21" s="49" t="n">
        <v>103</v>
      </c>
      <c r="E21" s="49" t="n">
        <v>2571</v>
      </c>
      <c r="F21" s="49" t="n">
        <v>1393</v>
      </c>
      <c r="G21" s="49" t="n">
        <v>35</v>
      </c>
      <c r="H21" s="49" t="n">
        <v>1</v>
      </c>
      <c r="I21" s="49" t="n">
        <v>0</v>
      </c>
      <c r="J21" s="49" t="n">
        <v>0</v>
      </c>
      <c r="K21" s="49" t="n">
        <v>0</v>
      </c>
      <c r="L21" s="49" t="n">
        <v>1</v>
      </c>
      <c r="M21" s="49" t="n">
        <v>1</v>
      </c>
      <c r="N21" s="49"/>
      <c r="O21" s="1" t="n">
        <f aca="false">SUM(B21:N21)</f>
        <v>4122</v>
      </c>
    </row>
    <row r="22" customFormat="false" ht="14.65" hidden="false" customHeight="true" outlineLevel="0" collapsed="false">
      <c r="A22" s="1" t="s">
        <v>63</v>
      </c>
      <c r="B22" s="49" t="n">
        <v>20</v>
      </c>
      <c r="C22" s="49" t="n">
        <v>133</v>
      </c>
      <c r="D22" s="49" t="n">
        <v>333</v>
      </c>
      <c r="E22" s="49" t="n">
        <v>3648</v>
      </c>
      <c r="F22" s="49" t="n">
        <v>1581</v>
      </c>
      <c r="G22" s="49" t="n">
        <v>45</v>
      </c>
      <c r="H22" s="49" t="n">
        <v>2</v>
      </c>
      <c r="I22" s="49" t="n">
        <v>1</v>
      </c>
      <c r="J22" s="49" t="n">
        <v>0</v>
      </c>
      <c r="K22" s="49" t="n">
        <v>0</v>
      </c>
      <c r="L22" s="49" t="n">
        <v>0</v>
      </c>
      <c r="M22" s="49" t="n">
        <v>1</v>
      </c>
      <c r="N22" s="49"/>
      <c r="O22" s="1" t="n">
        <f aca="false">SUM(B22:N22)</f>
        <v>5764</v>
      </c>
    </row>
    <row r="23" customFormat="false" ht="14.65" hidden="false" customHeight="true" outlineLevel="0" collapsed="false">
      <c r="A23" s="1" t="s">
        <v>64</v>
      </c>
      <c r="B23" s="49" t="n">
        <v>15</v>
      </c>
      <c r="C23" s="49" t="n">
        <v>45</v>
      </c>
      <c r="D23" s="49" t="n">
        <v>153</v>
      </c>
      <c r="E23" s="49" t="n">
        <v>2503</v>
      </c>
      <c r="F23" s="49" t="n">
        <v>1575</v>
      </c>
      <c r="G23" s="49" t="n">
        <v>47</v>
      </c>
      <c r="H23" s="49" t="n">
        <v>0</v>
      </c>
      <c r="I23" s="49" t="n">
        <v>0</v>
      </c>
      <c r="J23" s="49" t="n">
        <v>0</v>
      </c>
      <c r="K23" s="49" t="n">
        <v>0</v>
      </c>
      <c r="L23" s="49" t="n">
        <v>0</v>
      </c>
      <c r="M23" s="49" t="n">
        <v>3</v>
      </c>
      <c r="N23" s="49"/>
      <c r="O23" s="1" t="n">
        <f aca="false">SUM(B23:N23)</f>
        <v>4341</v>
      </c>
    </row>
    <row r="24" customFormat="false" ht="14.65" hidden="false" customHeight="true" outlineLevel="0" collapsed="false">
      <c r="A24" s="1" t="s">
        <v>65</v>
      </c>
      <c r="B24" s="49" t="n">
        <v>0</v>
      </c>
      <c r="C24" s="49" t="n">
        <v>6</v>
      </c>
      <c r="D24" s="49" t="n">
        <v>33</v>
      </c>
      <c r="E24" s="49" t="n">
        <v>1171</v>
      </c>
      <c r="F24" s="49" t="n">
        <v>1094</v>
      </c>
      <c r="G24" s="49" t="n">
        <v>108</v>
      </c>
      <c r="H24" s="49" t="n">
        <v>1</v>
      </c>
      <c r="I24" s="49" t="n">
        <v>0</v>
      </c>
      <c r="J24" s="49" t="n">
        <v>0</v>
      </c>
      <c r="K24" s="49" t="n">
        <v>0</v>
      </c>
      <c r="L24" s="49" t="n">
        <v>0</v>
      </c>
      <c r="M24" s="49" t="n">
        <v>1</v>
      </c>
      <c r="N24" s="49"/>
      <c r="O24" s="1" t="n">
        <f aca="false">SUM(B24:N24)</f>
        <v>2414</v>
      </c>
    </row>
    <row r="25" customFormat="false" ht="14.65" hidden="false" customHeight="true" outlineLevel="0" collapsed="false">
      <c r="A25" s="1" t="s">
        <v>66</v>
      </c>
      <c r="B25" s="49" t="n">
        <v>2</v>
      </c>
      <c r="C25" s="49" t="n">
        <v>3</v>
      </c>
      <c r="D25" s="49" t="n">
        <v>37</v>
      </c>
      <c r="E25" s="49" t="n">
        <v>819</v>
      </c>
      <c r="F25" s="49" t="n">
        <v>791</v>
      </c>
      <c r="G25" s="49" t="n">
        <v>57</v>
      </c>
      <c r="H25" s="49" t="n">
        <v>2</v>
      </c>
      <c r="I25" s="49" t="n">
        <v>0</v>
      </c>
      <c r="J25" s="49" t="n">
        <v>0</v>
      </c>
      <c r="K25" s="49" t="n">
        <v>0</v>
      </c>
      <c r="L25" s="49" t="n">
        <v>0</v>
      </c>
      <c r="M25" s="49" t="n">
        <v>0</v>
      </c>
      <c r="N25" s="49"/>
      <c r="O25" s="1" t="n">
        <f aca="false">SUM(B25:N25)</f>
        <v>1711</v>
      </c>
    </row>
    <row r="26" customFormat="false" ht="14.65" hidden="false" customHeight="true" outlineLevel="0" collapsed="false">
      <c r="A26" s="1" t="s">
        <v>67</v>
      </c>
      <c r="B26" s="49" t="n">
        <v>0</v>
      </c>
      <c r="C26" s="49" t="n">
        <v>1</v>
      </c>
      <c r="D26" s="49" t="n">
        <v>48</v>
      </c>
      <c r="E26" s="49" t="n">
        <v>897</v>
      </c>
      <c r="F26" s="49" t="n">
        <v>591</v>
      </c>
      <c r="G26" s="49" t="n">
        <v>32</v>
      </c>
      <c r="H26" s="49" t="n">
        <v>0</v>
      </c>
      <c r="I26" s="49" t="n">
        <v>0</v>
      </c>
      <c r="J26" s="49" t="n">
        <v>0</v>
      </c>
      <c r="K26" s="49" t="n">
        <v>0</v>
      </c>
      <c r="L26" s="49" t="n">
        <v>0</v>
      </c>
      <c r="M26" s="49" t="n">
        <v>1</v>
      </c>
      <c r="N26" s="49"/>
      <c r="O26" s="1" t="n">
        <f aca="false">SUM(B26:N26)</f>
        <v>1570</v>
      </c>
    </row>
    <row r="27" customFormat="false" ht="14.65" hidden="false" customHeight="true" outlineLevel="0" collapsed="false">
      <c r="A27" s="1" t="s">
        <v>68</v>
      </c>
      <c r="B27" s="49" t="n">
        <v>0</v>
      </c>
      <c r="C27" s="49" t="n">
        <v>2</v>
      </c>
      <c r="D27" s="49" t="n">
        <v>49</v>
      </c>
      <c r="E27" s="49" t="n">
        <v>733</v>
      </c>
      <c r="F27" s="49" t="n">
        <v>544</v>
      </c>
      <c r="G27" s="49" t="n">
        <v>33</v>
      </c>
      <c r="H27" s="49" t="n">
        <v>0</v>
      </c>
      <c r="I27" s="49" t="n">
        <v>0</v>
      </c>
      <c r="J27" s="49" t="n">
        <v>0</v>
      </c>
      <c r="K27" s="49" t="n">
        <v>0</v>
      </c>
      <c r="L27" s="49" t="n">
        <v>0</v>
      </c>
      <c r="M27" s="49" t="n">
        <v>0</v>
      </c>
      <c r="N27" s="49"/>
      <c r="O27" s="1" t="n">
        <f aca="false">SUM(B27:N27)</f>
        <v>1361</v>
      </c>
    </row>
    <row r="28" customFormat="false" ht="14.65" hidden="false" customHeight="true" outlineLevel="0" collapsed="false">
      <c r="A28" s="1" t="s">
        <v>69</v>
      </c>
      <c r="B28" s="49" t="n">
        <v>0</v>
      </c>
      <c r="C28" s="49" t="n">
        <v>1</v>
      </c>
      <c r="D28" s="49" t="n">
        <v>14</v>
      </c>
      <c r="E28" s="49" t="n">
        <v>358</v>
      </c>
      <c r="F28" s="49" t="n">
        <v>377</v>
      </c>
      <c r="G28" s="49" t="n">
        <v>26</v>
      </c>
      <c r="H28" s="49" t="n">
        <v>1</v>
      </c>
      <c r="I28" s="49" t="n">
        <v>1</v>
      </c>
      <c r="J28" s="49" t="n">
        <v>0</v>
      </c>
      <c r="K28" s="49" t="n">
        <v>0</v>
      </c>
      <c r="L28" s="49" t="n">
        <v>0</v>
      </c>
      <c r="M28" s="49" t="n">
        <v>0</v>
      </c>
      <c r="N28" s="49"/>
      <c r="O28" s="1" t="n">
        <f aca="false">SUM(B28:N28)</f>
        <v>778</v>
      </c>
    </row>
    <row r="29" customFormat="false" ht="14.65" hidden="false" customHeight="true" outlineLevel="0" collapsed="false">
      <c r="A29" s="1" t="s">
        <v>216</v>
      </c>
      <c r="B29" s="1" t="n">
        <f aca="false">SUM(B5:B28)</f>
        <v>61</v>
      </c>
      <c r="C29" s="1" t="n">
        <f aca="false">SUM(C5:C28)</f>
        <v>339</v>
      </c>
      <c r="D29" s="1" t="n">
        <f aca="false">SUM(D5:D28)</f>
        <v>1579</v>
      </c>
      <c r="E29" s="1" t="n">
        <f aca="false">SUM(E5:E28)</f>
        <v>27223</v>
      </c>
      <c r="F29" s="1" t="n">
        <f aca="false">SUM(F5:F28)</f>
        <v>18448</v>
      </c>
      <c r="G29" s="1" t="n">
        <f aca="false">SUM(G5:G28)</f>
        <v>933</v>
      </c>
      <c r="H29" s="1" t="n">
        <f aca="false">SUM(H5:H28)</f>
        <v>39</v>
      </c>
      <c r="I29" s="1" t="n">
        <f aca="false">SUM(I5:I28)</f>
        <v>10</v>
      </c>
      <c r="J29" s="1" t="n">
        <f aca="false">SUM(J5:J28)</f>
        <v>2</v>
      </c>
      <c r="K29" s="1" t="n">
        <f aca="false">SUM(K5:K28)</f>
        <v>1</v>
      </c>
      <c r="L29" s="1" t="n">
        <f aca="false">SUM(L5:L28)</f>
        <v>1</v>
      </c>
      <c r="M29" s="1" t="n">
        <f aca="false">SUM(M5:M28)</f>
        <v>8</v>
      </c>
      <c r="N29" s="1" t="n">
        <f aca="false">SUM(N5:N28)</f>
        <v>0</v>
      </c>
      <c r="O29" s="1" t="n">
        <f aca="false">SUM(B29:N29)</f>
        <v>48644</v>
      </c>
    </row>
    <row r="30" customFormat="false" ht="14.65" hidden="false" customHeight="true" outlineLevel="0" collapsed="false"/>
    <row r="31" customFormat="false" ht="14.65" hidden="false" customHeight="true" outlineLevel="0" collapsed="false">
      <c r="A31" s="50" t="s">
        <v>206</v>
      </c>
    </row>
    <row r="32" customFormat="false" ht="12.8" hidden="false" customHeight="true" outlineLevel="0" collapsed="false">
      <c r="B32" s="1" t="n">
        <v>1</v>
      </c>
      <c r="C32" s="1" t="n">
        <v>2</v>
      </c>
      <c r="D32" s="1" t="n">
        <v>3</v>
      </c>
      <c r="E32" s="1" t="n">
        <v>4</v>
      </c>
      <c r="F32" s="1" t="n">
        <v>5</v>
      </c>
      <c r="G32" s="1" t="n">
        <v>6</v>
      </c>
      <c r="H32" s="1" t="n">
        <v>7</v>
      </c>
      <c r="I32" s="1" t="n">
        <v>8</v>
      </c>
      <c r="J32" s="1" t="n">
        <v>9</v>
      </c>
      <c r="K32" s="1" t="n">
        <v>10</v>
      </c>
      <c r="L32" s="1" t="n">
        <v>11</v>
      </c>
      <c r="M32" s="1" t="n">
        <v>12</v>
      </c>
      <c r="N32" s="1" t="n">
        <v>13</v>
      </c>
    </row>
    <row r="33" customFormat="false" ht="14.65" hidden="false" customHeight="true" outlineLevel="0" collapsed="false">
      <c r="A33" s="1" t="s">
        <v>46</v>
      </c>
      <c r="B33" s="49" t="n">
        <v>0</v>
      </c>
      <c r="C33" s="49" t="n">
        <v>1</v>
      </c>
      <c r="D33" s="49" t="n">
        <v>6</v>
      </c>
      <c r="E33" s="49" t="n">
        <v>132</v>
      </c>
      <c r="F33" s="49" t="n">
        <v>125</v>
      </c>
      <c r="G33" s="49" t="n">
        <v>18</v>
      </c>
      <c r="H33" s="49" t="n">
        <v>0</v>
      </c>
      <c r="I33" s="49" t="n">
        <v>0</v>
      </c>
      <c r="J33" s="49" t="n">
        <v>0</v>
      </c>
      <c r="K33" s="49" t="n">
        <v>0</v>
      </c>
      <c r="L33" s="49" t="n">
        <v>0</v>
      </c>
      <c r="M33" s="49" t="n">
        <v>0</v>
      </c>
      <c r="N33" s="49"/>
      <c r="O33" s="1" t="n">
        <f aca="false">SUM(B33:N33)</f>
        <v>282</v>
      </c>
    </row>
    <row r="34" customFormat="false" ht="14.65" hidden="false" customHeight="true" outlineLevel="0" collapsed="false">
      <c r="A34" s="1" t="s">
        <v>47</v>
      </c>
      <c r="B34" s="49" t="n">
        <v>0</v>
      </c>
      <c r="C34" s="49" t="n">
        <v>0</v>
      </c>
      <c r="D34" s="49" t="n">
        <v>1</v>
      </c>
      <c r="E34" s="49" t="n">
        <v>58</v>
      </c>
      <c r="F34" s="49" t="n">
        <v>66</v>
      </c>
      <c r="G34" s="49" t="n">
        <v>12</v>
      </c>
      <c r="H34" s="49" t="n">
        <v>2</v>
      </c>
      <c r="I34" s="49" t="n">
        <v>0</v>
      </c>
      <c r="J34" s="49" t="n">
        <v>0</v>
      </c>
      <c r="K34" s="49" t="n">
        <v>0</v>
      </c>
      <c r="L34" s="49" t="n">
        <v>0</v>
      </c>
      <c r="M34" s="49" t="n">
        <v>0</v>
      </c>
      <c r="N34" s="49"/>
      <c r="O34" s="1" t="n">
        <f aca="false">SUM(B34:N34)</f>
        <v>139</v>
      </c>
    </row>
    <row r="35" customFormat="false" ht="14.65" hidden="false" customHeight="true" outlineLevel="0" collapsed="false">
      <c r="A35" s="1" t="s">
        <v>48</v>
      </c>
      <c r="B35" s="49" t="n">
        <v>0</v>
      </c>
      <c r="C35" s="49" t="n">
        <v>0</v>
      </c>
      <c r="D35" s="49" t="n">
        <v>3</v>
      </c>
      <c r="E35" s="49" t="n">
        <v>34</v>
      </c>
      <c r="F35" s="49" t="n">
        <v>40</v>
      </c>
      <c r="G35" s="49" t="n">
        <v>14</v>
      </c>
      <c r="H35" s="49" t="n">
        <v>1</v>
      </c>
      <c r="I35" s="49" t="n">
        <v>0</v>
      </c>
      <c r="J35" s="49" t="n">
        <v>0</v>
      </c>
      <c r="K35" s="49" t="n">
        <v>0</v>
      </c>
      <c r="L35" s="49" t="n">
        <v>0</v>
      </c>
      <c r="M35" s="49" t="n">
        <v>0</v>
      </c>
      <c r="N35" s="49"/>
      <c r="O35" s="1" t="n">
        <f aca="false">SUM(B35:N35)</f>
        <v>92</v>
      </c>
    </row>
    <row r="36" customFormat="false" ht="14.65" hidden="false" customHeight="true" outlineLevel="0" collapsed="false">
      <c r="A36" s="1" t="s">
        <v>49</v>
      </c>
      <c r="B36" s="49" t="n">
        <v>0</v>
      </c>
      <c r="C36" s="49" t="n">
        <v>0</v>
      </c>
      <c r="D36" s="49" t="n">
        <v>4</v>
      </c>
      <c r="E36" s="49" t="n">
        <v>31</v>
      </c>
      <c r="F36" s="49" t="n">
        <v>55</v>
      </c>
      <c r="G36" s="49" t="n">
        <v>11</v>
      </c>
      <c r="H36" s="49" t="n">
        <v>2</v>
      </c>
      <c r="I36" s="49" t="n">
        <v>1</v>
      </c>
      <c r="J36" s="49" t="n">
        <v>0</v>
      </c>
      <c r="K36" s="49" t="n">
        <v>0</v>
      </c>
      <c r="L36" s="49" t="n">
        <v>0</v>
      </c>
      <c r="M36" s="49" t="n">
        <v>0</v>
      </c>
      <c r="N36" s="49"/>
      <c r="O36" s="1" t="n">
        <f aca="false">SUM(B36:N36)</f>
        <v>104</v>
      </c>
    </row>
    <row r="37" customFormat="false" ht="14.65" hidden="false" customHeight="true" outlineLevel="0" collapsed="false">
      <c r="A37" s="1" t="s">
        <v>50</v>
      </c>
      <c r="B37" s="49" t="n">
        <v>0</v>
      </c>
      <c r="C37" s="49" t="n">
        <v>0</v>
      </c>
      <c r="D37" s="49" t="n">
        <v>9</v>
      </c>
      <c r="E37" s="49" t="n">
        <v>106</v>
      </c>
      <c r="F37" s="49" t="n">
        <v>153</v>
      </c>
      <c r="G37" s="49" t="n">
        <v>57</v>
      </c>
      <c r="H37" s="49" t="n">
        <v>4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/>
      <c r="O37" s="1" t="n">
        <f aca="false">SUM(B37:N37)</f>
        <v>329</v>
      </c>
    </row>
    <row r="38" customFormat="false" ht="14.65" hidden="false" customHeight="true" outlineLevel="0" collapsed="false">
      <c r="A38" s="1" t="s">
        <v>51</v>
      </c>
      <c r="B38" s="49" t="n">
        <v>0</v>
      </c>
      <c r="C38" s="49" t="n">
        <v>0</v>
      </c>
      <c r="D38" s="49" t="n">
        <v>6</v>
      </c>
      <c r="E38" s="49" t="n">
        <v>259</v>
      </c>
      <c r="F38" s="49" t="n">
        <v>272</v>
      </c>
      <c r="G38" s="49" t="n">
        <v>61</v>
      </c>
      <c r="H38" s="49" t="n">
        <v>0</v>
      </c>
      <c r="I38" s="49" t="n">
        <v>0</v>
      </c>
      <c r="J38" s="49" t="n">
        <v>0</v>
      </c>
      <c r="K38" s="49" t="n">
        <v>0</v>
      </c>
      <c r="L38" s="49" t="n">
        <v>0</v>
      </c>
      <c r="M38" s="49" t="n">
        <v>0</v>
      </c>
      <c r="N38" s="49"/>
      <c r="O38" s="1" t="n">
        <f aca="false">SUM(B38:N38)</f>
        <v>598</v>
      </c>
    </row>
    <row r="39" customFormat="false" ht="14.65" hidden="false" customHeight="true" outlineLevel="0" collapsed="false">
      <c r="A39" s="1" t="s">
        <v>52</v>
      </c>
      <c r="B39" s="49" t="n">
        <v>0</v>
      </c>
      <c r="C39" s="49" t="n">
        <v>0</v>
      </c>
      <c r="D39" s="49" t="n">
        <v>33</v>
      </c>
      <c r="E39" s="49" t="n">
        <v>1058</v>
      </c>
      <c r="F39" s="49" t="n">
        <v>944</v>
      </c>
      <c r="G39" s="49" t="n">
        <v>101</v>
      </c>
      <c r="H39" s="49" t="n">
        <v>3</v>
      </c>
      <c r="I39" s="49" t="n">
        <v>1</v>
      </c>
      <c r="J39" s="49" t="n">
        <v>0</v>
      </c>
      <c r="K39" s="49" t="n">
        <v>0</v>
      </c>
      <c r="L39" s="49" t="n">
        <v>0</v>
      </c>
      <c r="M39" s="49" t="n">
        <v>0</v>
      </c>
      <c r="N39" s="49"/>
      <c r="O39" s="1" t="n">
        <f aca="false">SUM(B39:N39)</f>
        <v>2140</v>
      </c>
    </row>
    <row r="40" customFormat="false" ht="14.65" hidden="false" customHeight="true" outlineLevel="0" collapsed="false">
      <c r="A40" s="1" t="s">
        <v>53</v>
      </c>
      <c r="B40" s="49" t="n">
        <v>10</v>
      </c>
      <c r="C40" s="49" t="n">
        <v>14</v>
      </c>
      <c r="D40" s="49" t="n">
        <v>67</v>
      </c>
      <c r="E40" s="49" t="n">
        <v>1956</v>
      </c>
      <c r="F40" s="49" t="n">
        <v>1461</v>
      </c>
      <c r="G40" s="49" t="n">
        <v>78</v>
      </c>
      <c r="H40" s="49" t="n">
        <v>2</v>
      </c>
      <c r="I40" s="49" t="n">
        <v>0</v>
      </c>
      <c r="J40" s="49" t="n">
        <v>0</v>
      </c>
      <c r="K40" s="49" t="n">
        <v>0</v>
      </c>
      <c r="L40" s="49" t="n">
        <v>0</v>
      </c>
      <c r="M40" s="49" t="n">
        <v>0</v>
      </c>
      <c r="N40" s="49"/>
      <c r="O40" s="1" t="n">
        <f aca="false">SUM(B40:N40)</f>
        <v>3588</v>
      </c>
    </row>
    <row r="41" customFormat="false" ht="14.65" hidden="false" customHeight="true" outlineLevel="0" collapsed="false">
      <c r="A41" s="1" t="s">
        <v>54</v>
      </c>
      <c r="B41" s="49" t="n">
        <v>2</v>
      </c>
      <c r="C41" s="49" t="n">
        <v>20</v>
      </c>
      <c r="D41" s="49" t="n">
        <v>50</v>
      </c>
      <c r="E41" s="49" t="n">
        <v>1485</v>
      </c>
      <c r="F41" s="49" t="n">
        <v>1177</v>
      </c>
      <c r="G41" s="49" t="n">
        <v>80</v>
      </c>
      <c r="H41" s="49" t="n">
        <v>4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/>
      <c r="O41" s="1" t="n">
        <f aca="false">SUM(B41:N41)</f>
        <v>2818</v>
      </c>
    </row>
    <row r="42" customFormat="false" ht="14.65" hidden="false" customHeight="true" outlineLevel="0" collapsed="false">
      <c r="A42" s="1" t="s">
        <v>55</v>
      </c>
      <c r="B42" s="49" t="n">
        <v>0</v>
      </c>
      <c r="C42" s="49" t="n">
        <v>6</v>
      </c>
      <c r="D42" s="49" t="n">
        <v>49</v>
      </c>
      <c r="E42" s="49" t="n">
        <v>1300</v>
      </c>
      <c r="F42" s="49" t="n">
        <v>1021</v>
      </c>
      <c r="G42" s="49" t="n">
        <v>96</v>
      </c>
      <c r="H42" s="49" t="n">
        <v>2</v>
      </c>
      <c r="I42" s="49" t="n">
        <v>0</v>
      </c>
      <c r="J42" s="49" t="n">
        <v>0</v>
      </c>
      <c r="K42" s="49" t="n">
        <v>0</v>
      </c>
      <c r="L42" s="49" t="n">
        <v>1</v>
      </c>
      <c r="M42" s="49" t="n">
        <v>0</v>
      </c>
      <c r="N42" s="49"/>
      <c r="O42" s="1" t="n">
        <f aca="false">SUM(B42:N42)</f>
        <v>2475</v>
      </c>
    </row>
    <row r="43" customFormat="false" ht="14.65" hidden="false" customHeight="true" outlineLevel="0" collapsed="false">
      <c r="A43" s="1" t="s">
        <v>56</v>
      </c>
      <c r="B43" s="49" t="n">
        <v>8</v>
      </c>
      <c r="C43" s="49" t="n">
        <v>24</v>
      </c>
      <c r="D43" s="49" t="n">
        <v>72</v>
      </c>
      <c r="E43" s="49" t="n">
        <v>1440</v>
      </c>
      <c r="F43" s="49" t="n">
        <v>1107</v>
      </c>
      <c r="G43" s="49" t="n">
        <v>61</v>
      </c>
      <c r="H43" s="49" t="n">
        <v>1</v>
      </c>
      <c r="I43" s="49" t="n">
        <v>1</v>
      </c>
      <c r="J43" s="49" t="n">
        <v>0</v>
      </c>
      <c r="K43" s="49" t="n">
        <v>0</v>
      </c>
      <c r="L43" s="49" t="n">
        <v>0</v>
      </c>
      <c r="M43" s="49" t="n">
        <v>0</v>
      </c>
      <c r="N43" s="49"/>
      <c r="O43" s="1" t="n">
        <f aca="false">SUM(B43:N43)</f>
        <v>2714</v>
      </c>
    </row>
    <row r="44" customFormat="false" ht="14.65" hidden="false" customHeight="true" outlineLevel="0" collapsed="false">
      <c r="A44" s="1" t="s">
        <v>57</v>
      </c>
      <c r="B44" s="49" t="n">
        <v>0</v>
      </c>
      <c r="C44" s="49" t="n">
        <v>9</v>
      </c>
      <c r="D44" s="49" t="n">
        <v>85</v>
      </c>
      <c r="E44" s="49" t="n">
        <v>1807</v>
      </c>
      <c r="F44" s="49" t="n">
        <v>1406</v>
      </c>
      <c r="G44" s="49" t="n">
        <v>76</v>
      </c>
      <c r="H44" s="49" t="n">
        <v>3</v>
      </c>
      <c r="I44" s="49" t="n">
        <v>1</v>
      </c>
      <c r="J44" s="49" t="n">
        <v>0</v>
      </c>
      <c r="K44" s="49" t="n">
        <v>0</v>
      </c>
      <c r="L44" s="49" t="n">
        <v>0</v>
      </c>
      <c r="M44" s="49" t="n">
        <v>0</v>
      </c>
      <c r="N44" s="49"/>
      <c r="O44" s="1" t="n">
        <f aca="false">SUM(B44:N44)</f>
        <v>3387</v>
      </c>
    </row>
    <row r="45" customFormat="false" ht="14.65" hidden="false" customHeight="true" outlineLevel="0" collapsed="false">
      <c r="A45" s="1" t="s">
        <v>58</v>
      </c>
      <c r="B45" s="49" t="n">
        <v>1</v>
      </c>
      <c r="C45" s="49" t="n">
        <v>22</v>
      </c>
      <c r="D45" s="49" t="n">
        <v>80</v>
      </c>
      <c r="E45" s="49" t="n">
        <v>1297</v>
      </c>
      <c r="F45" s="49" t="n">
        <v>1347</v>
      </c>
      <c r="G45" s="49" t="n">
        <v>100</v>
      </c>
      <c r="H45" s="49" t="n">
        <v>5</v>
      </c>
      <c r="I45" s="49" t="n">
        <v>1</v>
      </c>
      <c r="J45" s="49" t="n">
        <v>0</v>
      </c>
      <c r="K45" s="49" t="n">
        <v>0</v>
      </c>
      <c r="L45" s="49" t="n">
        <v>0</v>
      </c>
      <c r="M45" s="49" t="n">
        <v>1</v>
      </c>
      <c r="N45" s="49"/>
      <c r="O45" s="1" t="n">
        <f aca="false">SUM(B45:N45)</f>
        <v>2854</v>
      </c>
    </row>
    <row r="46" customFormat="false" ht="14.65" hidden="false" customHeight="true" outlineLevel="0" collapsed="false">
      <c r="A46" s="1" t="s">
        <v>59</v>
      </c>
      <c r="B46" s="49" t="n">
        <v>0</v>
      </c>
      <c r="C46" s="49" t="n">
        <v>1</v>
      </c>
      <c r="D46" s="49" t="n">
        <v>49</v>
      </c>
      <c r="E46" s="49" t="n">
        <v>1606</v>
      </c>
      <c r="F46" s="49" t="n">
        <v>1445</v>
      </c>
      <c r="G46" s="49" t="n">
        <v>76</v>
      </c>
      <c r="H46" s="49" t="n">
        <v>3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/>
      <c r="O46" s="1" t="n">
        <f aca="false">SUM(B46:N46)</f>
        <v>3180</v>
      </c>
    </row>
    <row r="47" customFormat="false" ht="14.65" hidden="false" customHeight="true" outlineLevel="0" collapsed="false">
      <c r="A47" s="1" t="s">
        <v>60</v>
      </c>
      <c r="B47" s="49" t="n">
        <v>2</v>
      </c>
      <c r="C47" s="49" t="n">
        <v>8</v>
      </c>
      <c r="D47" s="49" t="n">
        <v>69</v>
      </c>
      <c r="E47" s="49" t="n">
        <v>1513</v>
      </c>
      <c r="F47" s="49" t="n">
        <v>1139</v>
      </c>
      <c r="G47" s="49" t="n">
        <v>70</v>
      </c>
      <c r="H47" s="49" t="n">
        <v>1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/>
      <c r="O47" s="1" t="n">
        <f aca="false">SUM(B47:N47)</f>
        <v>2802</v>
      </c>
    </row>
    <row r="48" customFormat="false" ht="14.65" hidden="false" customHeight="true" outlineLevel="0" collapsed="false">
      <c r="A48" s="1" t="s">
        <v>61</v>
      </c>
      <c r="B48" s="49" t="n">
        <v>0</v>
      </c>
      <c r="C48" s="49" t="n">
        <v>7</v>
      </c>
      <c r="D48" s="49" t="n">
        <v>56</v>
      </c>
      <c r="E48" s="49" t="n">
        <v>1541</v>
      </c>
      <c r="F48" s="49" t="n">
        <v>1272</v>
      </c>
      <c r="G48" s="49" t="n">
        <v>82</v>
      </c>
      <c r="H48" s="49" t="n">
        <v>2</v>
      </c>
      <c r="I48" s="49" t="n">
        <v>1</v>
      </c>
      <c r="J48" s="49" t="n">
        <v>0</v>
      </c>
      <c r="K48" s="49" t="n">
        <v>0</v>
      </c>
      <c r="L48" s="49" t="n">
        <v>0</v>
      </c>
      <c r="M48" s="49" t="n">
        <v>0</v>
      </c>
      <c r="N48" s="49"/>
      <c r="O48" s="1" t="n">
        <f aca="false">SUM(B48:N48)</f>
        <v>2961</v>
      </c>
    </row>
    <row r="49" customFormat="false" ht="14.65" hidden="false" customHeight="true" outlineLevel="0" collapsed="false">
      <c r="A49" s="1" t="s">
        <v>62</v>
      </c>
      <c r="B49" s="49" t="n">
        <v>4</v>
      </c>
      <c r="C49" s="49" t="n">
        <v>21</v>
      </c>
      <c r="D49" s="49" t="n">
        <v>82</v>
      </c>
      <c r="E49" s="49" t="n">
        <v>1898</v>
      </c>
      <c r="F49" s="49" t="n">
        <v>1498</v>
      </c>
      <c r="G49" s="49" t="n">
        <v>75</v>
      </c>
      <c r="H49" s="49" t="n">
        <v>4</v>
      </c>
      <c r="I49" s="49" t="n">
        <v>0</v>
      </c>
      <c r="J49" s="49" t="n">
        <v>1</v>
      </c>
      <c r="K49" s="49" t="n">
        <v>0</v>
      </c>
      <c r="L49" s="49" t="n">
        <v>0</v>
      </c>
      <c r="M49" s="49" t="n">
        <v>3</v>
      </c>
      <c r="N49" s="49"/>
      <c r="O49" s="1" t="n">
        <f aca="false">SUM(B49:N49)</f>
        <v>3586</v>
      </c>
    </row>
    <row r="50" customFormat="false" ht="14.65" hidden="false" customHeight="true" outlineLevel="0" collapsed="false">
      <c r="A50" s="1" t="s">
        <v>63</v>
      </c>
      <c r="B50" s="49" t="n">
        <v>1</v>
      </c>
      <c r="C50" s="49" t="n">
        <v>6</v>
      </c>
      <c r="D50" s="49" t="n">
        <v>108</v>
      </c>
      <c r="E50" s="49" t="n">
        <v>2036</v>
      </c>
      <c r="F50" s="49" t="n">
        <v>1628</v>
      </c>
      <c r="G50" s="49" t="n">
        <v>98</v>
      </c>
      <c r="H50" s="49" t="n">
        <v>2</v>
      </c>
      <c r="I50" s="49" t="n">
        <v>1</v>
      </c>
      <c r="J50" s="49" t="n">
        <v>0</v>
      </c>
      <c r="K50" s="49" t="n">
        <v>0</v>
      </c>
      <c r="L50" s="49" t="n">
        <v>0</v>
      </c>
      <c r="M50" s="49" t="n">
        <v>0</v>
      </c>
      <c r="N50" s="49"/>
      <c r="O50" s="1" t="n">
        <f aca="false">SUM(B50:N50)</f>
        <v>3880</v>
      </c>
    </row>
    <row r="51" customFormat="false" ht="14.65" hidden="false" customHeight="true" outlineLevel="0" collapsed="false">
      <c r="A51" s="1" t="s">
        <v>64</v>
      </c>
      <c r="B51" s="49" t="n">
        <v>0</v>
      </c>
      <c r="C51" s="49" t="n">
        <v>2</v>
      </c>
      <c r="D51" s="49" t="n">
        <v>49</v>
      </c>
      <c r="E51" s="49" t="n">
        <v>1570</v>
      </c>
      <c r="F51" s="49" t="n">
        <v>1542</v>
      </c>
      <c r="G51" s="49" t="n">
        <v>100</v>
      </c>
      <c r="H51" s="49" t="n">
        <v>0</v>
      </c>
      <c r="I51" s="49" t="n">
        <v>0</v>
      </c>
      <c r="J51" s="49" t="n">
        <v>0</v>
      </c>
      <c r="K51" s="49" t="n">
        <v>0</v>
      </c>
      <c r="L51" s="49" t="n">
        <v>1</v>
      </c>
      <c r="M51" s="49" t="n">
        <v>0</v>
      </c>
      <c r="N51" s="49"/>
      <c r="O51" s="1" t="n">
        <f aca="false">SUM(B51:N51)</f>
        <v>3264</v>
      </c>
    </row>
    <row r="52" customFormat="false" ht="14.65" hidden="false" customHeight="true" outlineLevel="0" collapsed="false">
      <c r="A52" s="1" t="s">
        <v>65</v>
      </c>
      <c r="B52" s="49" t="n">
        <v>3</v>
      </c>
      <c r="C52" s="49" t="n">
        <v>10</v>
      </c>
      <c r="D52" s="49" t="n">
        <v>35</v>
      </c>
      <c r="E52" s="49" t="n">
        <v>1015</v>
      </c>
      <c r="F52" s="49" t="n">
        <v>1152</v>
      </c>
      <c r="G52" s="49" t="n">
        <v>87</v>
      </c>
      <c r="H52" s="49" t="n">
        <v>2</v>
      </c>
      <c r="I52" s="49" t="n">
        <v>1</v>
      </c>
      <c r="J52" s="49" t="n">
        <v>0</v>
      </c>
      <c r="K52" s="49" t="n">
        <v>0</v>
      </c>
      <c r="L52" s="49" t="n">
        <v>0</v>
      </c>
      <c r="M52" s="49" t="n">
        <v>1</v>
      </c>
      <c r="N52" s="49"/>
      <c r="O52" s="1" t="n">
        <f aca="false">SUM(B52:N52)</f>
        <v>2306</v>
      </c>
    </row>
    <row r="53" customFormat="false" ht="14.65" hidden="false" customHeight="true" outlineLevel="0" collapsed="false">
      <c r="A53" s="1" t="s">
        <v>66</v>
      </c>
      <c r="B53" s="49" t="n">
        <v>0</v>
      </c>
      <c r="C53" s="49" t="n">
        <v>1</v>
      </c>
      <c r="D53" s="49" t="n">
        <v>40</v>
      </c>
      <c r="E53" s="49" t="n">
        <v>662</v>
      </c>
      <c r="F53" s="49" t="n">
        <v>739</v>
      </c>
      <c r="G53" s="49" t="n">
        <v>62</v>
      </c>
      <c r="H53" s="49" t="n">
        <v>4</v>
      </c>
      <c r="I53" s="49" t="n">
        <v>0</v>
      </c>
      <c r="J53" s="49" t="n">
        <v>0</v>
      </c>
      <c r="K53" s="49" t="n">
        <v>0</v>
      </c>
      <c r="L53" s="49" t="n">
        <v>0</v>
      </c>
      <c r="M53" s="49" t="n">
        <v>0</v>
      </c>
      <c r="N53" s="49"/>
      <c r="O53" s="1" t="n">
        <f aca="false">SUM(B53:N53)</f>
        <v>1508</v>
      </c>
    </row>
    <row r="54" customFormat="false" ht="14.65" hidden="false" customHeight="true" outlineLevel="0" collapsed="false">
      <c r="A54" s="1" t="s">
        <v>67</v>
      </c>
      <c r="B54" s="49" t="n">
        <v>0</v>
      </c>
      <c r="C54" s="49" t="n">
        <v>2</v>
      </c>
      <c r="D54" s="49" t="n">
        <v>24</v>
      </c>
      <c r="E54" s="49" t="n">
        <v>651</v>
      </c>
      <c r="F54" s="49" t="n">
        <v>507</v>
      </c>
      <c r="G54" s="49" t="n">
        <v>36</v>
      </c>
      <c r="H54" s="49" t="n">
        <v>3</v>
      </c>
      <c r="I54" s="49" t="n">
        <v>0</v>
      </c>
      <c r="J54" s="49" t="n">
        <v>0</v>
      </c>
      <c r="K54" s="49" t="n">
        <v>0</v>
      </c>
      <c r="L54" s="49" t="n">
        <v>0</v>
      </c>
      <c r="M54" s="49" t="n">
        <v>0</v>
      </c>
      <c r="N54" s="49"/>
      <c r="O54" s="1" t="n">
        <f aca="false">SUM(B54:N54)</f>
        <v>1223</v>
      </c>
    </row>
    <row r="55" customFormat="false" ht="14.65" hidden="false" customHeight="true" outlineLevel="0" collapsed="false">
      <c r="A55" s="1" t="s">
        <v>68</v>
      </c>
      <c r="B55" s="49" t="n">
        <v>0</v>
      </c>
      <c r="C55" s="49" t="n">
        <v>0</v>
      </c>
      <c r="D55" s="49" t="n">
        <v>13</v>
      </c>
      <c r="E55" s="49" t="n">
        <v>535</v>
      </c>
      <c r="F55" s="49" t="n">
        <v>504</v>
      </c>
      <c r="G55" s="49" t="n">
        <v>44</v>
      </c>
      <c r="H55" s="49" t="n">
        <v>6</v>
      </c>
      <c r="I55" s="49" t="n">
        <v>0</v>
      </c>
      <c r="J55" s="49" t="n">
        <v>0</v>
      </c>
      <c r="K55" s="49" t="n">
        <v>0</v>
      </c>
      <c r="L55" s="49" t="n">
        <v>0</v>
      </c>
      <c r="M55" s="49" t="n">
        <v>0</v>
      </c>
      <c r="N55" s="49"/>
      <c r="O55" s="1" t="n">
        <f aca="false">SUM(B55:N55)</f>
        <v>1102</v>
      </c>
    </row>
    <row r="56" customFormat="false" ht="14.65" hidden="false" customHeight="true" outlineLevel="0" collapsed="false">
      <c r="A56" s="1" t="s">
        <v>69</v>
      </c>
      <c r="B56" s="49" t="n">
        <v>0</v>
      </c>
      <c r="C56" s="49" t="n">
        <v>1</v>
      </c>
      <c r="D56" s="49" t="n">
        <v>8</v>
      </c>
      <c r="E56" s="49" t="n">
        <v>287</v>
      </c>
      <c r="F56" s="49" t="n">
        <v>311</v>
      </c>
      <c r="G56" s="49" t="n">
        <v>31</v>
      </c>
      <c r="H56" s="49" t="n">
        <v>3</v>
      </c>
      <c r="I56" s="49" t="n">
        <v>1</v>
      </c>
      <c r="J56" s="49" t="n">
        <v>0</v>
      </c>
      <c r="K56" s="49" t="n">
        <v>0</v>
      </c>
      <c r="L56" s="49" t="n">
        <v>0</v>
      </c>
      <c r="M56" s="49" t="n">
        <v>0</v>
      </c>
      <c r="N56" s="49"/>
      <c r="O56" s="1" t="n">
        <f aca="false">SUM(B56:N56)</f>
        <v>642</v>
      </c>
    </row>
    <row r="57" customFormat="false" ht="12.8" hidden="false" customHeight="true" outlineLevel="0" collapsed="false">
      <c r="A57" s="1" t="s">
        <v>216</v>
      </c>
      <c r="B57" s="1" t="n">
        <f aca="false">SUM(B33:B56)</f>
        <v>31</v>
      </c>
      <c r="C57" s="1" t="n">
        <f aca="false">SUM(C33:C56)</f>
        <v>155</v>
      </c>
      <c r="D57" s="1" t="n">
        <f aca="false">SUM(D33:D56)</f>
        <v>998</v>
      </c>
      <c r="E57" s="1" t="n">
        <f aca="false">SUM(E33:E56)</f>
        <v>24277</v>
      </c>
      <c r="F57" s="1" t="n">
        <f aca="false">SUM(F33:F56)</f>
        <v>20911</v>
      </c>
      <c r="G57" s="1" t="n">
        <f aca="false">SUM(G33:G56)</f>
        <v>1526</v>
      </c>
      <c r="H57" s="1" t="n">
        <f aca="false">SUM(H33:H56)</f>
        <v>59</v>
      </c>
      <c r="I57" s="1" t="n">
        <f aca="false">SUM(I33:I56)</f>
        <v>9</v>
      </c>
      <c r="J57" s="1" t="n">
        <f aca="false">SUM(J33:J56)</f>
        <v>1</v>
      </c>
      <c r="K57" s="1" t="n">
        <f aca="false">SUM(K33:K56)</f>
        <v>0</v>
      </c>
      <c r="L57" s="1" t="n">
        <f aca="false">SUM(L33:L56)</f>
        <v>2</v>
      </c>
      <c r="M57" s="1" t="n">
        <f aca="false">SUM(M33:M56)</f>
        <v>5</v>
      </c>
      <c r="N57" s="1" t="n">
        <f aca="false">SUM(N33:N56)</f>
        <v>0</v>
      </c>
      <c r="O57" s="1" t="n">
        <f aca="false">SUM(B57:N57)</f>
        <v>47974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L57" activeCellId="0" sqref="L57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7.35" hidden="false" customHeight="true" outlineLevel="0" collapsed="false">
      <c r="A1" s="48" t="s">
        <v>220</v>
      </c>
    </row>
    <row r="3" customFormat="false" ht="12.8" hidden="false" customHeight="true" outlineLevel="0" collapsed="false">
      <c r="A3" s="50" t="s">
        <v>204</v>
      </c>
    </row>
    <row r="4" customFormat="false" ht="12.8" hidden="false" customHeight="true" outlineLevel="0" collapsed="false">
      <c r="B4" s="1" t="n">
        <v>1</v>
      </c>
      <c r="C4" s="1" t="n">
        <v>2</v>
      </c>
      <c r="D4" s="1" t="n">
        <v>3</v>
      </c>
      <c r="E4" s="1" t="n">
        <v>4</v>
      </c>
      <c r="F4" s="1" t="n">
        <v>5</v>
      </c>
      <c r="G4" s="1" t="n">
        <v>6</v>
      </c>
      <c r="H4" s="1" t="n">
        <v>7</v>
      </c>
      <c r="I4" s="1" t="n">
        <v>8</v>
      </c>
      <c r="J4" s="1" t="n">
        <v>9</v>
      </c>
      <c r="K4" s="1" t="n">
        <v>10</v>
      </c>
    </row>
    <row r="5" customFormat="false" ht="14.65" hidden="false" customHeight="true" outlineLevel="0" collapsed="false">
      <c r="A5" s="1" t="s">
        <v>46</v>
      </c>
      <c r="B5" s="49" t="n">
        <v>0</v>
      </c>
      <c r="C5" s="49" t="n">
        <v>5</v>
      </c>
      <c r="D5" s="49" t="n">
        <v>358</v>
      </c>
      <c r="E5" s="49" t="n">
        <v>0</v>
      </c>
      <c r="F5" s="49" t="n">
        <v>12</v>
      </c>
      <c r="G5" s="49" t="n">
        <v>1</v>
      </c>
      <c r="H5" s="49" t="n">
        <v>0</v>
      </c>
      <c r="I5" s="49" t="n">
        <v>2</v>
      </c>
      <c r="J5" s="49" t="n">
        <v>0</v>
      </c>
      <c r="K5" s="49" t="n">
        <v>0</v>
      </c>
    </row>
    <row r="6" customFormat="false" ht="14.65" hidden="false" customHeight="true" outlineLevel="0" collapsed="false">
      <c r="A6" s="1" t="s">
        <v>47</v>
      </c>
      <c r="B6" s="49" t="n">
        <v>0</v>
      </c>
      <c r="C6" s="49" t="n">
        <v>4</v>
      </c>
      <c r="D6" s="49" t="n">
        <v>144</v>
      </c>
      <c r="E6" s="49" t="n">
        <v>1</v>
      </c>
      <c r="F6" s="49" t="n">
        <v>7</v>
      </c>
      <c r="G6" s="49" t="n">
        <v>0</v>
      </c>
      <c r="H6" s="49" t="n">
        <v>0</v>
      </c>
      <c r="I6" s="49" t="n">
        <v>0</v>
      </c>
      <c r="J6" s="49" t="n">
        <v>0</v>
      </c>
      <c r="K6" s="49" t="n">
        <v>0</v>
      </c>
    </row>
    <row r="7" customFormat="false" ht="14.65" hidden="false" customHeight="true" outlineLevel="0" collapsed="false">
      <c r="A7" s="1" t="s">
        <v>48</v>
      </c>
      <c r="B7" s="49" t="n">
        <v>0</v>
      </c>
      <c r="C7" s="49" t="n">
        <v>1</v>
      </c>
      <c r="D7" s="49" t="n">
        <v>95</v>
      </c>
      <c r="E7" s="49" t="n">
        <v>0</v>
      </c>
      <c r="F7" s="49" t="n">
        <v>9</v>
      </c>
      <c r="G7" s="49" t="n">
        <v>0</v>
      </c>
      <c r="H7" s="49" t="n">
        <v>0</v>
      </c>
      <c r="I7" s="49" t="n">
        <v>4</v>
      </c>
      <c r="J7" s="49" t="n">
        <v>0</v>
      </c>
      <c r="K7" s="49" t="n">
        <v>0</v>
      </c>
    </row>
    <row r="8" customFormat="false" ht="14.65" hidden="false" customHeight="true" outlineLevel="0" collapsed="false">
      <c r="A8" s="1" t="s">
        <v>49</v>
      </c>
      <c r="B8" s="49" t="n">
        <v>0</v>
      </c>
      <c r="C8" s="49" t="n">
        <v>1</v>
      </c>
      <c r="D8" s="49" t="n">
        <v>80</v>
      </c>
      <c r="E8" s="49" t="n">
        <v>0</v>
      </c>
      <c r="F8" s="49" t="n">
        <v>6</v>
      </c>
      <c r="G8" s="49" t="n">
        <v>2</v>
      </c>
      <c r="H8" s="49" t="n">
        <v>0</v>
      </c>
      <c r="I8" s="49" t="n">
        <v>5</v>
      </c>
      <c r="J8" s="49" t="n">
        <v>0</v>
      </c>
      <c r="K8" s="49" t="n">
        <v>3</v>
      </c>
    </row>
    <row r="9" customFormat="false" ht="14.65" hidden="false" customHeight="true" outlineLevel="0" collapsed="false">
      <c r="A9" s="1" t="s">
        <v>50</v>
      </c>
      <c r="B9" s="49" t="n">
        <v>0</v>
      </c>
      <c r="C9" s="49" t="n">
        <v>2</v>
      </c>
      <c r="D9" s="49" t="n">
        <v>98</v>
      </c>
      <c r="E9" s="49" t="n">
        <v>0</v>
      </c>
      <c r="F9" s="49" t="n">
        <v>14</v>
      </c>
      <c r="G9" s="49" t="n">
        <v>0</v>
      </c>
      <c r="H9" s="49" t="n">
        <v>0</v>
      </c>
      <c r="I9" s="49" t="n">
        <v>13</v>
      </c>
      <c r="J9" s="49" t="n">
        <v>3</v>
      </c>
      <c r="K9" s="49" t="n">
        <v>5</v>
      </c>
    </row>
    <row r="10" customFormat="false" ht="14.65" hidden="false" customHeight="true" outlineLevel="0" collapsed="false">
      <c r="A10" s="1" t="s">
        <v>51</v>
      </c>
      <c r="B10" s="49" t="n">
        <v>1</v>
      </c>
      <c r="C10" s="49" t="n">
        <v>13</v>
      </c>
      <c r="D10" s="49" t="n">
        <v>253</v>
      </c>
      <c r="E10" s="49" t="n">
        <v>0</v>
      </c>
      <c r="F10" s="49" t="n">
        <v>15</v>
      </c>
      <c r="G10" s="49" t="n">
        <v>0</v>
      </c>
      <c r="H10" s="49" t="n">
        <v>5</v>
      </c>
      <c r="I10" s="49" t="n">
        <v>14</v>
      </c>
      <c r="J10" s="49" t="n">
        <v>1</v>
      </c>
      <c r="K10" s="49" t="n">
        <v>2</v>
      </c>
    </row>
    <row r="11" customFormat="false" ht="14.65" hidden="false" customHeight="true" outlineLevel="0" collapsed="false">
      <c r="A11" s="1" t="s">
        <v>52</v>
      </c>
      <c r="B11" s="49" t="n">
        <v>13</v>
      </c>
      <c r="C11" s="49" t="n">
        <v>53</v>
      </c>
      <c r="D11" s="49" t="n">
        <v>1059</v>
      </c>
      <c r="E11" s="49" t="n">
        <v>3</v>
      </c>
      <c r="F11" s="49" t="n">
        <v>64</v>
      </c>
      <c r="G11" s="49" t="n">
        <v>4</v>
      </c>
      <c r="H11" s="49" t="n">
        <v>2</v>
      </c>
      <c r="I11" s="49" t="n">
        <v>8</v>
      </c>
      <c r="J11" s="49" t="n">
        <v>2</v>
      </c>
      <c r="K11" s="49" t="n">
        <v>1</v>
      </c>
    </row>
    <row r="12" customFormat="false" ht="14.65" hidden="false" customHeight="true" outlineLevel="0" collapsed="false">
      <c r="A12" s="1" t="s">
        <v>53</v>
      </c>
      <c r="B12" s="49" t="n">
        <v>16</v>
      </c>
      <c r="C12" s="49" t="n">
        <v>61</v>
      </c>
      <c r="D12" s="49" t="n">
        <v>2281</v>
      </c>
      <c r="E12" s="49" t="n">
        <v>8</v>
      </c>
      <c r="F12" s="49" t="n">
        <v>128</v>
      </c>
      <c r="G12" s="49" t="n">
        <v>10</v>
      </c>
      <c r="H12" s="49" t="n">
        <v>2</v>
      </c>
      <c r="I12" s="49" t="n">
        <v>31</v>
      </c>
      <c r="J12" s="49" t="n">
        <v>1</v>
      </c>
      <c r="K12" s="49" t="n">
        <v>3</v>
      </c>
    </row>
    <row r="13" customFormat="false" ht="14.65" hidden="false" customHeight="true" outlineLevel="0" collapsed="false">
      <c r="A13" s="1" t="s">
        <v>54</v>
      </c>
      <c r="B13" s="49" t="n">
        <v>14</v>
      </c>
      <c r="C13" s="49" t="n">
        <v>26</v>
      </c>
      <c r="D13" s="49" t="n">
        <v>2116</v>
      </c>
      <c r="E13" s="49" t="n">
        <v>8</v>
      </c>
      <c r="F13" s="49" t="n">
        <v>127</v>
      </c>
      <c r="G13" s="49" t="n">
        <v>18</v>
      </c>
      <c r="H13" s="49" t="n">
        <v>3</v>
      </c>
      <c r="I13" s="49" t="n">
        <v>21</v>
      </c>
      <c r="J13" s="49" t="n">
        <v>2</v>
      </c>
      <c r="K13" s="49" t="n">
        <v>1</v>
      </c>
    </row>
    <row r="14" customFormat="false" ht="14.65" hidden="false" customHeight="true" outlineLevel="0" collapsed="false">
      <c r="A14" s="1" t="s">
        <v>55</v>
      </c>
      <c r="B14" s="49" t="n">
        <v>19</v>
      </c>
      <c r="C14" s="49" t="n">
        <v>38</v>
      </c>
      <c r="D14" s="49" t="n">
        <v>1984</v>
      </c>
      <c r="E14" s="49" t="n">
        <v>8</v>
      </c>
      <c r="F14" s="49" t="n">
        <v>129</v>
      </c>
      <c r="G14" s="49" t="n">
        <v>7</v>
      </c>
      <c r="H14" s="49" t="n">
        <v>2</v>
      </c>
      <c r="I14" s="49" t="n">
        <v>29</v>
      </c>
      <c r="J14" s="49" t="n">
        <v>3</v>
      </c>
      <c r="K14" s="49" t="n">
        <v>2</v>
      </c>
    </row>
    <row r="15" customFormat="false" ht="14.65" hidden="false" customHeight="true" outlineLevel="0" collapsed="false">
      <c r="A15" s="1" t="s">
        <v>56</v>
      </c>
      <c r="B15" s="49" t="n">
        <v>17</v>
      </c>
      <c r="C15" s="49" t="n">
        <v>39</v>
      </c>
      <c r="D15" s="49" t="n">
        <v>2124</v>
      </c>
      <c r="E15" s="49" t="n">
        <v>8</v>
      </c>
      <c r="F15" s="49" t="n">
        <v>131</v>
      </c>
      <c r="G15" s="49" t="n">
        <v>15</v>
      </c>
      <c r="H15" s="49" t="n">
        <v>3</v>
      </c>
      <c r="I15" s="49" t="n">
        <v>43</v>
      </c>
      <c r="J15" s="49" t="n">
        <v>1</v>
      </c>
      <c r="K15" s="49" t="n">
        <v>5</v>
      </c>
    </row>
    <row r="16" customFormat="false" ht="14.65" hidden="false" customHeight="true" outlineLevel="0" collapsed="false">
      <c r="A16" s="1" t="s">
        <v>57</v>
      </c>
      <c r="B16" s="49" t="n">
        <v>14</v>
      </c>
      <c r="C16" s="49" t="n">
        <v>59</v>
      </c>
      <c r="D16" s="49" t="n">
        <v>2843</v>
      </c>
      <c r="E16" s="49" t="n">
        <v>4</v>
      </c>
      <c r="F16" s="49" t="n">
        <v>150</v>
      </c>
      <c r="G16" s="49" t="n">
        <v>9</v>
      </c>
      <c r="H16" s="49" t="n">
        <v>2</v>
      </c>
      <c r="I16" s="49" t="n">
        <v>32</v>
      </c>
      <c r="J16" s="49" t="n">
        <v>3</v>
      </c>
      <c r="K16" s="49" t="n">
        <v>5</v>
      </c>
    </row>
    <row r="17" customFormat="false" ht="14.65" hidden="false" customHeight="true" outlineLevel="0" collapsed="false">
      <c r="A17" s="1" t="s">
        <v>58</v>
      </c>
      <c r="B17" s="49" t="n">
        <v>14</v>
      </c>
      <c r="C17" s="49" t="n">
        <v>70</v>
      </c>
      <c r="D17" s="49" t="n">
        <v>2709</v>
      </c>
      <c r="E17" s="49" t="n">
        <v>7</v>
      </c>
      <c r="F17" s="49" t="n">
        <v>79</v>
      </c>
      <c r="G17" s="49" t="n">
        <v>1</v>
      </c>
      <c r="H17" s="49" t="n">
        <v>1</v>
      </c>
      <c r="I17" s="49" t="n">
        <v>10</v>
      </c>
      <c r="J17" s="49" t="n">
        <v>1</v>
      </c>
      <c r="K17" s="49" t="n">
        <v>1</v>
      </c>
    </row>
    <row r="18" customFormat="false" ht="14.65" hidden="false" customHeight="true" outlineLevel="0" collapsed="false">
      <c r="A18" s="1" t="s">
        <v>59</v>
      </c>
      <c r="B18" s="49" t="n">
        <v>15</v>
      </c>
      <c r="C18" s="49" t="n">
        <v>75</v>
      </c>
      <c r="D18" s="49" t="n">
        <v>2664</v>
      </c>
      <c r="E18" s="49" t="n">
        <v>9</v>
      </c>
      <c r="F18" s="49" t="n">
        <v>139</v>
      </c>
      <c r="G18" s="49" t="n">
        <v>11</v>
      </c>
      <c r="H18" s="49" t="n">
        <v>3</v>
      </c>
      <c r="I18" s="49" t="n">
        <v>23</v>
      </c>
      <c r="J18" s="49" t="n">
        <v>1</v>
      </c>
      <c r="K18" s="49" t="n">
        <v>2</v>
      </c>
    </row>
    <row r="19" customFormat="false" ht="14.65" hidden="false" customHeight="true" outlineLevel="0" collapsed="false">
      <c r="A19" s="1" t="s">
        <v>60</v>
      </c>
      <c r="B19" s="49" t="n">
        <v>18</v>
      </c>
      <c r="C19" s="49" t="n">
        <v>72</v>
      </c>
      <c r="D19" s="49" t="n">
        <v>2449</v>
      </c>
      <c r="E19" s="49" t="n">
        <v>5</v>
      </c>
      <c r="F19" s="49" t="n">
        <v>106</v>
      </c>
      <c r="G19" s="49" t="n">
        <v>7</v>
      </c>
      <c r="H19" s="49" t="n">
        <v>1</v>
      </c>
      <c r="I19" s="49" t="n">
        <v>12</v>
      </c>
      <c r="J19" s="49" t="n">
        <v>1</v>
      </c>
      <c r="K19" s="49" t="n">
        <v>4</v>
      </c>
    </row>
    <row r="20" customFormat="false" ht="14.65" hidden="false" customHeight="true" outlineLevel="0" collapsed="false">
      <c r="A20" s="1" t="s">
        <v>61</v>
      </c>
      <c r="B20" s="49" t="n">
        <v>18</v>
      </c>
      <c r="C20" s="49" t="n">
        <v>66</v>
      </c>
      <c r="D20" s="49" t="n">
        <v>2830</v>
      </c>
      <c r="E20" s="49" t="n">
        <v>13</v>
      </c>
      <c r="F20" s="49" t="n">
        <v>110</v>
      </c>
      <c r="G20" s="49" t="n">
        <v>9</v>
      </c>
      <c r="H20" s="49" t="n">
        <v>0</v>
      </c>
      <c r="I20" s="49" t="n">
        <v>30</v>
      </c>
      <c r="J20" s="49" t="n">
        <v>3</v>
      </c>
      <c r="K20" s="49" t="n">
        <v>1</v>
      </c>
    </row>
    <row r="21" customFormat="false" ht="14.65" hidden="false" customHeight="true" outlineLevel="0" collapsed="false">
      <c r="A21" s="1" t="s">
        <v>62</v>
      </c>
      <c r="B21" s="49" t="n">
        <v>17</v>
      </c>
      <c r="C21" s="49" t="n">
        <v>98</v>
      </c>
      <c r="D21" s="49" t="n">
        <v>3811</v>
      </c>
      <c r="E21" s="49" t="n">
        <v>10</v>
      </c>
      <c r="F21" s="49" t="n">
        <v>143</v>
      </c>
      <c r="G21" s="49" t="n">
        <v>7</v>
      </c>
      <c r="H21" s="49" t="n">
        <v>3</v>
      </c>
      <c r="I21" s="49" t="n">
        <v>28</v>
      </c>
      <c r="J21" s="49" t="n">
        <v>2</v>
      </c>
      <c r="K21" s="49" t="n">
        <v>3</v>
      </c>
    </row>
    <row r="22" customFormat="false" ht="14.65" hidden="false" customHeight="true" outlineLevel="0" collapsed="false">
      <c r="A22" s="1" t="s">
        <v>63</v>
      </c>
      <c r="B22" s="49" t="n">
        <v>19</v>
      </c>
      <c r="C22" s="49" t="n">
        <v>144</v>
      </c>
      <c r="D22" s="49" t="n">
        <v>5425</v>
      </c>
      <c r="E22" s="49" t="n">
        <v>5</v>
      </c>
      <c r="F22" s="49" t="n">
        <v>145</v>
      </c>
      <c r="G22" s="49" t="n">
        <v>6</v>
      </c>
      <c r="H22" s="49" t="n">
        <v>0</v>
      </c>
      <c r="I22" s="49" t="n">
        <v>15</v>
      </c>
      <c r="J22" s="49" t="n">
        <v>1</v>
      </c>
      <c r="K22" s="49" t="n">
        <v>4</v>
      </c>
    </row>
    <row r="23" customFormat="false" ht="14.65" hidden="false" customHeight="true" outlineLevel="0" collapsed="false">
      <c r="A23" s="1" t="s">
        <v>64</v>
      </c>
      <c r="B23" s="49" t="n">
        <v>17</v>
      </c>
      <c r="C23" s="49" t="n">
        <v>118</v>
      </c>
      <c r="D23" s="49" t="n">
        <v>4103</v>
      </c>
      <c r="E23" s="49" t="n">
        <v>6</v>
      </c>
      <c r="F23" s="49" t="n">
        <v>82</v>
      </c>
      <c r="G23" s="49" t="n">
        <v>4</v>
      </c>
      <c r="H23" s="49" t="n">
        <v>3</v>
      </c>
      <c r="I23" s="49" t="n">
        <v>5</v>
      </c>
      <c r="J23" s="49" t="n">
        <v>0</v>
      </c>
      <c r="K23" s="49" t="n">
        <v>2</v>
      </c>
    </row>
    <row r="24" customFormat="false" ht="14.65" hidden="false" customHeight="true" outlineLevel="0" collapsed="false">
      <c r="A24" s="1" t="s">
        <v>65</v>
      </c>
      <c r="B24" s="49" t="n">
        <v>15</v>
      </c>
      <c r="C24" s="49" t="n">
        <v>67</v>
      </c>
      <c r="D24" s="49" t="n">
        <v>2282</v>
      </c>
      <c r="E24" s="49" t="n">
        <v>8</v>
      </c>
      <c r="F24" s="49" t="n">
        <v>38</v>
      </c>
      <c r="G24" s="49" t="n">
        <v>2</v>
      </c>
      <c r="H24" s="49" t="n">
        <v>0</v>
      </c>
      <c r="I24" s="49" t="n">
        <v>2</v>
      </c>
      <c r="J24" s="49" t="n">
        <v>0</v>
      </c>
      <c r="K24" s="49" t="n">
        <v>0</v>
      </c>
    </row>
    <row r="25" customFormat="false" ht="14.65" hidden="false" customHeight="true" outlineLevel="0" collapsed="false">
      <c r="A25" s="1" t="s">
        <v>66</v>
      </c>
      <c r="B25" s="49" t="n">
        <v>4</v>
      </c>
      <c r="C25" s="49" t="n">
        <v>47</v>
      </c>
      <c r="D25" s="49" t="n">
        <v>1630</v>
      </c>
      <c r="E25" s="49" t="n">
        <v>2</v>
      </c>
      <c r="F25" s="49" t="n">
        <v>24</v>
      </c>
      <c r="G25" s="49" t="n">
        <v>3</v>
      </c>
      <c r="H25" s="49" t="n">
        <v>0</v>
      </c>
      <c r="I25" s="49" t="n">
        <v>1</v>
      </c>
      <c r="J25" s="49" t="n">
        <v>0</v>
      </c>
      <c r="K25" s="49" t="n">
        <v>0</v>
      </c>
    </row>
    <row r="26" customFormat="false" ht="14.65" hidden="false" customHeight="true" outlineLevel="0" collapsed="false">
      <c r="A26" s="1" t="s">
        <v>67</v>
      </c>
      <c r="B26" s="49" t="n">
        <v>3</v>
      </c>
      <c r="C26" s="49" t="n">
        <v>54</v>
      </c>
      <c r="D26" s="49" t="n">
        <v>1486</v>
      </c>
      <c r="E26" s="49" t="n">
        <v>2</v>
      </c>
      <c r="F26" s="49" t="n">
        <v>23</v>
      </c>
      <c r="G26" s="49" t="n">
        <v>0</v>
      </c>
      <c r="H26" s="49" t="n">
        <v>0</v>
      </c>
      <c r="I26" s="49" t="n">
        <v>2</v>
      </c>
      <c r="J26" s="49" t="n">
        <v>0</v>
      </c>
      <c r="K26" s="49" t="n">
        <v>0</v>
      </c>
    </row>
    <row r="27" customFormat="false" ht="14.65" hidden="false" customHeight="true" outlineLevel="0" collapsed="false">
      <c r="A27" s="1" t="s">
        <v>68</v>
      </c>
      <c r="B27" s="49" t="n">
        <v>4</v>
      </c>
      <c r="C27" s="49" t="n">
        <v>27</v>
      </c>
      <c r="D27" s="49" t="n">
        <v>1313</v>
      </c>
      <c r="E27" s="49" t="n">
        <v>1</v>
      </c>
      <c r="F27" s="49" t="n">
        <v>16</v>
      </c>
      <c r="G27" s="49" t="n">
        <v>0</v>
      </c>
      <c r="H27" s="49" t="n">
        <v>0</v>
      </c>
      <c r="I27" s="49" t="n">
        <v>0</v>
      </c>
      <c r="J27" s="49" t="n">
        <v>0</v>
      </c>
      <c r="K27" s="49" t="n">
        <v>0</v>
      </c>
    </row>
    <row r="28" customFormat="false" ht="14.65" hidden="false" customHeight="true" outlineLevel="0" collapsed="false">
      <c r="A28" s="1" t="s">
        <v>69</v>
      </c>
      <c r="B28" s="49" t="n">
        <v>0</v>
      </c>
      <c r="C28" s="49" t="n">
        <v>9</v>
      </c>
      <c r="D28" s="49" t="n">
        <v>758</v>
      </c>
      <c r="E28" s="49" t="n">
        <v>0</v>
      </c>
      <c r="F28" s="49" t="n">
        <v>11</v>
      </c>
      <c r="G28" s="49" t="n">
        <v>0</v>
      </c>
      <c r="H28" s="49" t="n">
        <v>0</v>
      </c>
      <c r="I28" s="49" t="n">
        <v>0</v>
      </c>
      <c r="J28" s="49" t="n">
        <v>0</v>
      </c>
      <c r="K28" s="49" t="n">
        <v>0</v>
      </c>
    </row>
    <row r="29" customFormat="false" ht="14.65" hidden="false" customHeight="true" outlineLevel="0" collapsed="false">
      <c r="A29" s="1" t="s">
        <v>216</v>
      </c>
      <c r="B29" s="1" t="n">
        <f aca="false">SUM(B5:B28)</f>
        <v>238</v>
      </c>
      <c r="C29" s="1" t="n">
        <f aca="false">SUM(C5:C28)</f>
        <v>1149</v>
      </c>
      <c r="D29" s="1" t="n">
        <f aca="false">SUM(D5:D28)</f>
        <v>44895</v>
      </c>
      <c r="E29" s="1" t="n">
        <f aca="false">SUM(E5:E28)</f>
        <v>108</v>
      </c>
      <c r="F29" s="1" t="n">
        <f aca="false">SUM(F5:F28)</f>
        <v>1708</v>
      </c>
      <c r="G29" s="1" t="n">
        <f aca="false">SUM(G5:G28)</f>
        <v>116</v>
      </c>
      <c r="H29" s="1" t="n">
        <f aca="false">SUM(H5:H28)</f>
        <v>30</v>
      </c>
      <c r="I29" s="1" t="n">
        <f aca="false">SUM(I5:I28)</f>
        <v>330</v>
      </c>
      <c r="J29" s="1" t="n">
        <f aca="false">SUM(J5:J28)</f>
        <v>25</v>
      </c>
      <c r="K29" s="1" t="n">
        <f aca="false">SUM(K5:K28)</f>
        <v>44</v>
      </c>
      <c r="L29" s="1" t="n">
        <f aca="false">SUM(B29:K29)</f>
        <v>48643</v>
      </c>
    </row>
    <row r="30" customFormat="false" ht="14.65" hidden="false" customHeight="true" outlineLevel="0" collapsed="false"/>
    <row r="31" customFormat="false" ht="14.65" hidden="false" customHeight="true" outlineLevel="0" collapsed="false">
      <c r="A31" s="50" t="s">
        <v>206</v>
      </c>
    </row>
    <row r="32" customFormat="false" ht="12.8" hidden="false" customHeight="true" outlineLevel="0" collapsed="false">
      <c r="B32" s="1" t="n">
        <v>1</v>
      </c>
      <c r="C32" s="1" t="n">
        <v>2</v>
      </c>
      <c r="D32" s="1" t="n">
        <v>3</v>
      </c>
      <c r="E32" s="1" t="n">
        <v>4</v>
      </c>
      <c r="F32" s="1" t="n">
        <v>5</v>
      </c>
      <c r="G32" s="1" t="n">
        <v>6</v>
      </c>
      <c r="H32" s="1" t="n">
        <v>7</v>
      </c>
      <c r="I32" s="1" t="n">
        <v>8</v>
      </c>
      <c r="J32" s="1" t="n">
        <v>9</v>
      </c>
      <c r="K32" s="1" t="n">
        <v>10</v>
      </c>
    </row>
    <row r="33" customFormat="false" ht="14.65" hidden="false" customHeight="true" outlineLevel="0" collapsed="false">
      <c r="A33" s="1" t="s">
        <v>46</v>
      </c>
      <c r="B33" s="49" t="n">
        <v>0</v>
      </c>
      <c r="C33" s="49" t="n">
        <v>3</v>
      </c>
      <c r="D33" s="49" t="n">
        <v>268</v>
      </c>
      <c r="E33" s="49" t="n">
        <v>0</v>
      </c>
      <c r="F33" s="49" t="n">
        <v>8</v>
      </c>
      <c r="G33" s="49" t="n">
        <v>0</v>
      </c>
      <c r="H33" s="49" t="n">
        <v>0</v>
      </c>
      <c r="I33" s="49" t="n">
        <v>2</v>
      </c>
      <c r="J33" s="49" t="n">
        <v>0</v>
      </c>
      <c r="K33" s="49" t="n">
        <v>1</v>
      </c>
    </row>
    <row r="34" customFormat="false" ht="14.65" hidden="false" customHeight="true" outlineLevel="0" collapsed="false">
      <c r="A34" s="1" t="s">
        <v>47</v>
      </c>
      <c r="B34" s="49" t="n">
        <v>2</v>
      </c>
      <c r="C34" s="49" t="n">
        <v>1</v>
      </c>
      <c r="D34" s="49" t="n">
        <v>127</v>
      </c>
      <c r="E34" s="49" t="n">
        <v>0</v>
      </c>
      <c r="F34" s="49" t="n">
        <v>7</v>
      </c>
      <c r="G34" s="49" t="n">
        <v>1</v>
      </c>
      <c r="H34" s="49" t="n">
        <v>0</v>
      </c>
      <c r="I34" s="49" t="n">
        <v>0</v>
      </c>
      <c r="J34" s="49" t="n">
        <v>0</v>
      </c>
      <c r="K34" s="49" t="n">
        <v>1</v>
      </c>
    </row>
    <row r="35" customFormat="false" ht="14.65" hidden="false" customHeight="true" outlineLevel="0" collapsed="false">
      <c r="A35" s="1" t="s">
        <v>48</v>
      </c>
      <c r="B35" s="49" t="n">
        <v>0</v>
      </c>
      <c r="C35" s="49" t="n">
        <v>2</v>
      </c>
      <c r="D35" s="49" t="n">
        <v>83</v>
      </c>
      <c r="E35" s="49" t="n">
        <v>0</v>
      </c>
      <c r="F35" s="49" t="n">
        <v>7</v>
      </c>
      <c r="G35" s="49" t="n">
        <v>0</v>
      </c>
      <c r="H35" s="49" t="n">
        <v>0</v>
      </c>
      <c r="I35" s="49" t="n">
        <v>0</v>
      </c>
      <c r="J35" s="49" t="n">
        <v>0</v>
      </c>
      <c r="K35" s="49" t="n">
        <v>0</v>
      </c>
    </row>
    <row r="36" customFormat="false" ht="14.65" hidden="false" customHeight="true" outlineLevel="0" collapsed="false">
      <c r="A36" s="1" t="s">
        <v>49</v>
      </c>
      <c r="B36" s="49" t="n">
        <v>1</v>
      </c>
      <c r="C36" s="49" t="n">
        <v>3</v>
      </c>
      <c r="D36" s="49" t="n">
        <v>96</v>
      </c>
      <c r="E36" s="49" t="n">
        <v>0</v>
      </c>
      <c r="F36" s="49" t="n">
        <v>4</v>
      </c>
      <c r="G36" s="49" t="n">
        <v>0</v>
      </c>
      <c r="H36" s="49" t="n">
        <v>0</v>
      </c>
      <c r="I36" s="49" t="n">
        <v>0</v>
      </c>
      <c r="J36" s="49" t="n">
        <v>0</v>
      </c>
      <c r="K36" s="49" t="n">
        <v>0</v>
      </c>
    </row>
    <row r="37" customFormat="false" ht="14.65" hidden="false" customHeight="true" outlineLevel="0" collapsed="false">
      <c r="A37" s="1" t="s">
        <v>50</v>
      </c>
      <c r="B37" s="49" t="n">
        <v>2</v>
      </c>
      <c r="C37" s="49" t="n">
        <v>8</v>
      </c>
      <c r="D37" s="49" t="n">
        <v>277</v>
      </c>
      <c r="E37" s="49" t="n">
        <v>0</v>
      </c>
      <c r="F37" s="49" t="n">
        <v>37</v>
      </c>
      <c r="G37" s="49" t="n">
        <v>0</v>
      </c>
      <c r="H37" s="49" t="n">
        <v>0</v>
      </c>
      <c r="I37" s="49" t="n">
        <v>5</v>
      </c>
      <c r="J37" s="49" t="n">
        <v>0</v>
      </c>
      <c r="K37" s="49" t="n">
        <v>0</v>
      </c>
    </row>
    <row r="38" customFormat="false" ht="14.65" hidden="false" customHeight="true" outlineLevel="0" collapsed="false">
      <c r="A38" s="1" t="s">
        <v>51</v>
      </c>
      <c r="B38" s="49" t="n">
        <v>0</v>
      </c>
      <c r="C38" s="49" t="n">
        <v>18</v>
      </c>
      <c r="D38" s="49" t="n">
        <v>505</v>
      </c>
      <c r="E38" s="49" t="n">
        <v>0</v>
      </c>
      <c r="F38" s="49" t="n">
        <v>45</v>
      </c>
      <c r="G38" s="49" t="n">
        <v>1</v>
      </c>
      <c r="H38" s="49" t="n">
        <v>3</v>
      </c>
      <c r="I38" s="49" t="n">
        <v>23</v>
      </c>
      <c r="J38" s="49" t="n">
        <v>1</v>
      </c>
      <c r="K38" s="49" t="n">
        <v>2</v>
      </c>
    </row>
    <row r="39" customFormat="false" ht="14.65" hidden="false" customHeight="true" outlineLevel="0" collapsed="false">
      <c r="A39" s="1" t="s">
        <v>52</v>
      </c>
      <c r="B39" s="49" t="n">
        <v>12</v>
      </c>
      <c r="C39" s="49" t="n">
        <v>45</v>
      </c>
      <c r="D39" s="49" t="n">
        <v>1948</v>
      </c>
      <c r="E39" s="49" t="n">
        <v>3</v>
      </c>
      <c r="F39" s="49" t="n">
        <v>87</v>
      </c>
      <c r="G39" s="49" t="n">
        <v>3</v>
      </c>
      <c r="H39" s="49" t="n">
        <v>4</v>
      </c>
      <c r="I39" s="49" t="n">
        <v>35</v>
      </c>
      <c r="J39" s="49" t="n">
        <v>2</v>
      </c>
      <c r="K39" s="49" t="n">
        <v>1</v>
      </c>
    </row>
    <row r="40" customFormat="false" ht="14.65" hidden="false" customHeight="true" outlineLevel="0" collapsed="false">
      <c r="A40" s="1" t="s">
        <v>53</v>
      </c>
      <c r="B40" s="49" t="n">
        <v>14</v>
      </c>
      <c r="C40" s="49" t="n">
        <v>62</v>
      </c>
      <c r="D40" s="49" t="n">
        <v>3251</v>
      </c>
      <c r="E40" s="49" t="n">
        <v>5</v>
      </c>
      <c r="F40" s="49" t="n">
        <v>199</v>
      </c>
      <c r="G40" s="49" t="n">
        <v>10</v>
      </c>
      <c r="H40" s="49" t="n">
        <v>1</v>
      </c>
      <c r="I40" s="49" t="n">
        <v>32</v>
      </c>
      <c r="J40" s="49" t="n">
        <v>5</v>
      </c>
      <c r="K40" s="49" t="n">
        <v>8</v>
      </c>
    </row>
    <row r="41" customFormat="false" ht="14.65" hidden="false" customHeight="true" outlineLevel="0" collapsed="false">
      <c r="A41" s="1" t="s">
        <v>54</v>
      </c>
      <c r="B41" s="49" t="n">
        <v>15</v>
      </c>
      <c r="C41" s="49" t="n">
        <v>49</v>
      </c>
      <c r="D41" s="49" t="n">
        <v>2539</v>
      </c>
      <c r="E41" s="49" t="n">
        <v>7</v>
      </c>
      <c r="F41" s="49" t="n">
        <v>156</v>
      </c>
      <c r="G41" s="49" t="n">
        <v>14</v>
      </c>
      <c r="H41" s="49" t="n">
        <v>0</v>
      </c>
      <c r="I41" s="49" t="n">
        <v>28</v>
      </c>
      <c r="J41" s="49" t="n">
        <v>3</v>
      </c>
      <c r="K41" s="49" t="n">
        <v>7</v>
      </c>
    </row>
    <row r="42" customFormat="false" ht="14.65" hidden="false" customHeight="true" outlineLevel="0" collapsed="false">
      <c r="A42" s="1" t="s">
        <v>55</v>
      </c>
      <c r="B42" s="49" t="n">
        <v>16</v>
      </c>
      <c r="C42" s="49" t="n">
        <v>49</v>
      </c>
      <c r="D42" s="49" t="n">
        <v>2211</v>
      </c>
      <c r="E42" s="49" t="n">
        <v>10</v>
      </c>
      <c r="F42" s="49" t="n">
        <v>125</v>
      </c>
      <c r="G42" s="49" t="n">
        <v>13</v>
      </c>
      <c r="H42" s="49" t="n">
        <v>10</v>
      </c>
      <c r="I42" s="49" t="n">
        <v>30</v>
      </c>
      <c r="J42" s="49" t="n">
        <v>2</v>
      </c>
      <c r="K42" s="49" t="n">
        <v>9</v>
      </c>
    </row>
    <row r="43" customFormat="false" ht="14.65" hidden="false" customHeight="true" outlineLevel="0" collapsed="false">
      <c r="A43" s="1" t="s">
        <v>56</v>
      </c>
      <c r="B43" s="49" t="n">
        <v>14</v>
      </c>
      <c r="C43" s="49" t="n">
        <v>36</v>
      </c>
      <c r="D43" s="49" t="n">
        <v>2427</v>
      </c>
      <c r="E43" s="49" t="n">
        <v>8</v>
      </c>
      <c r="F43" s="49" t="n">
        <v>153</v>
      </c>
      <c r="G43" s="49" t="n">
        <v>13</v>
      </c>
      <c r="H43" s="49" t="n">
        <v>3</v>
      </c>
      <c r="I43" s="49" t="n">
        <v>47</v>
      </c>
      <c r="J43" s="49" t="n">
        <v>7</v>
      </c>
      <c r="K43" s="49" t="n">
        <v>6</v>
      </c>
    </row>
    <row r="44" customFormat="false" ht="14.65" hidden="false" customHeight="true" outlineLevel="0" collapsed="false">
      <c r="A44" s="1" t="s">
        <v>57</v>
      </c>
      <c r="B44" s="49" t="n">
        <v>15</v>
      </c>
      <c r="C44" s="49" t="n">
        <v>51</v>
      </c>
      <c r="D44" s="49" t="n">
        <v>3108</v>
      </c>
      <c r="E44" s="49" t="n">
        <v>10</v>
      </c>
      <c r="F44" s="49" t="n">
        <v>142</v>
      </c>
      <c r="G44" s="49" t="n">
        <v>10</v>
      </c>
      <c r="H44" s="49" t="n">
        <v>6</v>
      </c>
      <c r="I44" s="49" t="n">
        <v>37</v>
      </c>
      <c r="J44" s="49" t="n">
        <v>1</v>
      </c>
      <c r="K44" s="49" t="n">
        <v>7</v>
      </c>
    </row>
    <row r="45" customFormat="false" ht="14.65" hidden="false" customHeight="true" outlineLevel="0" collapsed="false">
      <c r="A45" s="1" t="s">
        <v>58</v>
      </c>
      <c r="B45" s="49" t="n">
        <v>14</v>
      </c>
      <c r="C45" s="49" t="n">
        <v>79</v>
      </c>
      <c r="D45" s="49" t="n">
        <v>2631</v>
      </c>
      <c r="E45" s="49" t="n">
        <v>6</v>
      </c>
      <c r="F45" s="49" t="n">
        <v>89</v>
      </c>
      <c r="G45" s="49" t="n">
        <v>15</v>
      </c>
      <c r="H45" s="49" t="n">
        <v>1</v>
      </c>
      <c r="I45" s="49" t="n">
        <v>14</v>
      </c>
      <c r="J45" s="49" t="n">
        <v>2</v>
      </c>
      <c r="K45" s="49" t="n">
        <v>3</v>
      </c>
    </row>
    <row r="46" customFormat="false" ht="14.65" hidden="false" customHeight="true" outlineLevel="0" collapsed="false">
      <c r="A46" s="1" t="s">
        <v>59</v>
      </c>
      <c r="B46" s="49" t="n">
        <v>18</v>
      </c>
      <c r="C46" s="49" t="n">
        <v>65</v>
      </c>
      <c r="D46" s="49" t="n">
        <v>2893</v>
      </c>
      <c r="E46" s="49" t="n">
        <v>7</v>
      </c>
      <c r="F46" s="49" t="n">
        <v>155</v>
      </c>
      <c r="G46" s="49" t="n">
        <v>7</v>
      </c>
      <c r="H46" s="49" t="n">
        <v>4</v>
      </c>
      <c r="I46" s="49" t="n">
        <v>23</v>
      </c>
      <c r="J46" s="49" t="n">
        <v>1</v>
      </c>
      <c r="K46" s="49" t="n">
        <v>7</v>
      </c>
    </row>
    <row r="47" customFormat="false" ht="14.65" hidden="false" customHeight="true" outlineLevel="0" collapsed="false">
      <c r="A47" s="1" t="s">
        <v>60</v>
      </c>
      <c r="B47" s="49" t="n">
        <v>18</v>
      </c>
      <c r="C47" s="49" t="n">
        <v>67</v>
      </c>
      <c r="D47" s="49" t="n">
        <v>2524</v>
      </c>
      <c r="E47" s="49" t="n">
        <v>8</v>
      </c>
      <c r="F47" s="49" t="n">
        <v>134</v>
      </c>
      <c r="G47" s="49" t="n">
        <v>15</v>
      </c>
      <c r="H47" s="49" t="n">
        <v>0</v>
      </c>
      <c r="I47" s="49" t="n">
        <v>24</v>
      </c>
      <c r="J47" s="49" t="n">
        <v>3</v>
      </c>
      <c r="K47" s="49" t="n">
        <v>9</v>
      </c>
    </row>
    <row r="48" customFormat="false" ht="14.65" hidden="false" customHeight="true" outlineLevel="0" collapsed="false">
      <c r="A48" s="1" t="s">
        <v>61</v>
      </c>
      <c r="B48" s="49" t="n">
        <v>19</v>
      </c>
      <c r="C48" s="49" t="n">
        <v>60</v>
      </c>
      <c r="D48" s="49" t="n">
        <v>2703</v>
      </c>
      <c r="E48" s="49" t="n">
        <v>14</v>
      </c>
      <c r="F48" s="49" t="n">
        <v>120</v>
      </c>
      <c r="G48" s="49" t="n">
        <v>13</v>
      </c>
      <c r="H48" s="49" t="n">
        <v>0</v>
      </c>
      <c r="I48" s="49" t="n">
        <v>24</v>
      </c>
      <c r="J48" s="49" t="n">
        <v>2</v>
      </c>
      <c r="K48" s="49" t="n">
        <v>6</v>
      </c>
    </row>
    <row r="49" customFormat="false" ht="14.65" hidden="false" customHeight="true" outlineLevel="0" collapsed="false">
      <c r="A49" s="1" t="s">
        <v>62</v>
      </c>
      <c r="B49" s="49" t="n">
        <v>23</v>
      </c>
      <c r="C49" s="49" t="n">
        <v>87</v>
      </c>
      <c r="D49" s="49" t="n">
        <v>3322</v>
      </c>
      <c r="E49" s="49" t="n">
        <v>10</v>
      </c>
      <c r="F49" s="49" t="n">
        <v>104</v>
      </c>
      <c r="G49" s="49" t="n">
        <v>7</v>
      </c>
      <c r="H49" s="49" t="n">
        <v>1</v>
      </c>
      <c r="I49" s="49" t="n">
        <v>23</v>
      </c>
      <c r="J49" s="49" t="n">
        <v>1</v>
      </c>
      <c r="K49" s="49" t="n">
        <v>7</v>
      </c>
    </row>
    <row r="50" customFormat="false" ht="14.65" hidden="false" customHeight="true" outlineLevel="0" collapsed="false">
      <c r="A50" s="1" t="s">
        <v>63</v>
      </c>
      <c r="B50" s="49" t="n">
        <v>18</v>
      </c>
      <c r="C50" s="49" t="n">
        <v>84</v>
      </c>
      <c r="D50" s="49" t="n">
        <v>3649</v>
      </c>
      <c r="E50" s="49" t="n">
        <v>9</v>
      </c>
      <c r="F50" s="49" t="n">
        <v>90</v>
      </c>
      <c r="G50" s="49" t="n">
        <v>12</v>
      </c>
      <c r="H50" s="49" t="n">
        <v>3</v>
      </c>
      <c r="I50" s="49" t="n">
        <v>10</v>
      </c>
      <c r="J50" s="49" t="n">
        <v>2</v>
      </c>
      <c r="K50" s="49" t="n">
        <v>2</v>
      </c>
    </row>
    <row r="51" customFormat="false" ht="14.65" hidden="false" customHeight="true" outlineLevel="0" collapsed="false">
      <c r="A51" s="1" t="s">
        <v>64</v>
      </c>
      <c r="B51" s="49" t="n">
        <v>19</v>
      </c>
      <c r="C51" s="49" t="n">
        <v>90</v>
      </c>
      <c r="D51" s="49" t="n">
        <v>3080</v>
      </c>
      <c r="E51" s="49" t="n">
        <v>2</v>
      </c>
      <c r="F51" s="49" t="n">
        <v>66</v>
      </c>
      <c r="G51" s="49" t="n">
        <v>3</v>
      </c>
      <c r="H51" s="49" t="n">
        <v>0</v>
      </c>
      <c r="I51" s="49" t="n">
        <v>1</v>
      </c>
      <c r="J51" s="49" t="n">
        <v>0</v>
      </c>
      <c r="K51" s="49" t="n">
        <v>3</v>
      </c>
    </row>
    <row r="52" customFormat="false" ht="14.65" hidden="false" customHeight="true" outlineLevel="0" collapsed="false">
      <c r="A52" s="1" t="s">
        <v>65</v>
      </c>
      <c r="B52" s="49" t="n">
        <v>14</v>
      </c>
      <c r="C52" s="49" t="n">
        <v>48</v>
      </c>
      <c r="D52" s="49" t="n">
        <v>2184</v>
      </c>
      <c r="E52" s="49" t="n">
        <v>4</v>
      </c>
      <c r="F52" s="49" t="n">
        <v>45</v>
      </c>
      <c r="G52" s="49" t="n">
        <v>6</v>
      </c>
      <c r="H52" s="49" t="n">
        <v>0</v>
      </c>
      <c r="I52" s="49" t="n">
        <v>3</v>
      </c>
      <c r="J52" s="49" t="n">
        <v>0</v>
      </c>
      <c r="K52" s="49" t="n">
        <v>1</v>
      </c>
    </row>
    <row r="53" customFormat="false" ht="14.65" hidden="false" customHeight="true" outlineLevel="0" collapsed="false">
      <c r="A53" s="1" t="s">
        <v>66</v>
      </c>
      <c r="B53" s="49" t="n">
        <v>5</v>
      </c>
      <c r="C53" s="49" t="n">
        <v>42</v>
      </c>
      <c r="D53" s="49" t="n">
        <v>1433</v>
      </c>
      <c r="E53" s="49" t="n">
        <v>5</v>
      </c>
      <c r="F53" s="49" t="n">
        <v>17</v>
      </c>
      <c r="G53" s="49" t="n">
        <v>4</v>
      </c>
      <c r="H53" s="49" t="n">
        <v>1</v>
      </c>
      <c r="I53" s="49" t="n">
        <v>0</v>
      </c>
      <c r="J53" s="49" t="n">
        <v>1</v>
      </c>
      <c r="K53" s="49" t="n">
        <v>0</v>
      </c>
    </row>
    <row r="54" customFormat="false" ht="14.65" hidden="false" customHeight="true" outlineLevel="0" collapsed="false">
      <c r="A54" s="1" t="s">
        <v>67</v>
      </c>
      <c r="B54" s="49" t="n">
        <v>4</v>
      </c>
      <c r="C54" s="49" t="n">
        <v>35</v>
      </c>
      <c r="D54" s="49" t="n">
        <v>1166</v>
      </c>
      <c r="E54" s="49" t="n">
        <v>4</v>
      </c>
      <c r="F54" s="49" t="n">
        <v>13</v>
      </c>
      <c r="G54" s="49" t="n">
        <v>0</v>
      </c>
      <c r="H54" s="49" t="n">
        <v>0</v>
      </c>
      <c r="I54" s="49" t="n">
        <v>1</v>
      </c>
      <c r="J54" s="49" t="n">
        <v>0</v>
      </c>
      <c r="K54" s="49" t="n">
        <v>0</v>
      </c>
    </row>
    <row r="55" customFormat="false" ht="14.65" hidden="false" customHeight="true" outlineLevel="0" collapsed="false">
      <c r="A55" s="1" t="s">
        <v>68</v>
      </c>
      <c r="B55" s="49" t="n">
        <v>4</v>
      </c>
      <c r="C55" s="49" t="n">
        <v>21</v>
      </c>
      <c r="D55" s="49" t="n">
        <v>1067</v>
      </c>
      <c r="E55" s="49" t="n">
        <v>0</v>
      </c>
      <c r="F55" s="49" t="n">
        <v>9</v>
      </c>
      <c r="G55" s="49" t="n">
        <v>1</v>
      </c>
      <c r="H55" s="49" t="n">
        <v>0</v>
      </c>
      <c r="I55" s="49" t="n">
        <v>0</v>
      </c>
      <c r="J55" s="49" t="n">
        <v>0</v>
      </c>
      <c r="K55" s="49" t="n">
        <v>0</v>
      </c>
    </row>
    <row r="56" customFormat="false" ht="14.65" hidden="false" customHeight="true" outlineLevel="0" collapsed="false">
      <c r="A56" s="1" t="s">
        <v>69</v>
      </c>
      <c r="B56" s="49" t="n">
        <v>0</v>
      </c>
      <c r="C56" s="49" t="n">
        <v>7</v>
      </c>
      <c r="D56" s="49" t="n">
        <v>626</v>
      </c>
      <c r="E56" s="49" t="n">
        <v>0</v>
      </c>
      <c r="F56" s="49" t="n">
        <v>7</v>
      </c>
      <c r="G56" s="49" t="n">
        <v>0</v>
      </c>
      <c r="H56" s="49" t="n">
        <v>0</v>
      </c>
      <c r="I56" s="49" t="n">
        <v>1</v>
      </c>
      <c r="J56" s="49" t="n">
        <v>0</v>
      </c>
      <c r="K56" s="49" t="n">
        <v>1</v>
      </c>
    </row>
    <row r="57" customFormat="false" ht="12.8" hidden="false" customHeight="true" outlineLevel="0" collapsed="false">
      <c r="A57" s="1" t="s">
        <v>216</v>
      </c>
      <c r="B57" s="1" t="n">
        <f aca="false">SUM(B33:B56)</f>
        <v>247</v>
      </c>
      <c r="C57" s="1" t="n">
        <f aca="false">SUM(C33:C56)</f>
        <v>1012</v>
      </c>
      <c r="D57" s="1" t="n">
        <f aca="false">SUM(D33:D56)</f>
        <v>44118</v>
      </c>
      <c r="E57" s="1" t="n">
        <f aca="false">SUM(E33:E56)</f>
        <v>112</v>
      </c>
      <c r="F57" s="1" t="n">
        <f aca="false">SUM(F33:F56)</f>
        <v>1819</v>
      </c>
      <c r="G57" s="1" t="n">
        <f aca="false">SUM(G33:G56)</f>
        <v>148</v>
      </c>
      <c r="H57" s="1" t="n">
        <f aca="false">SUM(H33:H56)</f>
        <v>37</v>
      </c>
      <c r="I57" s="1" t="n">
        <f aca="false">SUM(I33:I56)</f>
        <v>363</v>
      </c>
      <c r="J57" s="1" t="n">
        <f aca="false">SUM(J33:J56)</f>
        <v>33</v>
      </c>
      <c r="K57" s="1" t="n">
        <f aca="false">SUM(K33:K56)</f>
        <v>81</v>
      </c>
      <c r="L57" s="1" t="n">
        <f aca="false">SUM(B57:K57)</f>
        <v>47970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5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3" activeCellId="0" sqref="K3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9" min="2" style="1" width="8.67"/>
    <col collapsed="false" customWidth="true" hidden="false" outlineLevel="0" max="11" min="10" style="51" width="8.67"/>
    <col collapsed="false" customWidth="true" hidden="false" outlineLevel="0" max="1025" min="12" style="1" width="11.04"/>
  </cols>
  <sheetData>
    <row r="1" customFormat="false" ht="15.75" hidden="false" customHeight="true" outlineLevel="0" collapsed="false">
      <c r="A1" s="52" t="str">
        <f aca="false">Data_count!B3</f>
        <v>Poste de comptage : 01743230  Axe : NE:174:  PR 1 + 3.255 m à PR 1 + 276.531 m</v>
      </c>
      <c r="K1" s="53"/>
    </row>
    <row r="2" customFormat="false" ht="19.5" hidden="false" customHeight="true" outlineLevel="0" collapsed="false">
      <c r="A2" s="54" t="str">
        <f aca="false">Data_count!B4</f>
        <v>Periode de comptage du 8/5/2017 au 14/5/2017</v>
      </c>
      <c r="G2" s="55" t="str">
        <f aca="false">Data_count!B5</f>
        <v>Comptage 2017</v>
      </c>
      <c r="K2" s="53" t="str">
        <f aca="false">Data_count!B6</f>
        <v>Type de capteur : Boucle</v>
      </c>
    </row>
    <row r="3" customFormat="false" ht="18.75" hidden="false" customHeight="true" outlineLevel="0" collapsed="false">
      <c r="A3" s="54" t="s">
        <v>221</v>
      </c>
      <c r="B3" s="56" t="str">
        <f aca="false">Data1!A2</f>
        <v>Peseux, carrefour giratoire de la Maison de Commune</v>
      </c>
    </row>
    <row r="4" customFormat="false" ht="12.75" hidden="false" customHeight="true" outlineLevel="0" collapsed="false">
      <c r="A4" s="54" t="s">
        <v>222</v>
      </c>
      <c r="B4" s="56" t="str">
        <f aca="false">Data1!G2</f>
        <v>Auvernier, carrefour giratoire de Brena</v>
      </c>
    </row>
    <row r="5" customFormat="false" ht="10.9" hidden="false" customHeight="true" outlineLevel="0" collapsed="false">
      <c r="A5" s="54"/>
      <c r="C5" s="56"/>
    </row>
    <row r="6" customFormat="false" ht="15.75" hidden="false" customHeight="true" outlineLevel="0" collapsed="false">
      <c r="A6" s="54"/>
      <c r="C6" s="56"/>
      <c r="F6" s="57" t="str">
        <f aca="false">Data1!D2</f>
        <v>AUVERNIER - Rte de la Gare</v>
      </c>
      <c r="G6" s="58"/>
    </row>
    <row r="7" customFormat="false" ht="13.5" hidden="false" customHeight="true" outlineLevel="0" collapsed="false">
      <c r="B7" s="54"/>
      <c r="C7" s="56"/>
    </row>
    <row r="8" customFormat="false" ht="21.75" hidden="false" customHeight="true" outlineLevel="0" collapsed="false">
      <c r="C8" s="59" t="s">
        <v>223</v>
      </c>
      <c r="D8" s="59"/>
      <c r="E8" s="59"/>
      <c r="F8" s="59"/>
      <c r="G8" s="59"/>
      <c r="H8" s="59"/>
      <c r="I8" s="59"/>
      <c r="J8" s="59"/>
      <c r="K8" s="59"/>
    </row>
    <row r="9" customFormat="false" ht="12.75" hidden="false" customHeight="true" outlineLevel="0" collapsed="false">
      <c r="C9" s="60" t="s">
        <v>224</v>
      </c>
      <c r="D9" s="60"/>
      <c r="E9" s="60"/>
      <c r="F9" s="60" t="s">
        <v>225</v>
      </c>
      <c r="G9" s="60"/>
      <c r="H9" s="60" t="s">
        <v>226</v>
      </c>
      <c r="I9" s="60"/>
      <c r="J9" s="61" t="s">
        <v>227</v>
      </c>
      <c r="K9" s="61"/>
    </row>
    <row r="10" customFormat="false" ht="13.15" hidden="false" customHeight="true" outlineLevel="0" collapsed="false">
      <c r="C10" s="62" t="s">
        <v>115</v>
      </c>
      <c r="D10" s="63" t="s">
        <v>38</v>
      </c>
      <c r="E10" s="64" t="s">
        <v>228</v>
      </c>
      <c r="F10" s="63" t="s">
        <v>38</v>
      </c>
      <c r="G10" s="64" t="s">
        <v>228</v>
      </c>
      <c r="H10" s="63" t="s">
        <v>38</v>
      </c>
      <c r="I10" s="64" t="s">
        <v>228</v>
      </c>
      <c r="J10" s="65" t="s">
        <v>38</v>
      </c>
      <c r="K10" s="66" t="s">
        <v>228</v>
      </c>
    </row>
    <row r="11" customFormat="false" ht="13.15" hidden="false" customHeight="true" outlineLevel="0" collapsed="false">
      <c r="B11" s="67" t="s">
        <v>31</v>
      </c>
      <c r="C11" s="68" t="n">
        <f aca="false">Data_day!B29</f>
        <v>14271</v>
      </c>
      <c r="D11" s="69" t="n">
        <f aca="false">Data_day!B57</f>
        <v>7113</v>
      </c>
      <c r="E11" s="70" t="n">
        <f aca="false">Data_day!B88</f>
        <v>7158</v>
      </c>
      <c r="F11" s="71" t="n">
        <f aca="false">D11-H11</f>
        <v>7028</v>
      </c>
      <c r="G11" s="70" t="n">
        <f aca="false">E11-I11</f>
        <v>7043</v>
      </c>
      <c r="H11" s="71" t="n">
        <f aca="false">Data_day!B60</f>
        <v>85</v>
      </c>
      <c r="I11" s="70" t="n">
        <f aca="false">Data_day!B91</f>
        <v>115</v>
      </c>
      <c r="J11" s="72" t="n">
        <f aca="false">100/D11*H11%</f>
        <v>0.0119499507943203</v>
      </c>
      <c r="K11" s="73" t="n">
        <f aca="false">100/E11*I11%</f>
        <v>0.0160659402067617</v>
      </c>
    </row>
    <row r="12" customFormat="false" ht="13.15" hidden="false" customHeight="true" outlineLevel="0" collapsed="false">
      <c r="B12" s="74" t="s">
        <v>32</v>
      </c>
      <c r="C12" s="68" t="n">
        <f aca="false">Data_day!C29</f>
        <v>15029</v>
      </c>
      <c r="D12" s="69" t="n">
        <f aca="false">Data_day!C57</f>
        <v>7612</v>
      </c>
      <c r="E12" s="70" t="n">
        <f aca="false">Data_day!C88</f>
        <v>7417</v>
      </c>
      <c r="F12" s="75" t="n">
        <f aca="false">D12-H12</f>
        <v>7513</v>
      </c>
      <c r="G12" s="76" t="n">
        <f aca="false">E12-I12</f>
        <v>7309</v>
      </c>
      <c r="H12" s="71" t="n">
        <f aca="false">Data_day!C60</f>
        <v>99</v>
      </c>
      <c r="I12" s="70" t="n">
        <f aca="false">Data_day!C91</f>
        <v>108</v>
      </c>
      <c r="J12" s="72" t="n">
        <f aca="false">100/D12*H12%</f>
        <v>0.0130057803468208</v>
      </c>
      <c r="K12" s="73" t="n">
        <f aca="false">100/E12*I12%</f>
        <v>0.0145611433194014</v>
      </c>
    </row>
    <row r="13" customFormat="false" ht="13.15" hidden="false" customHeight="true" outlineLevel="0" collapsed="false">
      <c r="B13" s="74" t="s">
        <v>33</v>
      </c>
      <c r="C13" s="68" t="n">
        <f aca="false">Data_day!D29</f>
        <v>16602</v>
      </c>
      <c r="D13" s="69" t="n">
        <f aca="false">Data_day!D57</f>
        <v>8736</v>
      </c>
      <c r="E13" s="70" t="n">
        <f aca="false">Data_day!D88</f>
        <v>7866</v>
      </c>
      <c r="F13" s="75" t="n">
        <f aca="false">D13-H13</f>
        <v>8592</v>
      </c>
      <c r="G13" s="76" t="n">
        <f aca="false">E13-I13</f>
        <v>7718</v>
      </c>
      <c r="H13" s="71" t="n">
        <f aca="false">Data_day!D60</f>
        <v>144</v>
      </c>
      <c r="I13" s="70" t="n">
        <f aca="false">Data_day!D91</f>
        <v>148</v>
      </c>
      <c r="J13" s="72" t="n">
        <f aca="false">100/D13*H13%</f>
        <v>0.0164835164835165</v>
      </c>
      <c r="K13" s="73" t="n">
        <f aca="false">100/E13*I13%</f>
        <v>0.0188151538265955</v>
      </c>
    </row>
    <row r="14" customFormat="false" ht="13.15" hidden="false" customHeight="true" outlineLevel="0" collapsed="false">
      <c r="B14" s="74" t="s">
        <v>34</v>
      </c>
      <c r="C14" s="68" t="n">
        <f aca="false">Data_day!E29</f>
        <v>15200</v>
      </c>
      <c r="D14" s="69" t="n">
        <f aca="false">Data_day!E57</f>
        <v>7685</v>
      </c>
      <c r="E14" s="70" t="n">
        <f aca="false">Data_day!E88</f>
        <v>7515</v>
      </c>
      <c r="F14" s="75" t="n">
        <f aca="false">D14-H14</f>
        <v>7569</v>
      </c>
      <c r="G14" s="76" t="n">
        <f aca="false">E14-I14</f>
        <v>7381</v>
      </c>
      <c r="H14" s="71" t="n">
        <f aca="false">Data_day!E60</f>
        <v>116</v>
      </c>
      <c r="I14" s="70" t="n">
        <f aca="false">Data_day!E91</f>
        <v>134</v>
      </c>
      <c r="J14" s="72" t="n">
        <f aca="false">100/D14*H14%</f>
        <v>0.0150943396226415</v>
      </c>
      <c r="K14" s="73" t="n">
        <f aca="false">100/E14*I14%</f>
        <v>0.017831004657352</v>
      </c>
    </row>
    <row r="15" customFormat="false" ht="13.15" hidden="false" customHeight="true" outlineLevel="0" collapsed="false">
      <c r="B15" s="77" t="s">
        <v>35</v>
      </c>
      <c r="C15" s="68" t="n">
        <f aca="false">Data_day!F29</f>
        <v>15078</v>
      </c>
      <c r="D15" s="69" t="n">
        <f aca="false">Data_day!F57</f>
        <v>7519</v>
      </c>
      <c r="E15" s="70" t="n">
        <f aca="false">Data_day!F88</f>
        <v>7559</v>
      </c>
      <c r="F15" s="78" t="n">
        <f aca="false">D15-H15</f>
        <v>7403</v>
      </c>
      <c r="G15" s="79" t="n">
        <f aca="false">E15-I15</f>
        <v>7423</v>
      </c>
      <c r="H15" s="71" t="n">
        <f aca="false">Data_day!F60</f>
        <v>116</v>
      </c>
      <c r="I15" s="70" t="n">
        <f aca="false">Data_day!F91</f>
        <v>136</v>
      </c>
      <c r="J15" s="72" t="n">
        <f aca="false">100/D15*H15%</f>
        <v>0.0154275834552467</v>
      </c>
      <c r="K15" s="73" t="n">
        <f aca="false">100/E15*I15%</f>
        <v>0.0179917978568594</v>
      </c>
    </row>
    <row r="16" customFormat="false" ht="13.15" hidden="false" customHeight="true" outlineLevel="0" collapsed="false">
      <c r="B16" s="80"/>
    </row>
    <row r="17" customFormat="false" ht="13.15" hidden="false" customHeight="true" outlineLevel="0" collapsed="false">
      <c r="B17" s="81" t="s">
        <v>36</v>
      </c>
      <c r="C17" s="82" t="n">
        <f aca="false">Data_day!G29</f>
        <v>10887</v>
      </c>
      <c r="D17" s="83" t="n">
        <f aca="false">Data_day!G57</f>
        <v>5367</v>
      </c>
      <c r="E17" s="84" t="n">
        <f aca="false">Data_day!G88</f>
        <v>5520</v>
      </c>
      <c r="F17" s="7" t="n">
        <f aca="false">D17-H17</f>
        <v>5321</v>
      </c>
      <c r="G17" s="84" t="n">
        <f aca="false">E17-I17</f>
        <v>5470</v>
      </c>
      <c r="H17" s="7" t="n">
        <f aca="false">Data_day!G60</f>
        <v>46</v>
      </c>
      <c r="I17" s="84" t="n">
        <f aca="false">Data_day!G91</f>
        <v>50</v>
      </c>
      <c r="J17" s="85" t="n">
        <f aca="false">100/D17*H17%</f>
        <v>0.00857089621762623</v>
      </c>
      <c r="K17" s="86" t="n">
        <f aca="false">100/E17*I17%</f>
        <v>0.00905797101449275</v>
      </c>
    </row>
    <row r="18" customFormat="false" ht="13.15" hidden="false" customHeight="true" outlineLevel="0" collapsed="false">
      <c r="B18" s="87" t="s">
        <v>37</v>
      </c>
      <c r="C18" s="82" t="n">
        <f aca="false">Data_day!H29</f>
        <v>9546</v>
      </c>
      <c r="D18" s="88" t="n">
        <f aca="false">Data_day!H57</f>
        <v>4611</v>
      </c>
      <c r="E18" s="89" t="n">
        <f aca="false">Data_day!H88</f>
        <v>4935</v>
      </c>
      <c r="F18" s="90" t="n">
        <f aca="false">D18-H18</f>
        <v>4580</v>
      </c>
      <c r="G18" s="89" t="n">
        <f aca="false">E18-I18</f>
        <v>4902</v>
      </c>
      <c r="H18" s="90" t="n">
        <f aca="false">Data_day!H60</f>
        <v>31</v>
      </c>
      <c r="I18" s="89" t="n">
        <f aca="false">Data_day!H91</f>
        <v>33</v>
      </c>
      <c r="J18" s="85" t="n">
        <f aca="false">100/D18*H18%</f>
        <v>0.00672305356755585</v>
      </c>
      <c r="K18" s="86" t="n">
        <f aca="false">100/E18*I18%</f>
        <v>0.00668693009118541</v>
      </c>
    </row>
    <row r="19" customFormat="false" ht="13.15" hidden="false" customHeight="true" outlineLevel="0" collapsed="false">
      <c r="B19" s="80"/>
    </row>
    <row r="20" customFormat="false" ht="15.6" hidden="false" customHeight="true" outlineLevel="0" collapsed="false">
      <c r="A20" s="91" t="s">
        <v>229</v>
      </c>
      <c r="B20" s="92"/>
      <c r="C20" s="93" t="n">
        <f aca="false">AVERAGE(C11:C15)</f>
        <v>15236</v>
      </c>
      <c r="D20" s="93" t="n">
        <f aca="false">AVERAGE(D11:D15)</f>
        <v>7733</v>
      </c>
      <c r="E20" s="93" t="n">
        <f aca="false">AVERAGE(E11:E15)</f>
        <v>7503</v>
      </c>
      <c r="F20" s="93" t="n">
        <f aca="false">AVERAGE(F11:F15)</f>
        <v>7621</v>
      </c>
      <c r="G20" s="93" t="n">
        <f aca="false">AVERAGE(G11:G15)</f>
        <v>7374.8</v>
      </c>
      <c r="H20" s="93" t="n">
        <f aca="false">AVERAGE(H11:H15)</f>
        <v>112</v>
      </c>
      <c r="I20" s="93" t="n">
        <f aca="false">AVERAGE(I11:I15)</f>
        <v>128.2</v>
      </c>
      <c r="J20" s="94" t="n">
        <f aca="false">AVERAGE(J11:J15)</f>
        <v>0.0143922341405092</v>
      </c>
      <c r="K20" s="94" t="n">
        <f aca="false">AVERAGE(K11:K15)</f>
        <v>0.017053007973394</v>
      </c>
    </row>
    <row r="21" customFormat="false" ht="15" hidden="false" customHeight="true" outlineLevel="0" collapsed="false">
      <c r="A21" s="95" t="s">
        <v>230</v>
      </c>
      <c r="B21" s="96"/>
      <c r="C21" s="97" t="n">
        <f aca="false">AVERAGE(C11:C18)</f>
        <v>13801.8571428571</v>
      </c>
      <c r="D21" s="97" t="n">
        <f aca="false">AVERAGE(D11:D18)</f>
        <v>6949</v>
      </c>
      <c r="E21" s="97" t="n">
        <f aca="false">AVERAGE(E11:E18)</f>
        <v>6852.85714285714</v>
      </c>
      <c r="F21" s="97" t="n">
        <f aca="false">AVERAGE(F11:F18)</f>
        <v>6858</v>
      </c>
      <c r="G21" s="97" t="n">
        <f aca="false">AVERAGE(G11:G18)</f>
        <v>6749.42857142857</v>
      </c>
      <c r="H21" s="97" t="n">
        <f aca="false">AVERAGE(H11:H18)</f>
        <v>91</v>
      </c>
      <c r="I21" s="97" t="n">
        <f aca="false">AVERAGE(I11:I18)</f>
        <v>103.428571428571</v>
      </c>
      <c r="J21" s="98" t="n">
        <f aca="false">AVERAGE(J11:J18)</f>
        <v>0.0124650172125326</v>
      </c>
      <c r="K21" s="98" t="n">
        <f aca="false">AVERAGE(K11:K18)</f>
        <v>0.0144299915675211</v>
      </c>
    </row>
    <row r="22" customFormat="false" ht="21" hidden="false" customHeight="true" outlineLevel="0" collapsed="false">
      <c r="A22" s="1" t="s">
        <v>231</v>
      </c>
      <c r="C22" s="25" t="n">
        <f aca="false">Data1!J2</f>
        <v>0</v>
      </c>
    </row>
    <row r="23" customFormat="false" ht="9" hidden="false" customHeight="true" outlineLevel="0" collapsed="false">
      <c r="I23" s="51"/>
      <c r="K23" s="1"/>
    </row>
    <row r="24" s="1" customFormat="true" ht="9" hidden="false" customHeight="true" outlineLevel="0" collapsed="false">
      <c r="B24" s="99"/>
      <c r="C24" s="100"/>
      <c r="D24" s="100"/>
      <c r="E24" s="100"/>
      <c r="F24" s="100"/>
      <c r="G24" s="101"/>
      <c r="H24" s="102"/>
      <c r="I24" s="51"/>
    </row>
    <row r="25" s="1" customFormat="true" ht="9" hidden="false" customHeight="true" outlineLevel="0" collapsed="false">
      <c r="B25" s="99"/>
      <c r="C25" s="100"/>
      <c r="D25" s="100"/>
      <c r="E25" s="100"/>
      <c r="F25" s="100"/>
      <c r="G25" s="101"/>
      <c r="H25" s="102"/>
      <c r="I25" s="51"/>
    </row>
    <row r="26" s="1" customFormat="true" ht="19.15" hidden="false" customHeight="true" outlineLevel="0" collapsed="false">
      <c r="C26" s="103" t="s">
        <v>232</v>
      </c>
      <c r="D26" s="103"/>
      <c r="E26" s="103"/>
      <c r="F26" s="103"/>
      <c r="H26" s="51"/>
      <c r="I26" s="51"/>
    </row>
    <row r="27" s="1" customFormat="true" ht="23.25" hidden="false" customHeight="true" outlineLevel="0" collapsed="false">
      <c r="C27" s="104" t="s">
        <v>233</v>
      </c>
      <c r="D27" s="104"/>
      <c r="E27" s="105" t="s">
        <v>234</v>
      </c>
      <c r="F27" s="105"/>
      <c r="H27" s="51"/>
      <c r="I27" s="51"/>
    </row>
    <row r="28" s="1" customFormat="true" ht="12.6" hidden="false" customHeight="true" outlineLevel="0" collapsed="false">
      <c r="A28" s="106" t="s">
        <v>235</v>
      </c>
      <c r="B28" s="107"/>
      <c r="C28" s="108" t="n">
        <v>1</v>
      </c>
      <c r="D28" s="108"/>
      <c r="E28" s="109" t="n">
        <f aca="false">Data1!$F$27</f>
        <v>1.01</v>
      </c>
      <c r="F28" s="109"/>
      <c r="H28" s="51"/>
      <c r="I28" s="51"/>
    </row>
    <row r="29" s="1" customFormat="true" ht="12.6" hidden="false" customHeight="true" outlineLevel="0" collapsed="false">
      <c r="A29" s="110" t="s">
        <v>236</v>
      </c>
      <c r="B29" s="111"/>
      <c r="C29" s="112" t="n">
        <v>1</v>
      </c>
      <c r="D29" s="112"/>
      <c r="E29" s="113" t="n">
        <f aca="false">Data1!$F$27</f>
        <v>1.01</v>
      </c>
      <c r="F29" s="113"/>
      <c r="H29" s="51"/>
      <c r="I29" s="51"/>
    </row>
    <row r="30" s="1" customFormat="true" ht="12.6" hidden="false" customHeight="true" outlineLevel="0" collapsed="false">
      <c r="A30" s="110" t="s">
        <v>237</v>
      </c>
      <c r="B30" s="111"/>
      <c r="C30" s="112" t="n">
        <v>1</v>
      </c>
      <c r="D30" s="112"/>
      <c r="E30" s="113" t="n">
        <f aca="false">Data1!$F$27</f>
        <v>1.01</v>
      </c>
      <c r="F30" s="113"/>
      <c r="H30" s="51"/>
      <c r="I30" s="51"/>
    </row>
    <row r="31" s="1" customFormat="true" ht="12.6" hidden="false" customHeight="true" outlineLevel="0" collapsed="false">
      <c r="A31" s="110" t="s">
        <v>238</v>
      </c>
      <c r="B31" s="111"/>
      <c r="C31" s="112" t="n">
        <v>1</v>
      </c>
      <c r="D31" s="112"/>
      <c r="E31" s="113" t="n">
        <f aca="false">Data1!$F$27</f>
        <v>1.01</v>
      </c>
      <c r="F31" s="113"/>
      <c r="H31" s="51"/>
      <c r="I31" s="51"/>
    </row>
    <row r="32" s="1" customFormat="true" ht="12.6" hidden="false" customHeight="true" outlineLevel="0" collapsed="false">
      <c r="A32" s="114" t="s">
        <v>239</v>
      </c>
      <c r="B32" s="115"/>
      <c r="C32" s="116" t="n">
        <v>1</v>
      </c>
      <c r="D32" s="116"/>
      <c r="E32" s="117" t="n">
        <f aca="false">Data1!$F$27</f>
        <v>1.01</v>
      </c>
      <c r="F32" s="117"/>
      <c r="H32" s="51"/>
      <c r="I32" s="51"/>
    </row>
    <row r="33" s="1" customFormat="true" ht="12.6" hidden="false" customHeight="true" outlineLevel="0" collapsed="false">
      <c r="A33" s="118"/>
      <c r="B33" s="118"/>
      <c r="C33" s="119"/>
      <c r="D33" s="119"/>
      <c r="E33" s="119"/>
      <c r="F33" s="119"/>
      <c r="H33" s="51"/>
      <c r="I33" s="51"/>
    </row>
    <row r="34" customFormat="false" ht="12.6" hidden="false" customHeight="true" outlineLevel="0" collapsed="false">
      <c r="A34" s="106" t="s">
        <v>240</v>
      </c>
      <c r="B34" s="120"/>
      <c r="C34" s="108" t="n">
        <v>1</v>
      </c>
      <c r="D34" s="108"/>
      <c r="E34" s="109" t="n">
        <f aca="false">Data1!$F$27</f>
        <v>1.01</v>
      </c>
      <c r="F34" s="109"/>
      <c r="H34" s="121" t="s">
        <v>241</v>
      </c>
      <c r="I34" s="121"/>
      <c r="J34" s="121"/>
      <c r="K34" s="121"/>
    </row>
    <row r="35" customFormat="false" ht="12.6" hidden="false" customHeight="true" outlineLevel="0" collapsed="false">
      <c r="A35" s="114" t="s">
        <v>242</v>
      </c>
      <c r="B35" s="122"/>
      <c r="C35" s="116" t="n">
        <v>1</v>
      </c>
      <c r="D35" s="116"/>
      <c r="E35" s="117" t="n">
        <f aca="false">Data1!$F$27</f>
        <v>1.01</v>
      </c>
      <c r="F35" s="117"/>
      <c r="H35" s="121"/>
      <c r="I35" s="121"/>
      <c r="J35" s="121"/>
      <c r="K35" s="121"/>
    </row>
    <row r="36" s="1" customFormat="true" ht="12.6" hidden="false" customHeight="true" outlineLevel="0" collapsed="false">
      <c r="C36" s="100"/>
      <c r="D36" s="100"/>
      <c r="E36" s="100"/>
      <c r="H36" s="51"/>
      <c r="I36" s="51"/>
    </row>
    <row r="37" customFormat="false" ht="9.6" hidden="false" customHeight="true" outlineLevel="0" collapsed="false">
      <c r="B37" s="100"/>
      <c r="C37" s="123"/>
      <c r="D37" s="123"/>
      <c r="F37" s="124"/>
      <c r="G37" s="80"/>
      <c r="H37" s="123"/>
      <c r="I37" s="102"/>
      <c r="K37" s="1"/>
    </row>
    <row r="38" customFormat="false" ht="9.6" hidden="false" customHeight="true" outlineLevel="0" collapsed="false">
      <c r="B38" s="100"/>
      <c r="C38" s="123"/>
      <c r="D38" s="123"/>
      <c r="F38" s="125"/>
      <c r="G38" s="80"/>
      <c r="H38" s="123"/>
      <c r="I38" s="102"/>
      <c r="K38" s="1"/>
    </row>
    <row r="39" customFormat="false" ht="9.6" hidden="false" customHeight="true" outlineLevel="0" collapsed="false">
      <c r="B39" s="100"/>
      <c r="C39" s="123"/>
      <c r="D39" s="123"/>
      <c r="G39" s="124"/>
      <c r="H39" s="80"/>
      <c r="I39" s="123"/>
      <c r="J39" s="102"/>
    </row>
    <row r="40" customFormat="false" ht="9.6" hidden="false" customHeight="true" outlineLevel="0" collapsed="false">
      <c r="B40" s="100"/>
      <c r="C40" s="123"/>
      <c r="D40" s="123"/>
      <c r="G40" s="80"/>
      <c r="H40" s="80"/>
      <c r="I40" s="123"/>
      <c r="J40" s="102"/>
    </row>
    <row r="41" customFormat="false" ht="18.6" hidden="false" customHeight="true" outlineLevel="0" collapsed="false">
      <c r="C41" s="103" t="s">
        <v>243</v>
      </c>
      <c r="D41" s="103"/>
      <c r="E41" s="103"/>
      <c r="F41" s="103"/>
      <c r="G41" s="103"/>
      <c r="H41" s="103"/>
      <c r="I41" s="103"/>
      <c r="J41" s="103"/>
      <c r="K41" s="103"/>
    </row>
    <row r="42" customFormat="false" ht="12.6" hidden="false" customHeight="true" outlineLevel="0" collapsed="false">
      <c r="C42" s="126" t="str">
        <f aca="false">C9</f>
        <v>Tous Véhicules</v>
      </c>
      <c r="D42" s="126"/>
      <c r="E42" s="126"/>
      <c r="F42" s="126" t="str">
        <f aca="false">F9</f>
        <v>Véhicules légers</v>
      </c>
      <c r="G42" s="126"/>
      <c r="H42" s="126" t="str">
        <f aca="false">H9</f>
        <v>Poids lourds</v>
      </c>
      <c r="I42" s="126"/>
      <c r="J42" s="127" t="str">
        <f aca="false">J9</f>
        <v>% Poids lourds</v>
      </c>
      <c r="K42" s="127"/>
    </row>
    <row r="43" customFormat="false" ht="12.6" hidden="false" customHeight="true" outlineLevel="0" collapsed="false">
      <c r="C43" s="128" t="str">
        <f aca="false">C10</f>
        <v>Section</v>
      </c>
      <c r="D43" s="129" t="str">
        <f aca="false">D10</f>
        <v>Dir1</v>
      </c>
      <c r="E43" s="130" t="str">
        <f aca="false">E10</f>
        <v>Dir 2</v>
      </c>
      <c r="F43" s="129" t="str">
        <f aca="false">F10</f>
        <v>Dir1</v>
      </c>
      <c r="G43" s="130" t="str">
        <f aca="false">G10</f>
        <v>Dir 2</v>
      </c>
      <c r="H43" s="129" t="str">
        <f aca="false">H10</f>
        <v>Dir1</v>
      </c>
      <c r="I43" s="130" t="str">
        <f aca="false">I10</f>
        <v>Dir 2</v>
      </c>
      <c r="J43" s="131" t="str">
        <f aca="false">J10</f>
        <v>Dir1</v>
      </c>
      <c r="K43" s="132" t="str">
        <f aca="false">K10</f>
        <v>Dir 2</v>
      </c>
    </row>
    <row r="44" customFormat="false" ht="12.6" hidden="false" customHeight="true" outlineLevel="0" collapsed="false">
      <c r="A44" s="133" t="s">
        <v>235</v>
      </c>
      <c r="B44" s="134"/>
      <c r="C44" s="71" t="n">
        <f aca="false">INT((C11*$C28/$E28)+0.5)</f>
        <v>14130</v>
      </c>
      <c r="D44" s="69" t="n">
        <f aca="false">INT((D11*$C28/$E28)+0.5)</f>
        <v>7043</v>
      </c>
      <c r="E44" s="135" t="n">
        <f aca="false">INT((E11*$C28/$E28)+0.5)</f>
        <v>7087</v>
      </c>
      <c r="F44" s="71" t="n">
        <f aca="false">D44-H44</f>
        <v>6959</v>
      </c>
      <c r="G44" s="70" t="n">
        <f aca="false">E44-I44</f>
        <v>6973</v>
      </c>
      <c r="H44" s="136" t="n">
        <f aca="false">INT((H11*$C28/$E28)+0.5)</f>
        <v>84</v>
      </c>
      <c r="I44" s="70" t="n">
        <f aca="false">INT((I11*$C28/$E28)+0.5)</f>
        <v>114</v>
      </c>
      <c r="J44" s="72" t="n">
        <f aca="false">J11</f>
        <v>0.0119499507943203</v>
      </c>
      <c r="K44" s="73" t="n">
        <f aca="false">K11</f>
        <v>0.0160659402067617</v>
      </c>
    </row>
    <row r="45" customFormat="false" ht="12.6" hidden="false" customHeight="true" outlineLevel="0" collapsed="false">
      <c r="A45" s="137" t="s">
        <v>236</v>
      </c>
      <c r="B45" s="138"/>
      <c r="C45" s="75" t="n">
        <f aca="false">INT((C12*$C29/$E29)+0.5)</f>
        <v>14880</v>
      </c>
      <c r="D45" s="139" t="n">
        <f aca="false">INT((D12*$C29/$E29)+0.5)</f>
        <v>7537</v>
      </c>
      <c r="E45" s="140" t="n">
        <f aca="false">INT((E12*$C29/$E29)+0.5)</f>
        <v>7344</v>
      </c>
      <c r="F45" s="75" t="n">
        <f aca="false">D45-H45</f>
        <v>7439</v>
      </c>
      <c r="G45" s="76" t="n">
        <f aca="false">E45-I45</f>
        <v>7237</v>
      </c>
      <c r="H45" s="141" t="n">
        <f aca="false">INT((H12*$C29/$E29)+0.5)</f>
        <v>98</v>
      </c>
      <c r="I45" s="76" t="n">
        <f aca="false">INT((I12*$C29/$E29)+0.5)</f>
        <v>107</v>
      </c>
      <c r="J45" s="142" t="n">
        <f aca="false">J12</f>
        <v>0.0130057803468208</v>
      </c>
      <c r="K45" s="143" t="n">
        <f aca="false">K12</f>
        <v>0.0145611433194014</v>
      </c>
    </row>
    <row r="46" customFormat="false" ht="12.6" hidden="false" customHeight="true" outlineLevel="0" collapsed="false">
      <c r="A46" s="137" t="s">
        <v>237</v>
      </c>
      <c r="B46" s="138"/>
      <c r="C46" s="75" t="n">
        <f aca="false">INT((C13*$C30/$E30)+0.5)</f>
        <v>16438</v>
      </c>
      <c r="D46" s="139" t="n">
        <f aca="false">INT((D13*$C30/$E30)+0.5)</f>
        <v>8650</v>
      </c>
      <c r="E46" s="140" t="n">
        <f aca="false">INT((E13*$C30/$E30)+0.5)</f>
        <v>7788</v>
      </c>
      <c r="F46" s="75" t="n">
        <f aca="false">D46-H46</f>
        <v>8507</v>
      </c>
      <c r="G46" s="76" t="n">
        <f aca="false">E46-I46</f>
        <v>7641</v>
      </c>
      <c r="H46" s="141" t="n">
        <f aca="false">INT((H13*$C30/$E30)+0.5)</f>
        <v>143</v>
      </c>
      <c r="I46" s="76" t="n">
        <f aca="false">INT((I13*$C30/$E30)+0.5)</f>
        <v>147</v>
      </c>
      <c r="J46" s="142" t="n">
        <f aca="false">J13</f>
        <v>0.0164835164835165</v>
      </c>
      <c r="K46" s="143" t="n">
        <f aca="false">K13</f>
        <v>0.0188151538265955</v>
      </c>
    </row>
    <row r="47" customFormat="false" ht="12.6" hidden="false" customHeight="true" outlineLevel="0" collapsed="false">
      <c r="A47" s="137" t="s">
        <v>238</v>
      </c>
      <c r="B47" s="138"/>
      <c r="C47" s="75" t="n">
        <f aca="false">INT((C14*$C31/$E31)+0.5)</f>
        <v>15050</v>
      </c>
      <c r="D47" s="139" t="n">
        <f aca="false">INT((D14*$C31/$E31)+0.5)</f>
        <v>7609</v>
      </c>
      <c r="E47" s="140" t="n">
        <f aca="false">INT((E14*$C31/$E31)+0.5)</f>
        <v>7441</v>
      </c>
      <c r="F47" s="75" t="n">
        <f aca="false">D47-H47</f>
        <v>7494</v>
      </c>
      <c r="G47" s="76" t="n">
        <f aca="false">E47-I47</f>
        <v>7308</v>
      </c>
      <c r="H47" s="141" t="n">
        <f aca="false">INT((H14*$C31/$E31)+0.5)</f>
        <v>115</v>
      </c>
      <c r="I47" s="76" t="n">
        <f aca="false">INT((I14*$C31/$E31)+0.5)</f>
        <v>133</v>
      </c>
      <c r="J47" s="142" t="n">
        <f aca="false">J14</f>
        <v>0.0150943396226415</v>
      </c>
      <c r="K47" s="143" t="n">
        <f aca="false">K14</f>
        <v>0.017831004657352</v>
      </c>
    </row>
    <row r="48" customFormat="false" ht="12.6" hidden="false" customHeight="true" outlineLevel="0" collapsed="false">
      <c r="A48" s="144" t="s">
        <v>239</v>
      </c>
      <c r="B48" s="145"/>
      <c r="C48" s="78" t="n">
        <f aca="false">INT((C15*$C32/$E32)+0.5)</f>
        <v>14929</v>
      </c>
      <c r="D48" s="146" t="n">
        <f aca="false">INT((D15*$C32/$E32)+0.5)</f>
        <v>7445</v>
      </c>
      <c r="E48" s="147" t="n">
        <f aca="false">INT((E15*$C32/$E32)+0.5)</f>
        <v>7484</v>
      </c>
      <c r="F48" s="78" t="n">
        <f aca="false">D48-H48</f>
        <v>7330</v>
      </c>
      <c r="G48" s="79" t="n">
        <f aca="false">E48-I48</f>
        <v>7349</v>
      </c>
      <c r="H48" s="148" t="n">
        <f aca="false">INT((H15*$C32/$E32)+0.5)</f>
        <v>115</v>
      </c>
      <c r="I48" s="79" t="n">
        <f aca="false">INT((I15*$C32/$E32)+0.5)</f>
        <v>135</v>
      </c>
      <c r="J48" s="149" t="n">
        <f aca="false">J15</f>
        <v>0.0154275834552467</v>
      </c>
      <c r="K48" s="150" t="n">
        <f aca="false">K15</f>
        <v>0.0179917978568594</v>
      </c>
    </row>
    <row r="49" customFormat="false" ht="12.6" hidden="false" customHeight="true" outlineLevel="0" collapsed="false">
      <c r="A49" s="118"/>
      <c r="B49" s="118"/>
      <c r="C49" s="100"/>
      <c r="D49" s="100"/>
      <c r="E49" s="100"/>
      <c r="F49" s="100"/>
      <c r="G49" s="100"/>
      <c r="H49" s="100"/>
      <c r="I49" s="100"/>
      <c r="J49" s="151"/>
      <c r="K49" s="151"/>
    </row>
    <row r="50" customFormat="false" ht="12.6" hidden="false" customHeight="true" outlineLevel="0" collapsed="false">
      <c r="A50" s="106" t="s">
        <v>240</v>
      </c>
      <c r="B50" s="120"/>
      <c r="C50" s="7" t="n">
        <f aca="false">INT((C17*$C34/$E34)+0.5)</f>
        <v>10779</v>
      </c>
      <c r="D50" s="83" t="n">
        <f aca="false">INT((D17*$C34/$E34)+0.5)</f>
        <v>5314</v>
      </c>
      <c r="E50" s="83" t="n">
        <f aca="false">INT((E17*$C34/$E34)+0.5)</f>
        <v>5465</v>
      </c>
      <c r="F50" s="7" t="n">
        <f aca="false">D50-H50</f>
        <v>5268</v>
      </c>
      <c r="G50" s="84" t="n">
        <f aca="false">E50-I50</f>
        <v>5415</v>
      </c>
      <c r="H50" s="83" t="n">
        <f aca="false">INT((H17*$C34/$E34)+0.5)</f>
        <v>46</v>
      </c>
      <c r="I50" s="84" t="n">
        <f aca="false">INT((I17*$C34/$E34)+0.5)</f>
        <v>50</v>
      </c>
      <c r="J50" s="85" t="n">
        <f aca="false">J17</f>
        <v>0.00857089621762623</v>
      </c>
      <c r="K50" s="86" t="n">
        <f aca="false">K17</f>
        <v>0.00905797101449275</v>
      </c>
    </row>
    <row r="51" customFormat="false" ht="12.6" hidden="false" customHeight="true" outlineLevel="0" collapsed="false">
      <c r="A51" s="114" t="s">
        <v>242</v>
      </c>
      <c r="B51" s="122"/>
      <c r="C51" s="90" t="n">
        <f aca="false">INT((C18*$C35/$E35)+0.5)</f>
        <v>9451</v>
      </c>
      <c r="D51" s="88" t="n">
        <f aca="false">INT((D18*$C35/$E35)+0.5)</f>
        <v>4565</v>
      </c>
      <c r="E51" s="88" t="n">
        <f aca="false">INT((E18*$C35/$E35)+0.5)</f>
        <v>4886</v>
      </c>
      <c r="F51" s="90" t="n">
        <f aca="false">D51-H51</f>
        <v>4534</v>
      </c>
      <c r="G51" s="89" t="n">
        <f aca="false">E51-I51</f>
        <v>4853</v>
      </c>
      <c r="H51" s="88" t="n">
        <f aca="false">INT((H18*$C35/$E35)+0.5)</f>
        <v>31</v>
      </c>
      <c r="I51" s="89" t="n">
        <f aca="false">INT((I18*$C35/$E35)+0.5)</f>
        <v>33</v>
      </c>
      <c r="J51" s="152" t="n">
        <f aca="false">J18</f>
        <v>0.00672305356755585</v>
      </c>
      <c r="K51" s="153" t="n">
        <f aca="false">K18</f>
        <v>0.00668693009118541</v>
      </c>
    </row>
    <row r="52" customFormat="false" ht="13.5" hidden="false" customHeight="true" outlineLevel="0" collapsed="false">
      <c r="C52" s="5"/>
      <c r="D52" s="5"/>
      <c r="E52" s="5"/>
      <c r="F52" s="5"/>
      <c r="G52" s="5"/>
      <c r="H52" s="5"/>
      <c r="I52" s="5"/>
      <c r="J52" s="151"/>
      <c r="K52" s="151"/>
    </row>
    <row r="53" customFormat="false" ht="15" hidden="false" customHeight="true" outlineLevel="0" collapsed="false">
      <c r="A53" s="154"/>
      <c r="B53" s="155" t="s">
        <v>244</v>
      </c>
      <c r="C53" s="156" t="n">
        <f aca="false">AVERAGE(C44:C48)</f>
        <v>15085.4</v>
      </c>
      <c r="D53" s="157" t="n">
        <f aca="false">AVERAGE(D44:D48)</f>
        <v>7656.8</v>
      </c>
      <c r="E53" s="158" t="n">
        <f aca="false">AVERAGE(E44:E48)</f>
        <v>7428.8</v>
      </c>
      <c r="F53" s="156" t="n">
        <f aca="false">D53-H53</f>
        <v>7545.8</v>
      </c>
      <c r="G53" s="159" t="n">
        <f aca="false">E53-I53</f>
        <v>7301.6</v>
      </c>
      <c r="H53" s="160" t="n">
        <f aca="false">AVERAGE(H44:H48)</f>
        <v>111</v>
      </c>
      <c r="I53" s="159" t="n">
        <f aca="false">AVERAGE(I44:I48)</f>
        <v>127.2</v>
      </c>
      <c r="J53" s="94" t="n">
        <f aca="false">J20</f>
        <v>0.0143922341405092</v>
      </c>
      <c r="K53" s="161" t="n">
        <f aca="false">K20</f>
        <v>0.017053007973394</v>
      </c>
    </row>
    <row r="54" customFormat="false" ht="15" hidden="false" customHeight="true" outlineLevel="0" collapsed="false">
      <c r="A54" s="162"/>
      <c r="B54" s="163" t="s">
        <v>245</v>
      </c>
      <c r="C54" s="164" t="n">
        <f aca="false">AVERAGE(C44:C48,C50:C51)</f>
        <v>13665.2857142857</v>
      </c>
      <c r="D54" s="165" t="n">
        <f aca="false">AVERAGE(D44:D48,D50:D51)</f>
        <v>6880.42857142857</v>
      </c>
      <c r="E54" s="166" t="n">
        <f aca="false">AVERAGE(E44:E48,E50:E51)</f>
        <v>6785</v>
      </c>
      <c r="F54" s="164" t="n">
        <f aca="false">D54-H54</f>
        <v>6790.14285714286</v>
      </c>
      <c r="G54" s="167" t="n">
        <f aca="false">E54-I54</f>
        <v>6682.28571428571</v>
      </c>
      <c r="H54" s="168" t="n">
        <f aca="false">AVERAGE(H44:H48,H50:H51)</f>
        <v>90.2857142857143</v>
      </c>
      <c r="I54" s="167" t="n">
        <f aca="false">AVERAGE(I44:I48,I50:I51)</f>
        <v>102.714285714286</v>
      </c>
      <c r="J54" s="98" t="n">
        <f aca="false">J21</f>
        <v>0.0124650172125326</v>
      </c>
      <c r="K54" s="169" t="n">
        <f aca="false">K21</f>
        <v>0.0144299915675211</v>
      </c>
    </row>
  </sheetData>
  <mergeCells count="28">
    <mergeCell ref="C8:K8"/>
    <mergeCell ref="C9:E9"/>
    <mergeCell ref="F9:G9"/>
    <mergeCell ref="H9:I9"/>
    <mergeCell ref="J9:K9"/>
    <mergeCell ref="C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4:D34"/>
    <mergeCell ref="E34:F34"/>
    <mergeCell ref="H34:K35"/>
    <mergeCell ref="C35:D35"/>
    <mergeCell ref="E35:F35"/>
    <mergeCell ref="C41:K41"/>
    <mergeCell ref="C42:E42"/>
    <mergeCell ref="F42:G42"/>
    <mergeCell ref="H42:I42"/>
    <mergeCell ref="J42:K42"/>
  </mergeCells>
  <printOptions headings="false" gridLines="false" gridLinesSet="true" horizontalCentered="true" verticalCentered="false"/>
  <pageMargins left="0.669444444444444" right="0.669444444444444" top="1.65347222222222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Neuchâtel_x005F_x005F_x000a_Département du développement_x005F_x005F_x000a_territorial et de l'environnement&amp;CComptage hebdomadaire&amp;R&amp;8 Service des ponts et chaussées_x005F_x005F_x000a_Bureau signalisation et circulation_x005F_x005F_x000a_Neuchâtel, le &amp;D</oddHeader>
    <oddFooter>&amp;L&amp;6 &amp;F&amp;R&amp;8 Page: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8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11" min="2" style="1" width="8.67"/>
    <col collapsed="false" customWidth="true" hidden="false" outlineLevel="0" max="1025" min="12" style="1" width="11.04"/>
  </cols>
  <sheetData>
    <row r="1" customFormat="false" ht="15.75" hidden="false" customHeight="true" outlineLevel="0" collapsed="false">
      <c r="A1" s="52" t="str">
        <f aca="false">Data1!A1</f>
        <v>Poste de comptage : 01743230     Axe : NE:174:    PR 1 + 3.255 m à PR 1 + 276.531 m</v>
      </c>
      <c r="K1" s="170"/>
    </row>
    <row r="2" customFormat="false" ht="19.5" hidden="false" customHeight="true" outlineLevel="0" collapsed="false">
      <c r="A2" s="54" t="str">
        <f aca="false">Data1!A3</f>
        <v>Période de comptage du 08/05/2017 au 14/05/2017</v>
      </c>
      <c r="G2" s="55" t="str">
        <f aca="false">"Comptage "&amp;RIGHT(A2,4)</f>
        <v>Comptage 2017</v>
      </c>
      <c r="K2" s="170" t="str">
        <f aca="false">Data1!K1</f>
        <v>Type de compteur: M680 B</v>
      </c>
    </row>
    <row r="3" customFormat="false" ht="18.75" hidden="false" customHeight="true" outlineLevel="0" collapsed="false">
      <c r="A3" s="54" t="s">
        <v>221</v>
      </c>
      <c r="B3" s="56" t="str">
        <f aca="false">Data1!A2</f>
        <v>Peseux, carrefour giratoire de la Maison de Commune</v>
      </c>
    </row>
    <row r="4" customFormat="false" ht="12.75" hidden="false" customHeight="true" outlineLevel="0" collapsed="false">
      <c r="A4" s="54" t="s">
        <v>222</v>
      </c>
      <c r="B4" s="56" t="str">
        <f aca="false">Data1!G2</f>
        <v>Auvernier, carrefour giratoire de Brena</v>
      </c>
    </row>
    <row r="5" customFormat="false" ht="10.5" hidden="false" customHeight="true" outlineLevel="0" collapsed="false">
      <c r="A5" s="54"/>
      <c r="B5" s="56"/>
    </row>
    <row r="6" customFormat="false" ht="15.75" hidden="false" customHeight="true" outlineLevel="0" collapsed="false">
      <c r="F6" s="57" t="str">
        <f aca="false">Data1!D2</f>
        <v>AUVERNIER - Rte de la Gare</v>
      </c>
      <c r="G6" s="58"/>
    </row>
    <row r="7" customFormat="false" ht="13.5" hidden="false" customHeight="true" outlineLevel="0" collapsed="false">
      <c r="F7" s="57"/>
      <c r="G7" s="58"/>
    </row>
    <row r="8" customFormat="false" ht="12.75" hidden="false" customHeight="true" outlineLevel="0" collapsed="false">
      <c r="A8" s="80"/>
      <c r="B8" s="80"/>
      <c r="C8" s="60" t="str">
        <f aca="false">CV_H!C9</f>
        <v>Tous Véhicules</v>
      </c>
      <c r="D8" s="60"/>
      <c r="E8" s="60"/>
      <c r="F8" s="60" t="str">
        <f aca="false">CV_H!F9</f>
        <v>Véhicules légers</v>
      </c>
      <c r="G8" s="60"/>
      <c r="H8" s="60" t="str">
        <f aca="false">CV_H!H9</f>
        <v>Poids lourds</v>
      </c>
      <c r="I8" s="60"/>
      <c r="J8" s="60" t="str">
        <f aca="false">CV_H!J9</f>
        <v>% Poids lourds</v>
      </c>
      <c r="K8" s="60"/>
    </row>
    <row r="9" customFormat="false" ht="13.5" hidden="false" customHeight="true" outlineLevel="0" collapsed="false">
      <c r="A9" s="80"/>
      <c r="B9" s="80"/>
      <c r="C9" s="62" t="s">
        <v>115</v>
      </c>
      <c r="D9" s="63" t="s">
        <v>38</v>
      </c>
      <c r="E9" s="64" t="s">
        <v>228</v>
      </c>
      <c r="F9" s="63" t="s">
        <v>38</v>
      </c>
      <c r="G9" s="64" t="s">
        <v>228</v>
      </c>
      <c r="H9" s="63" t="s">
        <v>38</v>
      </c>
      <c r="I9" s="64" t="s">
        <v>228</v>
      </c>
      <c r="J9" s="63" t="s">
        <v>38</v>
      </c>
      <c r="K9" s="64" t="s">
        <v>228</v>
      </c>
    </row>
    <row r="10" customFormat="false" ht="17.25" hidden="false" customHeight="true" outlineLevel="0" collapsed="false">
      <c r="A10" s="171"/>
      <c r="B10" s="172" t="s">
        <v>244</v>
      </c>
      <c r="C10" s="93" t="n">
        <f aca="false">CV_H!C20</f>
        <v>15236</v>
      </c>
      <c r="D10" s="173" t="n">
        <f aca="false">CV_H!D20</f>
        <v>7733</v>
      </c>
      <c r="E10" s="174" t="n">
        <f aca="false">CV_H!E20</f>
        <v>7503</v>
      </c>
      <c r="F10" s="175" t="n">
        <f aca="false">CV_H!F20</f>
        <v>7621</v>
      </c>
      <c r="G10" s="174" t="n">
        <f aca="false">CV_H!G20</f>
        <v>7374.8</v>
      </c>
      <c r="H10" s="175" t="n">
        <f aca="false">CV_H!H20</f>
        <v>112</v>
      </c>
      <c r="I10" s="174" t="n">
        <f aca="false">CV_H!I20</f>
        <v>128.2</v>
      </c>
      <c r="J10" s="176" t="n">
        <f aca="false">CV_H!J20</f>
        <v>0.0143922341405092</v>
      </c>
      <c r="K10" s="177" t="n">
        <f aca="false">CV_H!K20</f>
        <v>0.017053007973394</v>
      </c>
    </row>
    <row r="11" customFormat="false" ht="17.25" hidden="false" customHeight="true" outlineLevel="0" collapsed="false">
      <c r="A11" s="178"/>
      <c r="B11" s="179" t="s">
        <v>246</v>
      </c>
      <c r="C11" s="180" t="n">
        <f aca="false">CV_H!C21</f>
        <v>13801.8571428571</v>
      </c>
      <c r="D11" s="181" t="n">
        <f aca="false">CV_H!D21</f>
        <v>6949</v>
      </c>
      <c r="E11" s="182" t="n">
        <f aca="false">CV_H!E21</f>
        <v>6852.85714285714</v>
      </c>
      <c r="F11" s="183" t="n">
        <f aca="false">CV_H!F21</f>
        <v>6858</v>
      </c>
      <c r="G11" s="182" t="n">
        <f aca="false">CV_H!G21</f>
        <v>6749.42857142857</v>
      </c>
      <c r="H11" s="183" t="n">
        <f aca="false">CV_H!H21</f>
        <v>91</v>
      </c>
      <c r="I11" s="182" t="n">
        <f aca="false">CV_H!I21</f>
        <v>103.428571428571</v>
      </c>
      <c r="J11" s="184" t="n">
        <f aca="false">CV_H!J21</f>
        <v>0.0124650172125326</v>
      </c>
      <c r="K11" s="185" t="n">
        <f aca="false">CV_H!K21</f>
        <v>0.0144299915675211</v>
      </c>
    </row>
    <row r="13" customFormat="false" ht="15.75" hidden="false" customHeight="true" outlineLevel="0" collapsed="false">
      <c r="B13" s="52" t="s">
        <v>247</v>
      </c>
    </row>
    <row r="32" customFormat="false" ht="12.75" hidden="false" customHeight="true" outlineLevel="0" collapsed="false">
      <c r="A32" s="186" t="s">
        <v>248</v>
      </c>
      <c r="B32" s="186"/>
      <c r="C32" s="186"/>
      <c r="D32" s="186"/>
      <c r="E32" s="80"/>
      <c r="F32" s="186" t="s">
        <v>249</v>
      </c>
      <c r="G32" s="186"/>
      <c r="H32" s="186"/>
      <c r="I32" s="186"/>
    </row>
    <row r="33" customFormat="false" ht="12" hidden="false" customHeight="true" outlineLevel="0" collapsed="false">
      <c r="A33" s="186" t="s">
        <v>250</v>
      </c>
      <c r="B33" s="186" t="s">
        <v>251</v>
      </c>
      <c r="C33" s="186" t="s">
        <v>81</v>
      </c>
      <c r="D33" s="187" t="s">
        <v>252</v>
      </c>
      <c r="F33" s="186" t="s">
        <v>253</v>
      </c>
      <c r="G33" s="186"/>
      <c r="H33" s="186" t="str">
        <f aca="false">B33</f>
        <v>% de TJMO</v>
      </c>
      <c r="I33" s="187" t="s">
        <v>254</v>
      </c>
    </row>
    <row r="34" customFormat="false" ht="12" hidden="false" customHeight="true" outlineLevel="0" collapsed="false">
      <c r="A34" s="63" t="s">
        <v>46</v>
      </c>
      <c r="B34" s="188" t="n">
        <f aca="false">D34/$C$10</f>
        <v>0.00401680231031767</v>
      </c>
      <c r="C34" s="188" t="n">
        <f aca="false">Data!I12/100</f>
        <v>0.00126753559512453</v>
      </c>
      <c r="D34" s="189" t="n">
        <f aca="false">CV_C!J14</f>
        <v>61.2</v>
      </c>
      <c r="F34" s="190"/>
      <c r="G34" s="191"/>
      <c r="H34" s="188"/>
      <c r="I34" s="189"/>
    </row>
    <row r="35" customFormat="false" ht="12" hidden="false" customHeight="true" outlineLevel="0" collapsed="false">
      <c r="A35" s="192" t="s">
        <v>47</v>
      </c>
      <c r="B35" s="193" t="n">
        <f aca="false">D35/$C$10</f>
        <v>0.00141769493305329</v>
      </c>
      <c r="C35" s="193" t="n">
        <f aca="false">Data!I13/100</f>
        <v>0.000424546117847105</v>
      </c>
      <c r="D35" s="194" t="n">
        <f aca="false">CV_C!J15</f>
        <v>21.6</v>
      </c>
      <c r="F35" s="192" t="s">
        <v>255</v>
      </c>
      <c r="G35" s="192"/>
      <c r="H35" s="193"/>
      <c r="I35" s="194"/>
    </row>
    <row r="36" customFormat="false" ht="12" hidden="false" customHeight="true" outlineLevel="0" collapsed="false">
      <c r="A36" s="192" t="s">
        <v>48</v>
      </c>
      <c r="B36" s="193" t="n">
        <f aca="false">D36/$C$10</f>
        <v>0.00119453924914676</v>
      </c>
      <c r="C36" s="193" t="n">
        <f aca="false">Data!I14/100</f>
        <v>0.000325269406494195</v>
      </c>
      <c r="D36" s="194" t="n">
        <f aca="false">CV_C!J16</f>
        <v>18.2</v>
      </c>
      <c r="F36" s="192" t="s">
        <v>256</v>
      </c>
      <c r="G36" s="192"/>
      <c r="H36" s="193" t="n">
        <f aca="false">I36/$C$10</f>
        <v>0.372249934365975</v>
      </c>
      <c r="I36" s="194" t="n">
        <f aca="false">SUM(D49:D53)</f>
        <v>5671.6</v>
      </c>
    </row>
    <row r="37" customFormat="false" ht="12" hidden="false" customHeight="true" outlineLevel="0" collapsed="false">
      <c r="A37" s="192" t="s">
        <v>49</v>
      </c>
      <c r="B37" s="193" t="n">
        <f aca="false">D37/$C$10</f>
        <v>0.00144394854292465</v>
      </c>
      <c r="C37" s="193" t="n">
        <f aca="false">Data!I15/100</f>
        <v>0.000219653459315851</v>
      </c>
      <c r="D37" s="194" t="n">
        <f aca="false">CV_C!J17</f>
        <v>22</v>
      </c>
      <c r="F37" s="195"/>
      <c r="G37" s="80"/>
      <c r="H37" s="193"/>
      <c r="I37" s="194"/>
    </row>
    <row r="38" customFormat="false" ht="12" hidden="false" customHeight="true" outlineLevel="0" collapsed="false">
      <c r="A38" s="192" t="s">
        <v>50</v>
      </c>
      <c r="B38" s="193" t="n">
        <f aca="false">D38/$C$10</f>
        <v>0.00494880546075085</v>
      </c>
      <c r="C38" s="193" t="n">
        <f aca="false">Data!I16/100</f>
        <v>0.000568558882323645</v>
      </c>
      <c r="D38" s="194" t="n">
        <f aca="false">CV_C!J18</f>
        <v>75.4</v>
      </c>
      <c r="F38" s="192" t="s">
        <v>257</v>
      </c>
      <c r="G38" s="192"/>
      <c r="H38" s="193"/>
      <c r="I38" s="194"/>
    </row>
    <row r="39" customFormat="false" ht="12" hidden="false" customHeight="true" outlineLevel="0" collapsed="false">
      <c r="A39" s="192" t="s">
        <v>51</v>
      </c>
      <c r="B39" s="193" t="n">
        <f aca="false">D39/$C$10</f>
        <v>0.01054082436335</v>
      </c>
      <c r="C39" s="193" t="n">
        <f aca="false">Data!I17/100</f>
        <v>0.000261220120007008</v>
      </c>
      <c r="D39" s="194" t="n">
        <f aca="false">CV_C!J19</f>
        <v>160.6</v>
      </c>
      <c r="F39" s="192" t="s">
        <v>258</v>
      </c>
      <c r="G39" s="192"/>
      <c r="H39" s="193" t="n">
        <f aca="false">I39/$C$10</f>
        <v>0.0627461275925439</v>
      </c>
      <c r="I39" s="194" t="n">
        <f aca="false">C10-I45</f>
        <v>955.999999999998</v>
      </c>
    </row>
    <row r="40" customFormat="false" ht="12" hidden="false" customHeight="true" outlineLevel="0" collapsed="false">
      <c r="A40" s="187" t="s">
        <v>52</v>
      </c>
      <c r="B40" s="196" t="n">
        <f aca="false">D40/$C$10</f>
        <v>0.0411000262536099</v>
      </c>
      <c r="C40" s="193" t="n">
        <f aca="false">Data!I18/100</f>
        <v>0.00104800911820481</v>
      </c>
      <c r="D40" s="197" t="n">
        <f aca="false">CV_C!J20</f>
        <v>626.2</v>
      </c>
      <c r="F40" s="195"/>
      <c r="G40" s="80"/>
      <c r="H40" s="193"/>
      <c r="I40" s="194"/>
    </row>
    <row r="41" customFormat="false" ht="12" hidden="false" customHeight="true" outlineLevel="0" collapsed="false">
      <c r="A41" s="63" t="s">
        <v>53</v>
      </c>
      <c r="B41" s="188" t="n">
        <f aca="false">D41/$C$10</f>
        <v>0.0747309004988186</v>
      </c>
      <c r="C41" s="188" t="n">
        <f aca="false">Data!I19/100</f>
        <v>0.00261734138752807</v>
      </c>
      <c r="D41" s="198" t="n">
        <f aca="false">CV_C!J21</f>
        <v>1138.6</v>
      </c>
      <c r="F41" s="192" t="s">
        <v>259</v>
      </c>
      <c r="G41" s="192"/>
      <c r="H41" s="193"/>
      <c r="I41" s="194"/>
    </row>
    <row r="42" customFormat="false" ht="12" hidden="false" customHeight="true" outlineLevel="0" collapsed="false">
      <c r="A42" s="63" t="s">
        <v>54</v>
      </c>
      <c r="B42" s="188" t="n">
        <f aca="false">D42/$C$10</f>
        <v>0.0582436334996062</v>
      </c>
      <c r="C42" s="188" t="n">
        <f aca="false">Data!I20/100</f>
        <v>0.00231516056057222</v>
      </c>
      <c r="D42" s="189" t="n">
        <f aca="false">CV_C!J22</f>
        <v>887.4</v>
      </c>
      <c r="F42" s="192" t="s">
        <v>260</v>
      </c>
      <c r="G42" s="192"/>
      <c r="H42" s="193" t="n">
        <f aca="false">I42/$C$10</f>
        <v>0.868351273300079</v>
      </c>
      <c r="I42" s="194" t="n">
        <f aca="false">SUM(D41:D54)</f>
        <v>13230.2</v>
      </c>
    </row>
    <row r="43" customFormat="false" ht="12" hidden="false" customHeight="true" outlineLevel="0" collapsed="false">
      <c r="A43" s="192" t="s">
        <v>55</v>
      </c>
      <c r="B43" s="193" t="n">
        <f aca="false">D43/$C$10</f>
        <v>0.0458388028353899</v>
      </c>
      <c r="C43" s="193" t="n">
        <f aca="false">Data!I21/100</f>
        <v>0.00298345449637109</v>
      </c>
      <c r="D43" s="194" t="n">
        <f aca="false">CV_C!J23</f>
        <v>698.4</v>
      </c>
      <c r="F43" s="195"/>
      <c r="G43" s="80"/>
      <c r="H43" s="193"/>
      <c r="I43" s="194"/>
    </row>
    <row r="44" customFormat="false" ht="12" hidden="false" customHeight="true" outlineLevel="0" collapsed="false">
      <c r="A44" s="192" t="s">
        <v>56</v>
      </c>
      <c r="B44" s="193" t="n">
        <f aca="false">D44/$C$10</f>
        <v>0.0483722761879759</v>
      </c>
      <c r="C44" s="193" t="n">
        <f aca="false">Data!I22/100</f>
        <v>0.00213850116378873</v>
      </c>
      <c r="D44" s="194" t="n">
        <f aca="false">CV_C!J24</f>
        <v>737</v>
      </c>
      <c r="F44" s="192" t="s">
        <v>261</v>
      </c>
      <c r="G44" s="192"/>
      <c r="H44" s="193"/>
      <c r="I44" s="194"/>
    </row>
    <row r="45" customFormat="false" ht="12" hidden="false" customHeight="true" outlineLevel="0" collapsed="false">
      <c r="A45" s="192" t="s">
        <v>57</v>
      </c>
      <c r="B45" s="193" t="n">
        <f aca="false">D45/$C$10</f>
        <v>0.0606589656077711</v>
      </c>
      <c r="C45" s="193" t="n">
        <f aca="false">Data!I23/100</f>
        <v>0.00261826291710446</v>
      </c>
      <c r="D45" s="194" t="n">
        <f aca="false">CV_C!J25</f>
        <v>924.2</v>
      </c>
      <c r="F45" s="192" t="s">
        <v>262</v>
      </c>
      <c r="G45" s="192"/>
      <c r="H45" s="193" t="n">
        <f aca="false">I45/$C$10</f>
        <v>0.937253872407456</v>
      </c>
      <c r="I45" s="194" t="n">
        <f aca="false">SUM(D40:D55)</f>
        <v>14280</v>
      </c>
    </row>
    <row r="46" customFormat="false" ht="12" hidden="false" customHeight="true" outlineLevel="0" collapsed="false">
      <c r="A46" s="192" t="s">
        <v>58</v>
      </c>
      <c r="B46" s="193" t="n">
        <f aca="false">D46/$C$10</f>
        <v>0.057311630349173</v>
      </c>
      <c r="C46" s="193" t="n">
        <f aca="false">Data!I24/100</f>
        <v>0.00248904437146802</v>
      </c>
      <c r="D46" s="194" t="n">
        <f aca="false">CV_C!J26</f>
        <v>873.2</v>
      </c>
      <c r="F46" s="195"/>
      <c r="G46" s="80"/>
      <c r="H46" s="193"/>
      <c r="I46" s="194"/>
    </row>
    <row r="47" customFormat="false" ht="12" hidden="false" customHeight="true" outlineLevel="0" collapsed="false">
      <c r="A47" s="192" t="s">
        <v>59</v>
      </c>
      <c r="B47" s="193" t="n">
        <f aca="false">D47/$C$10</f>
        <v>0.0648201627723812</v>
      </c>
      <c r="C47" s="193" t="n">
        <f aca="false">Data!I25/100</f>
        <v>0.000843186497913024</v>
      </c>
      <c r="D47" s="194" t="n">
        <f aca="false">CV_C!J27</f>
        <v>987.6</v>
      </c>
      <c r="F47" s="192" t="s">
        <v>263</v>
      </c>
      <c r="G47" s="192"/>
      <c r="H47" s="193"/>
      <c r="I47" s="199"/>
    </row>
    <row r="48" customFormat="false" ht="12" hidden="false" customHeight="true" outlineLevel="0" collapsed="false">
      <c r="A48" s="192" t="s">
        <v>60</v>
      </c>
      <c r="B48" s="193" t="n">
        <f aca="false">D48/$C$10</f>
        <v>0.0542662116040956</v>
      </c>
      <c r="C48" s="193" t="n">
        <f aca="false">Data!I26/100</f>
        <v>0.00456907103789677</v>
      </c>
      <c r="D48" s="194" t="n">
        <f aca="false">CV_C!J28</f>
        <v>826.8</v>
      </c>
      <c r="F48" s="192" t="s">
        <v>264</v>
      </c>
      <c r="G48" s="192"/>
      <c r="H48" s="193" t="n">
        <f aca="false">I48/$C$10</f>
        <v>0.947794696770806</v>
      </c>
      <c r="I48" s="194" t="n">
        <f aca="false">SUM(D39:D55)</f>
        <v>14440.6</v>
      </c>
    </row>
    <row r="49" customFormat="false" ht="12" hidden="false" customHeight="true" outlineLevel="0" collapsed="false">
      <c r="A49" s="192" t="s">
        <v>61</v>
      </c>
      <c r="B49" s="193" t="n">
        <f aca="false">D49/$C$10</f>
        <v>0.0607377264373851</v>
      </c>
      <c r="C49" s="193" t="n">
        <f aca="false">Data!I27/100</f>
        <v>0.00479956630992205</v>
      </c>
      <c r="D49" s="194" t="n">
        <f aca="false">CV_C!J29</f>
        <v>925.4</v>
      </c>
      <c r="F49" s="200"/>
      <c r="G49" s="201"/>
      <c r="H49" s="196"/>
      <c r="I49" s="202"/>
    </row>
    <row r="50" customFormat="false" ht="12" hidden="false" customHeight="true" outlineLevel="0" collapsed="false">
      <c r="A50" s="187" t="s">
        <v>62</v>
      </c>
      <c r="B50" s="196" t="n">
        <f aca="false">D50/$C$10</f>
        <v>0.0803491730112891</v>
      </c>
      <c r="C50" s="193" t="n">
        <f aca="false">Data!I28/100</f>
        <v>0.00435216441228202</v>
      </c>
      <c r="D50" s="197" t="n">
        <f aca="false">CV_C!J30</f>
        <v>1224.2</v>
      </c>
      <c r="F50" s="203" t="s">
        <v>265</v>
      </c>
      <c r="G50" s="203"/>
      <c r="H50" s="203"/>
      <c r="I50" s="203"/>
      <c r="J50" s="203"/>
    </row>
    <row r="51" customFormat="false" ht="12" hidden="false" customHeight="true" outlineLevel="0" collapsed="false">
      <c r="A51" s="63" t="s">
        <v>63</v>
      </c>
      <c r="B51" s="188" t="n">
        <f aca="false">D51/$C$10</f>
        <v>0.103465476503019</v>
      </c>
      <c r="C51" s="188" t="n">
        <f aca="false">Data!I29/100</f>
        <v>0.00820825315980285</v>
      </c>
      <c r="D51" s="198" t="n">
        <f aca="false">CV_C!J31</f>
        <v>1576.4</v>
      </c>
      <c r="F51" s="204" t="str">
        <f aca="false">F32</f>
        <v>Jours ouvrables (lundi-vendredi)</v>
      </c>
      <c r="G51" s="204"/>
      <c r="H51" s="204"/>
      <c r="I51" s="204"/>
      <c r="J51" s="204"/>
    </row>
    <row r="52" customFormat="false" ht="12" hidden="false" customHeight="true" outlineLevel="0" collapsed="false">
      <c r="A52" s="63" t="s">
        <v>64</v>
      </c>
      <c r="B52" s="188" t="n">
        <f aca="false">D52/$C$10</f>
        <v>0.0793252822263061</v>
      </c>
      <c r="C52" s="188" t="n">
        <f aca="false">Data!I30/100</f>
        <v>0.00680034379914199</v>
      </c>
      <c r="D52" s="189" t="n">
        <f aca="false">CV_C!J32</f>
        <v>1208.6</v>
      </c>
      <c r="F52" s="186" t="str">
        <f aca="false">F33</f>
        <v>Durée de comptage</v>
      </c>
      <c r="G52" s="186"/>
      <c r="H52" s="186" t="str">
        <f aca="false">H33</f>
        <v>% de TJMO</v>
      </c>
      <c r="I52" s="186" t="s">
        <v>254</v>
      </c>
      <c r="J52" s="186" t="s">
        <v>252</v>
      </c>
    </row>
    <row r="53" customFormat="false" ht="12" hidden="false" customHeight="true" outlineLevel="0" collapsed="false">
      <c r="A53" s="192" t="s">
        <v>65</v>
      </c>
      <c r="B53" s="193" t="n">
        <f aca="false">D53/$C$10</f>
        <v>0.0483722761879759</v>
      </c>
      <c r="C53" s="193" t="n">
        <f aca="false">Data!I31/100</f>
        <v>0.00152914600876067</v>
      </c>
      <c r="D53" s="194" t="n">
        <f aca="false">CV_C!J33</f>
        <v>737</v>
      </c>
      <c r="F53" s="205"/>
      <c r="G53" s="191"/>
      <c r="H53" s="188"/>
      <c r="I53" s="189"/>
      <c r="J53" s="206"/>
    </row>
    <row r="54" customFormat="false" ht="12" hidden="false" customHeight="true" outlineLevel="0" collapsed="false">
      <c r="A54" s="192" t="s">
        <v>66</v>
      </c>
      <c r="B54" s="193" t="n">
        <f aca="false">D54/$C$10</f>
        <v>0.0318587555788921</v>
      </c>
      <c r="C54" s="193" t="n">
        <f aca="false">Data!I32/100</f>
        <v>0.0034105955353653</v>
      </c>
      <c r="D54" s="194" t="n">
        <f aca="false">CV_C!J34</f>
        <v>485.4</v>
      </c>
      <c r="F54" s="192" t="s">
        <v>266</v>
      </c>
      <c r="G54" s="192"/>
      <c r="H54" s="207" t="n">
        <f aca="false">H45</f>
        <v>0.937253872407456</v>
      </c>
      <c r="I54" s="208" t="n">
        <f aca="false">I45</f>
        <v>14280</v>
      </c>
      <c r="J54" s="209" t="n">
        <f aca="false">I54/16</f>
        <v>892.5</v>
      </c>
    </row>
    <row r="55" customFormat="false" ht="12" hidden="false" customHeight="true" outlineLevel="0" collapsed="false">
      <c r="A55" s="192" t="s">
        <v>67</v>
      </c>
      <c r="B55" s="193" t="n">
        <f aca="false">D55/$C$10</f>
        <v>0.0278025728537674</v>
      </c>
      <c r="C55" s="193" t="n">
        <f aca="false">Data!I33/100</f>
        <v>0.00670323606902088</v>
      </c>
      <c r="D55" s="194" t="n">
        <f aca="false">CV_C!J35</f>
        <v>423.6</v>
      </c>
      <c r="F55" s="210"/>
      <c r="G55" s="80"/>
      <c r="H55" s="207"/>
      <c r="I55" s="208"/>
      <c r="J55" s="209"/>
    </row>
    <row r="56" customFormat="false" ht="12" hidden="false" customHeight="true" outlineLevel="0" collapsed="false">
      <c r="A56" s="192" t="s">
        <v>68</v>
      </c>
      <c r="B56" s="193" t="n">
        <f aca="false">D56/$C$10</f>
        <v>0.0255578892097663</v>
      </c>
      <c r="C56" s="193" t="n">
        <f aca="false">Data!I34/100</f>
        <v>0.00590685802278254</v>
      </c>
      <c r="D56" s="194" t="n">
        <f aca="false">CV_C!J36</f>
        <v>389.4</v>
      </c>
      <c r="F56" s="192" t="s">
        <v>267</v>
      </c>
      <c r="G56" s="192"/>
      <c r="H56" s="207" t="n">
        <f aca="false">H39</f>
        <v>0.0627461275925439</v>
      </c>
      <c r="I56" s="208" t="n">
        <f aca="false">I39</f>
        <v>955.999999999998</v>
      </c>
      <c r="J56" s="209" t="n">
        <f aca="false">I56/8</f>
        <v>119.5</v>
      </c>
    </row>
    <row r="57" customFormat="false" ht="12" hidden="false" customHeight="true" outlineLevel="0" collapsed="false">
      <c r="A57" s="187" t="s">
        <v>69</v>
      </c>
      <c r="B57" s="196" t="n">
        <f aca="false">D57/$C$10</f>
        <v>0.0136256235232344</v>
      </c>
      <c r="C57" s="196" t="n">
        <f aca="false">Data!I35/100</f>
        <v>0.00414744720503772</v>
      </c>
      <c r="D57" s="197" t="n">
        <f aca="false">CV_C!J37</f>
        <v>207.6</v>
      </c>
      <c r="F57" s="200"/>
      <c r="G57" s="201"/>
      <c r="H57" s="211"/>
      <c r="I57" s="212"/>
      <c r="J57" s="212"/>
    </row>
    <row r="58" customFormat="false" ht="12" hidden="false" customHeight="true" outlineLevel="0" collapsed="false">
      <c r="A58" s="100"/>
      <c r="B58" s="123"/>
      <c r="C58" s="123"/>
      <c r="D58" s="213"/>
      <c r="F58" s="80"/>
      <c r="G58" s="80"/>
      <c r="H58" s="214"/>
      <c r="I58" s="215"/>
      <c r="J58" s="215"/>
    </row>
    <row r="59" customFormat="false" ht="12" hidden="false" customHeight="true" outlineLevel="0" collapsed="false">
      <c r="A59" s="100"/>
      <c r="B59" s="123"/>
      <c r="C59" s="123"/>
      <c r="D59" s="213"/>
      <c r="F59" s="80"/>
      <c r="G59" s="80"/>
      <c r="H59" s="214"/>
      <c r="I59" s="215"/>
      <c r="J59" s="215"/>
    </row>
    <row r="60" customFormat="false" ht="12" hidden="false" customHeight="true" outlineLevel="0" collapsed="false">
      <c r="A60" s="100"/>
      <c r="B60" s="123"/>
      <c r="C60" s="123"/>
      <c r="D60" s="213"/>
      <c r="F60" s="80"/>
      <c r="G60" s="80"/>
      <c r="H60" s="214"/>
      <c r="I60" s="215"/>
      <c r="J60" s="215"/>
    </row>
    <row r="61" customFormat="false" ht="12" hidden="false" customHeight="true" outlineLevel="0" collapsed="false">
      <c r="A61" s="100"/>
      <c r="B61" s="123"/>
      <c r="C61" s="123"/>
      <c r="D61" s="213"/>
      <c r="F61" s="80"/>
      <c r="G61" s="80"/>
      <c r="H61" s="214"/>
      <c r="I61" s="215"/>
      <c r="J61" s="215"/>
    </row>
    <row r="62" customFormat="false" ht="12" hidden="false" customHeight="true" outlineLevel="0" collapsed="false">
      <c r="A62" s="100"/>
      <c r="B62" s="123"/>
      <c r="C62" s="123"/>
      <c r="D62" s="213"/>
      <c r="F62" s="80"/>
      <c r="G62" s="80"/>
      <c r="H62" s="214"/>
      <c r="I62" s="215"/>
      <c r="J62" s="215"/>
    </row>
    <row r="63" customFormat="false" ht="12" hidden="false" customHeight="true" outlineLevel="0" collapsed="false">
      <c r="A63" s="100"/>
      <c r="B63" s="123"/>
      <c r="C63" s="123"/>
      <c r="D63" s="213"/>
      <c r="F63" s="80"/>
      <c r="G63" s="80"/>
      <c r="H63" s="214"/>
      <c r="I63" s="215"/>
      <c r="J63" s="215"/>
    </row>
    <row r="64" customFormat="false" ht="12" hidden="false" customHeight="true" outlineLevel="0" collapsed="false">
      <c r="A64" s="100"/>
      <c r="B64" s="123"/>
      <c r="C64" s="123"/>
      <c r="D64" s="213"/>
      <c r="F64" s="80"/>
      <c r="G64" s="80"/>
      <c r="H64" s="214"/>
      <c r="I64" s="215"/>
      <c r="J64" s="215"/>
    </row>
    <row r="65" customFormat="false" ht="12" hidden="false" customHeight="true" outlineLevel="0" collapsed="false">
      <c r="A65" s="100"/>
      <c r="B65" s="123"/>
      <c r="C65" s="123"/>
      <c r="D65" s="213"/>
      <c r="F65" s="80"/>
      <c r="G65" s="80"/>
      <c r="H65" s="214"/>
      <c r="I65" s="215"/>
      <c r="J65" s="215"/>
    </row>
    <row r="66" customFormat="false" ht="12" hidden="false" customHeight="true" outlineLevel="0" collapsed="false">
      <c r="A66" s="100"/>
      <c r="B66" s="123"/>
      <c r="C66" s="123"/>
      <c r="D66" s="213"/>
      <c r="F66" s="80"/>
      <c r="G66" s="80"/>
      <c r="H66" s="214"/>
      <c r="I66" s="215"/>
      <c r="J66" s="215"/>
    </row>
    <row r="67" customFormat="false" ht="12" hidden="false" customHeight="true" outlineLevel="0" collapsed="false">
      <c r="A67" s="100"/>
      <c r="B67" s="123"/>
      <c r="C67" s="123"/>
      <c r="D67" s="213"/>
      <c r="F67" s="80"/>
      <c r="G67" s="80"/>
      <c r="H67" s="214"/>
      <c r="I67" s="215"/>
      <c r="J67" s="215"/>
    </row>
    <row r="68" customFormat="false" ht="12" hidden="false" customHeight="true" outlineLevel="0" collapsed="false">
      <c r="A68" s="100"/>
      <c r="B68" s="123"/>
      <c r="C68" s="123"/>
      <c r="D68" s="213"/>
      <c r="F68" s="80"/>
      <c r="G68" s="80"/>
      <c r="H68" s="214"/>
      <c r="I68" s="215"/>
      <c r="J68" s="215"/>
    </row>
    <row r="69" customFormat="false" ht="12" hidden="false" customHeight="true" outlineLevel="0" collapsed="false">
      <c r="A69" s="100"/>
      <c r="B69" s="123"/>
      <c r="C69" s="123"/>
      <c r="D69" s="213"/>
      <c r="F69" s="80"/>
      <c r="G69" s="80"/>
      <c r="H69" s="214"/>
      <c r="I69" s="215"/>
      <c r="J69" s="215"/>
    </row>
    <row r="70" customFormat="false" ht="12" hidden="false" customHeight="true" outlineLevel="0" collapsed="false">
      <c r="A70" s="100"/>
      <c r="B70" s="123"/>
      <c r="C70" s="123"/>
      <c r="D70" s="213"/>
      <c r="F70" s="80"/>
      <c r="G70" s="80"/>
      <c r="H70" s="214"/>
      <c r="I70" s="215"/>
      <c r="J70" s="215"/>
    </row>
    <row r="71" customFormat="false" ht="12" hidden="false" customHeight="true" outlineLevel="0" collapsed="false">
      <c r="A71" s="100"/>
      <c r="B71" s="123"/>
      <c r="C71" s="123"/>
      <c r="D71" s="213"/>
      <c r="F71" s="80"/>
      <c r="G71" s="80"/>
      <c r="H71" s="214"/>
      <c r="I71" s="215"/>
      <c r="J71" s="215"/>
    </row>
    <row r="72" customFormat="false" ht="12" hidden="false" customHeight="true" outlineLevel="0" collapsed="false">
      <c r="A72" s="100"/>
      <c r="B72" s="123"/>
      <c r="C72" s="123"/>
      <c r="D72" s="213"/>
      <c r="F72" s="80"/>
      <c r="G72" s="80"/>
      <c r="H72" s="214"/>
      <c r="I72" s="215"/>
      <c r="J72" s="215"/>
    </row>
    <row r="73" customFormat="false" ht="12" hidden="false" customHeight="true" outlineLevel="0" collapsed="false">
      <c r="A73" s="100"/>
      <c r="B73" s="123"/>
      <c r="C73" s="123"/>
      <c r="D73" s="213"/>
      <c r="F73" s="80"/>
      <c r="G73" s="80"/>
      <c r="H73" s="214"/>
      <c r="I73" s="215"/>
      <c r="J73" s="215"/>
    </row>
    <row r="74" customFormat="false" ht="12" hidden="false" customHeight="true" outlineLevel="0" collapsed="false">
      <c r="A74" s="100"/>
      <c r="B74" s="123"/>
      <c r="C74" s="123"/>
      <c r="D74" s="213"/>
      <c r="F74" s="80"/>
      <c r="G74" s="80"/>
      <c r="H74" s="214"/>
      <c r="I74" s="215"/>
      <c r="J74" s="215"/>
    </row>
    <row r="75" customFormat="false" ht="12" hidden="false" customHeight="true" outlineLevel="0" collapsed="false">
      <c r="A75" s="100"/>
      <c r="B75" s="123"/>
      <c r="C75" s="123"/>
      <c r="D75" s="213"/>
      <c r="F75" s="80"/>
      <c r="G75" s="80"/>
      <c r="H75" s="214"/>
      <c r="I75" s="215"/>
      <c r="J75" s="215"/>
    </row>
    <row r="76" customFormat="false" ht="12" hidden="false" customHeight="true" outlineLevel="0" collapsed="false">
      <c r="A76" s="100"/>
      <c r="B76" s="123"/>
      <c r="C76" s="123"/>
      <c r="D76" s="213"/>
      <c r="F76" s="80"/>
      <c r="G76" s="80"/>
      <c r="H76" s="214"/>
      <c r="I76" s="215"/>
      <c r="J76" s="215"/>
    </row>
    <row r="77" customFormat="false" ht="12" hidden="false" customHeight="true" outlineLevel="0" collapsed="false">
      <c r="A77" s="100"/>
      <c r="B77" s="123"/>
      <c r="C77" s="123"/>
      <c r="D77" s="213"/>
      <c r="F77" s="80"/>
      <c r="G77" s="80"/>
      <c r="H77" s="214"/>
      <c r="I77" s="215"/>
      <c r="J77" s="215"/>
    </row>
    <row r="78" customFormat="false" ht="12" hidden="false" customHeight="true" outlineLevel="0" collapsed="false">
      <c r="A78" s="100"/>
      <c r="B78" s="123"/>
      <c r="C78" s="123"/>
      <c r="D78" s="213"/>
      <c r="F78" s="80"/>
      <c r="G78" s="80"/>
      <c r="H78" s="214"/>
      <c r="I78" s="215"/>
      <c r="J78" s="215"/>
    </row>
    <row r="79" customFormat="false" ht="12" hidden="false" customHeight="true" outlineLevel="0" collapsed="false">
      <c r="A79" s="100"/>
      <c r="B79" s="123"/>
      <c r="C79" s="123"/>
      <c r="D79" s="213"/>
      <c r="F79" s="80"/>
      <c r="G79" s="80"/>
      <c r="H79" s="214"/>
      <c r="I79" s="215"/>
      <c r="J79" s="215"/>
    </row>
    <row r="80" customFormat="false" ht="12" hidden="false" customHeight="true" outlineLevel="0" collapsed="false">
      <c r="A80" s="100"/>
      <c r="B80" s="123"/>
      <c r="C80" s="123"/>
      <c r="D80" s="213"/>
      <c r="F80" s="80"/>
      <c r="G80" s="80"/>
      <c r="H80" s="214"/>
      <c r="I80" s="215"/>
      <c r="J80" s="215"/>
    </row>
    <row r="81" customFormat="false" ht="12" hidden="false" customHeight="true" outlineLevel="0" collapsed="false">
      <c r="A81" s="100"/>
      <c r="B81" s="123"/>
      <c r="C81" s="123"/>
      <c r="D81" s="213"/>
      <c r="F81" s="80"/>
      <c r="G81" s="80"/>
      <c r="H81" s="214"/>
      <c r="I81" s="215"/>
      <c r="J81" s="215"/>
    </row>
    <row r="82" customFormat="false" ht="12" hidden="false" customHeight="true" outlineLevel="0" collapsed="false">
      <c r="A82" s="100"/>
      <c r="B82" s="123"/>
      <c r="C82" s="123"/>
      <c r="D82" s="213"/>
      <c r="F82" s="80"/>
      <c r="G82" s="80"/>
      <c r="H82" s="214"/>
      <c r="I82" s="215"/>
      <c r="J82" s="215"/>
    </row>
    <row r="83" customFormat="false" ht="12" hidden="false" customHeight="true" outlineLevel="0" collapsed="false">
      <c r="A83" s="100"/>
      <c r="B83" s="123"/>
      <c r="C83" s="123"/>
      <c r="D83" s="213"/>
      <c r="F83" s="80"/>
      <c r="G83" s="80"/>
      <c r="H83" s="214"/>
      <c r="I83" s="215"/>
      <c r="J83" s="215"/>
    </row>
    <row r="84" customFormat="false" ht="12" hidden="false" customHeight="true" outlineLevel="0" collapsed="false">
      <c r="A84" s="100"/>
      <c r="B84" s="123"/>
      <c r="C84" s="123"/>
      <c r="D84" s="213"/>
      <c r="F84" s="80"/>
      <c r="G84" s="80"/>
      <c r="H84" s="214"/>
      <c r="I84" s="215"/>
      <c r="J84" s="215"/>
    </row>
    <row r="85" customFormat="false" ht="12" hidden="false" customHeight="true" outlineLevel="0" collapsed="false">
      <c r="A85" s="100"/>
      <c r="B85" s="123"/>
      <c r="C85" s="123"/>
      <c r="D85" s="213"/>
      <c r="F85" s="80"/>
      <c r="G85" s="80"/>
      <c r="H85" s="214"/>
      <c r="I85" s="215"/>
      <c r="J85" s="215"/>
    </row>
    <row r="86" customFormat="false" ht="12" hidden="false" customHeight="true" outlineLevel="0" collapsed="false">
      <c r="A86" s="100"/>
      <c r="B86" s="123"/>
      <c r="C86" s="123"/>
      <c r="D86" s="213"/>
      <c r="F86" s="80"/>
      <c r="G86" s="80"/>
      <c r="H86" s="214"/>
      <c r="I86" s="215"/>
      <c r="J86" s="215"/>
    </row>
    <row r="87" customFormat="false" ht="12" hidden="false" customHeight="true" outlineLevel="0" collapsed="false">
      <c r="A87" s="100"/>
      <c r="B87" s="123"/>
      <c r="C87" s="123"/>
      <c r="D87" s="213"/>
      <c r="F87" s="80"/>
      <c r="G87" s="80"/>
      <c r="H87" s="214"/>
      <c r="I87" s="215"/>
      <c r="J87" s="215"/>
    </row>
    <row r="88" customFormat="false" ht="12" hidden="false" customHeight="true" outlineLevel="0" collapsed="false">
      <c r="A88" s="100"/>
      <c r="B88" s="123"/>
      <c r="C88" s="123"/>
      <c r="D88" s="213"/>
      <c r="F88" s="80"/>
      <c r="G88" s="80"/>
      <c r="H88" s="214"/>
      <c r="I88" s="215"/>
      <c r="J88" s="215"/>
    </row>
  </sheetData>
  <mergeCells count="22">
    <mergeCell ref="C8:E8"/>
    <mergeCell ref="F8:G8"/>
    <mergeCell ref="H8:I8"/>
    <mergeCell ref="J8:K8"/>
    <mergeCell ref="A32:D32"/>
    <mergeCell ref="F32:I32"/>
    <mergeCell ref="F33:G33"/>
    <mergeCell ref="F35:G35"/>
    <mergeCell ref="F36:G36"/>
    <mergeCell ref="F38:G38"/>
    <mergeCell ref="F39:G39"/>
    <mergeCell ref="F41:G41"/>
    <mergeCell ref="F42:G42"/>
    <mergeCell ref="F44:G44"/>
    <mergeCell ref="F45:G45"/>
    <mergeCell ref="F47:G47"/>
    <mergeCell ref="F48:G48"/>
    <mergeCell ref="F50:J50"/>
    <mergeCell ref="F51:J51"/>
    <mergeCell ref="F52:G52"/>
    <mergeCell ref="F54:G54"/>
    <mergeCell ref="F56:G56"/>
  </mergeCells>
  <conditionalFormatting sqref="A34:D45">
    <cfRule type="expression" priority="2" aboveAverage="0" equalAverage="0" bottom="0" percent="0" rank="0" text="" dxfId="0">
      <formula>$D34&gt;=MAX($D$34:$D$45)</formula>
    </cfRule>
  </conditionalFormatting>
  <conditionalFormatting sqref="A46:D88">
    <cfRule type="expression" priority="3" aboveAverage="0" equalAverage="0" bottom="0" percent="0" rank="0" text="" dxfId="1">
      <formula>$D46&gt;=MAX($D$46:$D$57)</formula>
    </cfRule>
  </conditionalFormatting>
  <printOptions headings="false" gridLines="false" gridLinesSet="true" horizontalCentered="true" verticalCentered="false"/>
  <pageMargins left="0.669444444444444" right="0.669444444444444" top="1.65347222222222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Neuchâtel_x005F_x005F_x000a_Département du développement_x005F_x005F_x000a_territorial et de l'environnement&amp;CComptage hebdomadaire&amp;R&amp;8 Service des ponts et chaussées_x005F_x005F_x000a_Bureau signalisation et circulation_x005F_x005F_x000a_Neuchâtel, le &amp;D</oddHeader>
    <oddFooter>&amp;L&amp;6 &amp;F&amp;R&amp;8 Page: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E1048576"/>
  <sheetViews>
    <sheetView showFormulas="false" showGridLines="true" showRowColHeaders="true" showZeros="true" rightToLeft="false" tabSelected="false" showOutlineSymbols="true" defaultGridColor="true" view="normal" topLeftCell="S1" colorId="64" zoomScale="80" zoomScaleNormal="8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1" width="2.57"/>
    <col collapsed="false" customWidth="true" hidden="false" outlineLevel="0" max="2" min="2" style="1" width="11.84"/>
    <col collapsed="false" customWidth="true" hidden="false" outlineLevel="0" max="11" min="3" style="1" width="8.13"/>
    <col collapsed="false" customWidth="true" hidden="false" outlineLevel="0" max="12" min="12" style="1" width="3.41"/>
    <col collapsed="false" customWidth="true" hidden="false" outlineLevel="0" max="21" min="13" style="1" width="8.13"/>
    <col collapsed="false" customWidth="true" hidden="false" outlineLevel="0" max="22" min="22" style="1" width="3.57"/>
    <col collapsed="false" customWidth="true" hidden="false" outlineLevel="0" max="31" min="23" style="1" width="8.13"/>
    <col collapsed="false" customWidth="true" hidden="false" outlineLevel="0" max="1025" min="32" style="1" width="11.04"/>
  </cols>
  <sheetData>
    <row r="1" customFormat="false" ht="15.75" hidden="false" customHeight="true" outlineLevel="0" collapsed="false">
      <c r="A1" s="52" t="str">
        <f aca="false">Data1!A1</f>
        <v>Poste de comptage : 01743230     Axe : NE:174:    PR 1 + 3.255 m à PR 1 + 276.531 m</v>
      </c>
      <c r="AC1" s="170"/>
    </row>
    <row r="2" customFormat="false" ht="19.5" hidden="false" customHeight="true" outlineLevel="0" collapsed="false">
      <c r="A2" s="25" t="str">
        <f aca="false">Data1!A3</f>
        <v>Période de comptage du 08/05/2017 au 14/05/2017</v>
      </c>
      <c r="B2" s="25"/>
      <c r="C2" s="25"/>
      <c r="P2" s="55" t="str">
        <f aca="false">"Comptage "&amp;RIGHT(A2,4)</f>
        <v>Comptage 2017</v>
      </c>
      <c r="AE2" s="3" t="str">
        <f aca="false">Data1!K1</f>
        <v>Type de compteur: M680 B</v>
      </c>
    </row>
    <row r="3" customFormat="false" ht="18.75" hidden="false" customHeight="true" outlineLevel="0" collapsed="false">
      <c r="A3" s="25" t="s">
        <v>221</v>
      </c>
      <c r="B3" s="25"/>
      <c r="C3" s="216" t="str">
        <f aca="false">Data1!A2</f>
        <v>Peseux, carrefour giratoire de la Maison de Commune</v>
      </c>
    </row>
    <row r="4" customFormat="false" ht="12.75" hidden="false" customHeight="true" outlineLevel="0" collapsed="false">
      <c r="A4" s="25" t="s">
        <v>222</v>
      </c>
      <c r="B4" s="25"/>
      <c r="C4" s="216" t="str">
        <f aca="false">Data1!G2</f>
        <v>Auvernier, carrefour giratoire de Brena</v>
      </c>
    </row>
    <row r="5" customFormat="false" ht="15.75" hidden="false" customHeight="true" outlineLevel="0" collapsed="false">
      <c r="G5" s="217"/>
      <c r="P5" s="57" t="str">
        <f aca="false">Data1!D2</f>
        <v>AUVERNIER - Rte de la Gare</v>
      </c>
    </row>
    <row r="6" customFormat="false" ht="6" hidden="false" customHeight="true" outlineLevel="0" collapsed="false"/>
    <row r="7" customFormat="false" ht="6" hidden="false" customHeight="true" outlineLevel="0" collapsed="false"/>
    <row r="8" customFormat="false" ht="6" hidden="false" customHeight="true" outlineLevel="0" collapsed="false"/>
    <row r="9" customFormat="false" ht="12.75" hidden="false" customHeight="true" outlineLevel="0" collapsed="false">
      <c r="B9" s="1" t="s">
        <v>268</v>
      </c>
      <c r="D9" s="218" t="n">
        <f aca="false">Data1!J2</f>
        <v>0</v>
      </c>
      <c r="M9" s="219" t="s">
        <v>269</v>
      </c>
      <c r="W9" s="220" t="s">
        <v>270</v>
      </c>
    </row>
    <row r="10" customFormat="false" ht="6" hidden="false" customHeight="true" outlineLevel="0" collapsed="false"/>
    <row r="11" customFormat="false" ht="13.5" hidden="false" customHeight="true" outlineLevel="0" collapsed="false"/>
    <row r="12" s="223" customFormat="true" ht="18" hidden="false" customHeight="true" outlineLevel="0" collapsed="false">
      <c r="A12" s="52"/>
      <c r="B12" s="52"/>
      <c r="C12" s="221" t="s">
        <v>271</v>
      </c>
      <c r="D12" s="221"/>
      <c r="E12" s="221"/>
      <c r="F12" s="221"/>
      <c r="G12" s="221"/>
      <c r="H12" s="221"/>
      <c r="I12" s="221"/>
      <c r="J12" s="221"/>
      <c r="K12" s="221"/>
      <c r="L12" s="222"/>
      <c r="M12" s="221" t="s">
        <v>272</v>
      </c>
      <c r="N12" s="221"/>
      <c r="O12" s="221"/>
      <c r="P12" s="221"/>
      <c r="Q12" s="221"/>
      <c r="R12" s="221"/>
      <c r="S12" s="221"/>
      <c r="T12" s="221"/>
      <c r="U12" s="221"/>
      <c r="V12" s="222"/>
      <c r="W12" s="221" t="s">
        <v>273</v>
      </c>
      <c r="X12" s="221"/>
      <c r="Y12" s="221"/>
      <c r="Z12" s="221"/>
      <c r="AA12" s="221"/>
      <c r="AB12" s="221"/>
      <c r="AC12" s="221"/>
      <c r="AD12" s="221"/>
      <c r="AE12" s="221"/>
    </row>
    <row r="13" customFormat="false" ht="18" hidden="false" customHeight="true" outlineLevel="0" collapsed="false">
      <c r="A13" s="224"/>
      <c r="B13" s="225" t="s">
        <v>250</v>
      </c>
      <c r="C13" s="226" t="s">
        <v>31</v>
      </c>
      <c r="D13" s="227" t="s">
        <v>32</v>
      </c>
      <c r="E13" s="227" t="s">
        <v>33</v>
      </c>
      <c r="F13" s="227" t="s">
        <v>34</v>
      </c>
      <c r="G13" s="227" t="s">
        <v>35</v>
      </c>
      <c r="H13" s="228" t="s">
        <v>36</v>
      </c>
      <c r="I13" s="229" t="s">
        <v>37</v>
      </c>
      <c r="J13" s="230" t="s">
        <v>274</v>
      </c>
      <c r="K13" s="231" t="s">
        <v>275</v>
      </c>
      <c r="L13" s="224"/>
      <c r="M13" s="226" t="str">
        <f aca="false">C13</f>
        <v>Lundi</v>
      </c>
      <c r="N13" s="227" t="str">
        <f aca="false">D13</f>
        <v>Mardi</v>
      </c>
      <c r="O13" s="227" t="str">
        <f aca="false">E13</f>
        <v>Mercredi</v>
      </c>
      <c r="P13" s="227" t="str">
        <f aca="false">F13</f>
        <v>Jeudi</v>
      </c>
      <c r="Q13" s="227" t="str">
        <f aca="false">G13</f>
        <v>Vendredi</v>
      </c>
      <c r="R13" s="228" t="str">
        <f aca="false">H13</f>
        <v>Samedi</v>
      </c>
      <c r="S13" s="229" t="str">
        <f aca="false">I13</f>
        <v>Dimanche</v>
      </c>
      <c r="T13" s="230" t="str">
        <f aca="false">J13</f>
        <v>THMO</v>
      </c>
      <c r="U13" s="231" t="str">
        <f aca="false">K13</f>
        <v>THM</v>
      </c>
      <c r="V13" s="224"/>
      <c r="W13" s="226" t="str">
        <f aca="false">M13</f>
        <v>Lundi</v>
      </c>
      <c r="X13" s="227" t="str">
        <f aca="false">N13</f>
        <v>Mardi</v>
      </c>
      <c r="Y13" s="227" t="str">
        <f aca="false">O13</f>
        <v>Mercredi</v>
      </c>
      <c r="Z13" s="227" t="str">
        <f aca="false">P13</f>
        <v>Jeudi</v>
      </c>
      <c r="AA13" s="227" t="str">
        <f aca="false">Q13</f>
        <v>Vendredi</v>
      </c>
      <c r="AB13" s="228" t="str">
        <f aca="false">R13</f>
        <v>Samedi</v>
      </c>
      <c r="AC13" s="229" t="str">
        <f aca="false">S13</f>
        <v>Dimanche</v>
      </c>
      <c r="AD13" s="230" t="str">
        <f aca="false">T13</f>
        <v>THMO</v>
      </c>
      <c r="AE13" s="231" t="str">
        <f aca="false">U13</f>
        <v>THM</v>
      </c>
    </row>
    <row r="14" customFormat="false" ht="18" hidden="false" customHeight="true" outlineLevel="0" collapsed="false">
      <c r="A14" s="232"/>
      <c r="B14" s="233" t="s">
        <v>46</v>
      </c>
      <c r="C14" s="234" t="n">
        <f aca="false">Data_day!B5</f>
        <v>39</v>
      </c>
      <c r="D14" s="234" t="n">
        <f aca="false">Data_day!C5</f>
        <v>37</v>
      </c>
      <c r="E14" s="234" t="n">
        <f aca="false">Data_day!D5</f>
        <v>79</v>
      </c>
      <c r="F14" s="234" t="n">
        <f aca="false">Data_day!E5</f>
        <v>81</v>
      </c>
      <c r="G14" s="234" t="n">
        <f aca="false">Data_day!F5</f>
        <v>70</v>
      </c>
      <c r="H14" s="235" t="n">
        <f aca="false">Data_day!G5</f>
        <v>176</v>
      </c>
      <c r="I14" s="235" t="n">
        <f aca="false">Data_day!H5</f>
        <v>178</v>
      </c>
      <c r="J14" s="236" t="n">
        <f aca="false">SUM(C14:G14)/5</f>
        <v>61.2</v>
      </c>
      <c r="K14" s="237" t="n">
        <f aca="false">SUM(C14:I14)/7</f>
        <v>94.2857142857143</v>
      </c>
      <c r="L14" s="224"/>
      <c r="M14" s="234" t="n">
        <f aca="false">Data_day!B33</f>
        <v>22</v>
      </c>
      <c r="N14" s="234" t="n">
        <f aca="false">Data_day!C33</f>
        <v>24</v>
      </c>
      <c r="O14" s="234" t="n">
        <f aca="false">Data_day!D33</f>
        <v>42</v>
      </c>
      <c r="P14" s="234" t="n">
        <f aca="false">Data_day!E33</f>
        <v>53</v>
      </c>
      <c r="Q14" s="234" t="n">
        <f aca="false">Data_day!F33</f>
        <v>38</v>
      </c>
      <c r="R14" s="235" t="n">
        <f aca="false">Data_day!G33</f>
        <v>98</v>
      </c>
      <c r="S14" s="235" t="n">
        <f aca="false">Data_day!H33</f>
        <v>101</v>
      </c>
      <c r="T14" s="236" t="n">
        <f aca="false">SUM(M14:Q14)/5</f>
        <v>35.8</v>
      </c>
      <c r="U14" s="237" t="n">
        <f aca="false">SUM(M14:S14)/7</f>
        <v>54</v>
      </c>
      <c r="V14" s="224"/>
      <c r="W14" s="234" t="n">
        <f aca="false">Data_day!B64</f>
        <v>17</v>
      </c>
      <c r="X14" s="234" t="n">
        <f aca="false">Data_day!C64</f>
        <v>13</v>
      </c>
      <c r="Y14" s="234" t="n">
        <f aca="false">Data_day!D64</f>
        <v>37</v>
      </c>
      <c r="Z14" s="234" t="n">
        <f aca="false">Data_day!E64</f>
        <v>28</v>
      </c>
      <c r="AA14" s="234" t="n">
        <f aca="false">Data_day!F64</f>
        <v>32</v>
      </c>
      <c r="AB14" s="235" t="n">
        <f aca="false">Data_day!G64</f>
        <v>78</v>
      </c>
      <c r="AC14" s="235" t="n">
        <f aca="false">Data_day!H64</f>
        <v>77</v>
      </c>
      <c r="AD14" s="236" t="n">
        <f aca="false">SUM(W14:AA14)/5</f>
        <v>25.4</v>
      </c>
      <c r="AE14" s="237" t="n">
        <f aca="false">SUM(W14:AC14)/7</f>
        <v>40.2857142857143</v>
      </c>
    </row>
    <row r="15" customFormat="false" ht="18" hidden="false" customHeight="true" outlineLevel="0" collapsed="false">
      <c r="A15" s="232"/>
      <c r="B15" s="238" t="s">
        <v>47</v>
      </c>
      <c r="C15" s="234" t="n">
        <f aca="false">Data_day!B6</f>
        <v>15</v>
      </c>
      <c r="D15" s="234" t="n">
        <f aca="false">Data_day!C6</f>
        <v>14</v>
      </c>
      <c r="E15" s="234" t="n">
        <f aca="false">Data_day!D6</f>
        <v>26</v>
      </c>
      <c r="F15" s="234" t="n">
        <f aca="false">Data_day!E6</f>
        <v>31</v>
      </c>
      <c r="G15" s="234" t="n">
        <f aca="false">Data_day!F6</f>
        <v>22</v>
      </c>
      <c r="H15" s="235" t="n">
        <f aca="false">Data_day!G6</f>
        <v>97</v>
      </c>
      <c r="I15" s="235" t="n">
        <f aca="false">Data_day!H6</f>
        <v>90</v>
      </c>
      <c r="J15" s="236" t="n">
        <f aca="false">SUM(C15:G15)/5</f>
        <v>21.6</v>
      </c>
      <c r="K15" s="237" t="n">
        <f aca="false">SUM(C15:I15)/7</f>
        <v>42.1428571428571</v>
      </c>
      <c r="L15" s="224"/>
      <c r="M15" s="234" t="n">
        <f aca="false">Data_day!B34</f>
        <v>8</v>
      </c>
      <c r="N15" s="234" t="n">
        <f aca="false">Data_day!C34</f>
        <v>6</v>
      </c>
      <c r="O15" s="234" t="n">
        <f aca="false">Data_day!D34</f>
        <v>16</v>
      </c>
      <c r="P15" s="234" t="n">
        <f aca="false">Data_day!E34</f>
        <v>19</v>
      </c>
      <c r="Q15" s="234" t="n">
        <f aca="false">Data_day!F34</f>
        <v>10</v>
      </c>
      <c r="R15" s="235" t="n">
        <f aca="false">Data_day!G34</f>
        <v>52</v>
      </c>
      <c r="S15" s="235" t="n">
        <f aca="false">Data_day!H34</f>
        <v>45</v>
      </c>
      <c r="T15" s="236" t="n">
        <f aca="false">SUM(M15:Q15)/5</f>
        <v>11.8</v>
      </c>
      <c r="U15" s="237" t="n">
        <f aca="false">SUM(M15:S15)/7</f>
        <v>22.2857142857143</v>
      </c>
      <c r="V15" s="224"/>
      <c r="W15" s="234" t="n">
        <f aca="false">Data_day!B65</f>
        <v>7</v>
      </c>
      <c r="X15" s="234" t="n">
        <f aca="false">Data_day!C65</f>
        <v>8</v>
      </c>
      <c r="Y15" s="234" t="n">
        <f aca="false">Data_day!D65</f>
        <v>10</v>
      </c>
      <c r="Z15" s="234" t="n">
        <f aca="false">Data_day!E65</f>
        <v>12</v>
      </c>
      <c r="AA15" s="234" t="n">
        <f aca="false">Data_day!F65</f>
        <v>12</v>
      </c>
      <c r="AB15" s="235" t="n">
        <f aca="false">Data_day!G65</f>
        <v>45</v>
      </c>
      <c r="AC15" s="235" t="n">
        <f aca="false">Data_day!H65</f>
        <v>45</v>
      </c>
      <c r="AD15" s="236" t="n">
        <f aca="false">SUM(W15:AA15)/5</f>
        <v>9.8</v>
      </c>
      <c r="AE15" s="237" t="n">
        <f aca="false">SUM(W15:AC15)/7</f>
        <v>19.8571428571429</v>
      </c>
    </row>
    <row r="16" customFormat="false" ht="18" hidden="false" customHeight="true" outlineLevel="0" collapsed="false">
      <c r="A16" s="232"/>
      <c r="B16" s="238" t="s">
        <v>48</v>
      </c>
      <c r="C16" s="234" t="n">
        <f aca="false">Data_day!B7</f>
        <v>10</v>
      </c>
      <c r="D16" s="234" t="n">
        <f aca="false">Data_day!C7</f>
        <v>17</v>
      </c>
      <c r="E16" s="234" t="n">
        <f aca="false">Data_day!D7</f>
        <v>25</v>
      </c>
      <c r="F16" s="234" t="n">
        <f aca="false">Data_day!E7</f>
        <v>21</v>
      </c>
      <c r="G16" s="234" t="n">
        <f aca="false">Data_day!F7</f>
        <v>18</v>
      </c>
      <c r="H16" s="235" t="n">
        <f aca="false">Data_day!G7</f>
        <v>52</v>
      </c>
      <c r="I16" s="235" t="n">
        <f aca="false">Data_day!H7</f>
        <v>58</v>
      </c>
      <c r="J16" s="236" t="n">
        <f aca="false">SUM(C16:G16)/5</f>
        <v>18.2</v>
      </c>
      <c r="K16" s="237" t="n">
        <f aca="false">SUM(C16:I16)/7</f>
        <v>28.7142857142857</v>
      </c>
      <c r="L16" s="224"/>
      <c r="M16" s="234" t="n">
        <f aca="false">Data_day!B35</f>
        <v>5</v>
      </c>
      <c r="N16" s="234" t="n">
        <f aca="false">Data_day!C35</f>
        <v>7</v>
      </c>
      <c r="O16" s="234" t="n">
        <f aca="false">Data_day!D35</f>
        <v>16</v>
      </c>
      <c r="P16" s="234" t="n">
        <f aca="false">Data_day!E35</f>
        <v>12</v>
      </c>
      <c r="Q16" s="234" t="n">
        <f aca="false">Data_day!F35</f>
        <v>9</v>
      </c>
      <c r="R16" s="235" t="n">
        <f aca="false">Data_day!G35</f>
        <v>30</v>
      </c>
      <c r="S16" s="235" t="n">
        <f aca="false">Data_day!H35</f>
        <v>30</v>
      </c>
      <c r="T16" s="236" t="n">
        <f aca="false">SUM(M16:Q16)/5</f>
        <v>9.8</v>
      </c>
      <c r="U16" s="237" t="n">
        <f aca="false">SUM(M16:S16)/7</f>
        <v>15.5714285714286</v>
      </c>
      <c r="V16" s="224"/>
      <c r="W16" s="234" t="n">
        <f aca="false">Data_day!B66</f>
        <v>5</v>
      </c>
      <c r="X16" s="234" t="n">
        <f aca="false">Data_day!C66</f>
        <v>10</v>
      </c>
      <c r="Y16" s="234" t="n">
        <f aca="false">Data_day!D66</f>
        <v>9</v>
      </c>
      <c r="Z16" s="234" t="n">
        <f aca="false">Data_day!E66</f>
        <v>9</v>
      </c>
      <c r="AA16" s="234" t="n">
        <f aca="false">Data_day!F66</f>
        <v>9</v>
      </c>
      <c r="AB16" s="235" t="n">
        <f aca="false">Data_day!G66</f>
        <v>22</v>
      </c>
      <c r="AC16" s="235" t="n">
        <f aca="false">Data_day!H66</f>
        <v>28</v>
      </c>
      <c r="AD16" s="236" t="n">
        <f aca="false">SUM(W16:AA16)/5</f>
        <v>8.4</v>
      </c>
      <c r="AE16" s="237" t="n">
        <f aca="false">SUM(W16:AC16)/7</f>
        <v>13.1428571428571</v>
      </c>
    </row>
    <row r="17" customFormat="false" ht="18" hidden="false" customHeight="true" outlineLevel="0" collapsed="false">
      <c r="A17" s="232"/>
      <c r="B17" s="238" t="s">
        <v>49</v>
      </c>
      <c r="C17" s="234" t="n">
        <f aca="false">Data_day!B8</f>
        <v>17</v>
      </c>
      <c r="D17" s="234" t="n">
        <f aca="false">Data_day!C8</f>
        <v>27</v>
      </c>
      <c r="E17" s="234" t="n">
        <f aca="false">Data_day!D8</f>
        <v>20</v>
      </c>
      <c r="F17" s="234" t="n">
        <f aca="false">Data_day!E8</f>
        <v>23</v>
      </c>
      <c r="G17" s="234" t="n">
        <f aca="false">Data_day!F8</f>
        <v>23</v>
      </c>
      <c r="H17" s="235" t="n">
        <f aca="false">Data_day!G8</f>
        <v>50</v>
      </c>
      <c r="I17" s="235" t="n">
        <f aca="false">Data_day!H8</f>
        <v>41</v>
      </c>
      <c r="J17" s="236" t="n">
        <f aca="false">SUM(C17:G17)/5</f>
        <v>22</v>
      </c>
      <c r="K17" s="237" t="n">
        <f aca="false">SUM(C17:I17)/7</f>
        <v>28.7142857142857</v>
      </c>
      <c r="L17" s="224"/>
      <c r="M17" s="234" t="n">
        <f aca="false">Data_day!B36</f>
        <v>8</v>
      </c>
      <c r="N17" s="234" t="n">
        <f aca="false">Data_day!C36</f>
        <v>14</v>
      </c>
      <c r="O17" s="234" t="n">
        <f aca="false">Data_day!D36</f>
        <v>11</v>
      </c>
      <c r="P17" s="234" t="n">
        <f aca="false">Data_day!E36</f>
        <v>14</v>
      </c>
      <c r="Q17" s="234" t="n">
        <f aca="false">Data_day!F36</f>
        <v>7</v>
      </c>
      <c r="R17" s="235" t="n">
        <f aca="false">Data_day!G36</f>
        <v>24</v>
      </c>
      <c r="S17" s="235" t="n">
        <f aca="false">Data_day!H36</f>
        <v>19</v>
      </c>
      <c r="T17" s="236" t="n">
        <f aca="false">SUM(M17:Q17)/5</f>
        <v>10.8</v>
      </c>
      <c r="U17" s="237" t="n">
        <f aca="false">SUM(M17:S17)/7</f>
        <v>13.8571428571429</v>
      </c>
      <c r="V17" s="224"/>
      <c r="W17" s="234" t="n">
        <f aca="false">Data_day!B67</f>
        <v>9</v>
      </c>
      <c r="X17" s="234" t="n">
        <f aca="false">Data_day!C67</f>
        <v>13</v>
      </c>
      <c r="Y17" s="234" t="n">
        <f aca="false">Data_day!D67</f>
        <v>9</v>
      </c>
      <c r="Z17" s="234" t="n">
        <f aca="false">Data_day!E67</f>
        <v>9</v>
      </c>
      <c r="AA17" s="234" t="n">
        <f aca="false">Data_day!F67</f>
        <v>16</v>
      </c>
      <c r="AB17" s="235" t="n">
        <f aca="false">Data_day!G67</f>
        <v>26</v>
      </c>
      <c r="AC17" s="235" t="n">
        <f aca="false">Data_day!H67</f>
        <v>22</v>
      </c>
      <c r="AD17" s="236" t="n">
        <f aca="false">SUM(W17:AA17)/5</f>
        <v>11.2</v>
      </c>
      <c r="AE17" s="237" t="n">
        <f aca="false">SUM(W17:AC17)/7</f>
        <v>14.8571428571429</v>
      </c>
    </row>
    <row r="18" customFormat="false" ht="18" hidden="false" customHeight="true" outlineLevel="0" collapsed="false">
      <c r="A18" s="232"/>
      <c r="B18" s="238" t="s">
        <v>50</v>
      </c>
      <c r="C18" s="234" t="n">
        <f aca="false">Data_day!B9</f>
        <v>64</v>
      </c>
      <c r="D18" s="234" t="n">
        <f aca="false">Data_day!C9</f>
        <v>66</v>
      </c>
      <c r="E18" s="234" t="n">
        <f aca="false">Data_day!D9</f>
        <v>85</v>
      </c>
      <c r="F18" s="234" t="n">
        <f aca="false">Data_day!E9</f>
        <v>80</v>
      </c>
      <c r="G18" s="234" t="n">
        <f aca="false">Data_day!F9</f>
        <v>82</v>
      </c>
      <c r="H18" s="235" t="n">
        <f aca="false">Data_day!G9</f>
        <v>43</v>
      </c>
      <c r="I18" s="235" t="n">
        <f aca="false">Data_day!H9</f>
        <v>44</v>
      </c>
      <c r="J18" s="236" t="n">
        <f aca="false">SUM(C18:G18)/5</f>
        <v>75.4</v>
      </c>
      <c r="K18" s="237" t="n">
        <f aca="false">SUM(C18:I18)/7</f>
        <v>66.2857142857143</v>
      </c>
      <c r="L18" s="224"/>
      <c r="M18" s="234" t="n">
        <f aca="false">Data_day!B37</f>
        <v>8</v>
      </c>
      <c r="N18" s="234" t="n">
        <f aca="false">Data_day!C37</f>
        <v>14</v>
      </c>
      <c r="O18" s="234" t="n">
        <f aca="false">Data_day!D37</f>
        <v>26</v>
      </c>
      <c r="P18" s="234" t="n">
        <f aca="false">Data_day!E37</f>
        <v>25</v>
      </c>
      <c r="Q18" s="234" t="n">
        <f aca="false">Data_day!F37</f>
        <v>23</v>
      </c>
      <c r="R18" s="235" t="n">
        <f aca="false">Data_day!G37</f>
        <v>15</v>
      </c>
      <c r="S18" s="235" t="n">
        <f aca="false">Data_day!H37</f>
        <v>24</v>
      </c>
      <c r="T18" s="236" t="n">
        <f aca="false">SUM(M18:Q18)/5</f>
        <v>19.2</v>
      </c>
      <c r="U18" s="237" t="n">
        <f aca="false">SUM(M18:S18)/7</f>
        <v>19.2857142857143</v>
      </c>
      <c r="V18" s="224"/>
      <c r="W18" s="234" t="n">
        <f aca="false">Data_day!B68</f>
        <v>56</v>
      </c>
      <c r="X18" s="234" t="n">
        <f aca="false">Data_day!C68</f>
        <v>52</v>
      </c>
      <c r="Y18" s="234" t="n">
        <f aca="false">Data_day!D68</f>
        <v>59</v>
      </c>
      <c r="Z18" s="234" t="n">
        <f aca="false">Data_day!E68</f>
        <v>55</v>
      </c>
      <c r="AA18" s="234" t="n">
        <f aca="false">Data_day!F68</f>
        <v>59</v>
      </c>
      <c r="AB18" s="235" t="n">
        <f aca="false">Data_day!G68</f>
        <v>28</v>
      </c>
      <c r="AC18" s="235" t="n">
        <f aca="false">Data_day!H68</f>
        <v>20</v>
      </c>
      <c r="AD18" s="236" t="n">
        <f aca="false">SUM(W18:AA18)/5</f>
        <v>56.2</v>
      </c>
      <c r="AE18" s="237" t="n">
        <f aca="false">SUM(W18:AC18)/7</f>
        <v>47</v>
      </c>
    </row>
    <row r="19" customFormat="false" ht="18" hidden="false" customHeight="true" outlineLevel="0" collapsed="false">
      <c r="A19" s="232"/>
      <c r="B19" s="238" t="s">
        <v>51</v>
      </c>
      <c r="C19" s="234" t="n">
        <f aca="false">Data_day!B10</f>
        <v>168</v>
      </c>
      <c r="D19" s="234" t="n">
        <f aca="false">Data_day!C10</f>
        <v>160</v>
      </c>
      <c r="E19" s="234" t="n">
        <f aca="false">Data_day!D10</f>
        <v>160</v>
      </c>
      <c r="F19" s="234" t="n">
        <f aca="false">Data_day!E10</f>
        <v>156</v>
      </c>
      <c r="G19" s="234" t="n">
        <f aca="false">Data_day!F10</f>
        <v>159</v>
      </c>
      <c r="H19" s="235" t="n">
        <f aca="false">Data_day!G10</f>
        <v>59</v>
      </c>
      <c r="I19" s="235" t="n">
        <f aca="false">Data_day!H10</f>
        <v>40</v>
      </c>
      <c r="J19" s="236" t="n">
        <f aca="false">SUM(C19:G19)/5</f>
        <v>160.6</v>
      </c>
      <c r="K19" s="237" t="n">
        <f aca="false">SUM(C19:I19)/7</f>
        <v>128.857142857143</v>
      </c>
      <c r="L19" s="224"/>
      <c r="M19" s="234" t="n">
        <f aca="false">Data_day!B38</f>
        <v>50</v>
      </c>
      <c r="N19" s="234" t="n">
        <f aca="false">Data_day!C38</f>
        <v>55</v>
      </c>
      <c r="O19" s="234" t="n">
        <f aca="false">Data_day!D38</f>
        <v>57</v>
      </c>
      <c r="P19" s="234" t="n">
        <f aca="false">Data_day!E38</f>
        <v>51</v>
      </c>
      <c r="Q19" s="234" t="n">
        <f aca="false">Data_day!F38</f>
        <v>49</v>
      </c>
      <c r="R19" s="235" t="n">
        <f aca="false">Data_day!G38</f>
        <v>27</v>
      </c>
      <c r="S19" s="235" t="n">
        <f aca="false">Data_day!H38</f>
        <v>15</v>
      </c>
      <c r="T19" s="236" t="n">
        <f aca="false">SUM(M19:Q19)/5</f>
        <v>52.4</v>
      </c>
      <c r="U19" s="237" t="n">
        <f aca="false">SUM(M19:S19)/7</f>
        <v>43.4285714285714</v>
      </c>
      <c r="V19" s="224"/>
      <c r="W19" s="234" t="n">
        <f aca="false">Data_day!B69</f>
        <v>118</v>
      </c>
      <c r="X19" s="234" t="n">
        <f aca="false">Data_day!C69</f>
        <v>105</v>
      </c>
      <c r="Y19" s="234" t="n">
        <f aca="false">Data_day!D69</f>
        <v>103</v>
      </c>
      <c r="Z19" s="234" t="n">
        <f aca="false">Data_day!E69</f>
        <v>105</v>
      </c>
      <c r="AA19" s="234" t="n">
        <f aca="false">Data_day!F69</f>
        <v>110</v>
      </c>
      <c r="AB19" s="235" t="n">
        <f aca="false">Data_day!G69</f>
        <v>32</v>
      </c>
      <c r="AC19" s="235" t="n">
        <f aca="false">Data_day!H69</f>
        <v>25</v>
      </c>
      <c r="AD19" s="236" t="n">
        <f aca="false">SUM(W19:AA19)/5</f>
        <v>108.2</v>
      </c>
      <c r="AE19" s="237" t="n">
        <f aca="false">SUM(W19:AC19)/7</f>
        <v>85.4285714285714</v>
      </c>
    </row>
    <row r="20" customFormat="false" ht="18" hidden="false" customHeight="true" outlineLevel="0" collapsed="false">
      <c r="A20" s="232"/>
      <c r="B20" s="239" t="s">
        <v>52</v>
      </c>
      <c r="C20" s="234" t="n">
        <f aca="false">Data_day!B11</f>
        <v>627</v>
      </c>
      <c r="D20" s="234" t="n">
        <f aca="false">Data_day!C11</f>
        <v>619</v>
      </c>
      <c r="E20" s="234" t="n">
        <f aca="false">Data_day!D11</f>
        <v>641</v>
      </c>
      <c r="F20" s="234" t="n">
        <f aca="false">Data_day!E11</f>
        <v>644</v>
      </c>
      <c r="G20" s="234" t="n">
        <f aca="false">Data_day!F11</f>
        <v>600</v>
      </c>
      <c r="H20" s="235" t="n">
        <f aca="false">Data_day!G11</f>
        <v>136</v>
      </c>
      <c r="I20" s="235" t="n">
        <f aca="false">Data_day!H11</f>
        <v>82</v>
      </c>
      <c r="J20" s="236" t="n">
        <f aca="false">SUM(C20:G20)/5</f>
        <v>626.2</v>
      </c>
      <c r="K20" s="237" t="n">
        <f aca="false">SUM(C20:I20)/7</f>
        <v>478.428571428572</v>
      </c>
      <c r="L20" s="224"/>
      <c r="M20" s="234" t="n">
        <f aca="false">Data_day!B39</f>
        <v>229</v>
      </c>
      <c r="N20" s="234" t="n">
        <f aca="false">Data_day!C39</f>
        <v>218</v>
      </c>
      <c r="O20" s="234" t="n">
        <f aca="false">Data_day!D39</f>
        <v>231</v>
      </c>
      <c r="P20" s="234" t="n">
        <f aca="false">Data_day!E39</f>
        <v>221</v>
      </c>
      <c r="Q20" s="234" t="n">
        <f aca="false">Data_day!F39</f>
        <v>220</v>
      </c>
      <c r="R20" s="235" t="n">
        <f aca="false">Data_day!G39</f>
        <v>55</v>
      </c>
      <c r="S20" s="235" t="n">
        <f aca="false">Data_day!H39</f>
        <v>35</v>
      </c>
      <c r="T20" s="236" t="n">
        <f aca="false">SUM(M20:Q20)/5</f>
        <v>223.8</v>
      </c>
      <c r="U20" s="237" t="n">
        <f aca="false">SUM(M20:S20)/7</f>
        <v>172.714285714286</v>
      </c>
      <c r="V20" s="224"/>
      <c r="W20" s="234" t="n">
        <f aca="false">Data_day!B70</f>
        <v>398</v>
      </c>
      <c r="X20" s="234" t="n">
        <f aca="false">Data_day!C70</f>
        <v>401</v>
      </c>
      <c r="Y20" s="234" t="n">
        <f aca="false">Data_day!D70</f>
        <v>410</v>
      </c>
      <c r="Z20" s="234" t="n">
        <f aca="false">Data_day!E70</f>
        <v>423</v>
      </c>
      <c r="AA20" s="234" t="n">
        <f aca="false">Data_day!F70</f>
        <v>380</v>
      </c>
      <c r="AB20" s="235" t="n">
        <f aca="false">Data_day!G70</f>
        <v>81</v>
      </c>
      <c r="AC20" s="235" t="n">
        <f aca="false">Data_day!H70</f>
        <v>47</v>
      </c>
      <c r="AD20" s="236" t="n">
        <f aca="false">SUM(W20:AA20)/5</f>
        <v>402.4</v>
      </c>
      <c r="AE20" s="237" t="n">
        <f aca="false">SUM(W20:AC20)/7</f>
        <v>305.714285714286</v>
      </c>
    </row>
    <row r="21" customFormat="false" ht="18" hidden="false" customHeight="true" outlineLevel="0" collapsed="false">
      <c r="A21" s="232"/>
      <c r="B21" s="233" t="s">
        <v>53</v>
      </c>
      <c r="C21" s="234" t="n">
        <f aca="false">Data_day!B12</f>
        <v>1132</v>
      </c>
      <c r="D21" s="234" t="n">
        <f aca="false">Data_day!C12</f>
        <v>1157</v>
      </c>
      <c r="E21" s="234" t="n">
        <f aca="false">Data_day!D12</f>
        <v>1184</v>
      </c>
      <c r="F21" s="234" t="n">
        <f aca="false">Data_day!E12</f>
        <v>1154</v>
      </c>
      <c r="G21" s="234" t="n">
        <f aca="false">Data_day!F12</f>
        <v>1066</v>
      </c>
      <c r="H21" s="235" t="n">
        <f aca="false">Data_day!G12</f>
        <v>309</v>
      </c>
      <c r="I21" s="235" t="n">
        <f aca="false">Data_day!H12</f>
        <v>126</v>
      </c>
      <c r="J21" s="240" t="n">
        <f aca="false">SUM(C21:G21)/5</f>
        <v>1138.6</v>
      </c>
      <c r="K21" s="241" t="n">
        <f aca="false">SUM(C21:I21)/7</f>
        <v>875.428571428571</v>
      </c>
      <c r="L21" s="224"/>
      <c r="M21" s="234" t="n">
        <f aca="false">Data_day!B40</f>
        <v>466</v>
      </c>
      <c r="N21" s="234" t="n">
        <f aca="false">Data_day!C40</f>
        <v>474</v>
      </c>
      <c r="O21" s="234" t="n">
        <f aca="false">Data_day!D40</f>
        <v>497</v>
      </c>
      <c r="P21" s="234" t="n">
        <f aca="false">Data_day!E40</f>
        <v>478</v>
      </c>
      <c r="Q21" s="234" t="n">
        <f aca="false">Data_day!F40</f>
        <v>454</v>
      </c>
      <c r="R21" s="235" t="n">
        <f aca="false">Data_day!G40</f>
        <v>127</v>
      </c>
      <c r="S21" s="235" t="n">
        <f aca="false">Data_day!H40</f>
        <v>45</v>
      </c>
      <c r="T21" s="240" t="n">
        <f aca="false">SUM(M21:Q21)/5</f>
        <v>473.8</v>
      </c>
      <c r="U21" s="241" t="n">
        <f aca="false">SUM(M21:S21)/7</f>
        <v>363</v>
      </c>
      <c r="V21" s="224"/>
      <c r="W21" s="234" t="n">
        <f aca="false">Data_day!B71</f>
        <v>666</v>
      </c>
      <c r="X21" s="234" t="n">
        <f aca="false">Data_day!C71</f>
        <v>683</v>
      </c>
      <c r="Y21" s="234" t="n">
        <f aca="false">Data_day!D71</f>
        <v>687</v>
      </c>
      <c r="Z21" s="234" t="n">
        <f aca="false">Data_day!E71</f>
        <v>676</v>
      </c>
      <c r="AA21" s="234" t="n">
        <f aca="false">Data_day!F71</f>
        <v>612</v>
      </c>
      <c r="AB21" s="235" t="n">
        <f aca="false">Data_day!G71</f>
        <v>182</v>
      </c>
      <c r="AC21" s="235" t="n">
        <f aca="false">Data_day!H71</f>
        <v>81</v>
      </c>
      <c r="AD21" s="240" t="n">
        <f aca="false">SUM(W21:AA21)/5</f>
        <v>664.8</v>
      </c>
      <c r="AE21" s="241" t="n">
        <f aca="false">SUM(W21:AC21)/7</f>
        <v>512.428571428571</v>
      </c>
    </row>
    <row r="22" customFormat="false" ht="18" hidden="false" customHeight="true" outlineLevel="0" collapsed="false">
      <c r="A22" s="232"/>
      <c r="B22" s="233" t="s">
        <v>54</v>
      </c>
      <c r="C22" s="234" t="n">
        <f aca="false">Data_day!B13</f>
        <v>854</v>
      </c>
      <c r="D22" s="234" t="n">
        <f aca="false">Data_day!C13</f>
        <v>844</v>
      </c>
      <c r="E22" s="234" t="n">
        <f aca="false">Data_day!D13</f>
        <v>915</v>
      </c>
      <c r="F22" s="234" t="n">
        <f aca="false">Data_day!E13</f>
        <v>937</v>
      </c>
      <c r="G22" s="234" t="n">
        <f aca="false">Data_day!F13</f>
        <v>887</v>
      </c>
      <c r="H22" s="235" t="n">
        <f aca="false">Data_day!G13</f>
        <v>467</v>
      </c>
      <c r="I22" s="235" t="n">
        <f aca="false">Data_day!H13</f>
        <v>250</v>
      </c>
      <c r="J22" s="236" t="n">
        <f aca="false">SUM(C22:G22)/5</f>
        <v>887.4</v>
      </c>
      <c r="K22" s="237" t="n">
        <f aca="false">SUM(C22:I22)/7</f>
        <v>736.285714285714</v>
      </c>
      <c r="L22" s="224"/>
      <c r="M22" s="234" t="n">
        <f aca="false">Data_day!B41</f>
        <v>370</v>
      </c>
      <c r="N22" s="234" t="n">
        <f aca="false">Data_day!C41</f>
        <v>381</v>
      </c>
      <c r="O22" s="234" t="n">
        <f aca="false">Data_day!D41</f>
        <v>436</v>
      </c>
      <c r="P22" s="234" t="n">
        <f aca="false">Data_day!E41</f>
        <v>442</v>
      </c>
      <c r="Q22" s="234" t="n">
        <f aca="false">Data_day!F41</f>
        <v>412</v>
      </c>
      <c r="R22" s="235" t="n">
        <f aca="false">Data_day!G41</f>
        <v>198</v>
      </c>
      <c r="S22" s="235" t="n">
        <f aca="false">Data_day!H41</f>
        <v>97</v>
      </c>
      <c r="T22" s="236" t="n">
        <f aca="false">SUM(M22:Q22)/5</f>
        <v>408.2</v>
      </c>
      <c r="U22" s="237" t="n">
        <f aca="false">SUM(M22:S22)/7</f>
        <v>333.714285714286</v>
      </c>
      <c r="V22" s="224"/>
      <c r="W22" s="234" t="n">
        <f aca="false">Data_day!B72</f>
        <v>484</v>
      </c>
      <c r="X22" s="234" t="n">
        <f aca="false">Data_day!C72</f>
        <v>463</v>
      </c>
      <c r="Y22" s="234" t="n">
        <f aca="false">Data_day!D72</f>
        <v>479</v>
      </c>
      <c r="Z22" s="234" t="n">
        <f aca="false">Data_day!E72</f>
        <v>495</v>
      </c>
      <c r="AA22" s="234" t="n">
        <f aca="false">Data_day!F72</f>
        <v>475</v>
      </c>
      <c r="AB22" s="235" t="n">
        <f aca="false">Data_day!G72</f>
        <v>269</v>
      </c>
      <c r="AC22" s="235" t="n">
        <f aca="false">Data_day!H72</f>
        <v>153</v>
      </c>
      <c r="AD22" s="236" t="n">
        <f aca="false">SUM(W22:AA22)/5</f>
        <v>479.2</v>
      </c>
      <c r="AE22" s="237" t="n">
        <f aca="false">SUM(W22:AC22)/7</f>
        <v>402.571428571429</v>
      </c>
    </row>
    <row r="23" customFormat="false" ht="18" hidden="false" customHeight="true" outlineLevel="0" collapsed="false">
      <c r="A23" s="232"/>
      <c r="B23" s="238" t="s">
        <v>55</v>
      </c>
      <c r="C23" s="234" t="n">
        <f aca="false">Data_day!B14</f>
        <v>627</v>
      </c>
      <c r="D23" s="234" t="n">
        <f aca="false">Data_day!C14</f>
        <v>667</v>
      </c>
      <c r="E23" s="234" t="n">
        <f aca="false">Data_day!D14</f>
        <v>751</v>
      </c>
      <c r="F23" s="234" t="n">
        <f aca="false">Data_day!E14</f>
        <v>734</v>
      </c>
      <c r="G23" s="234" t="n">
        <f aca="false">Data_day!F14</f>
        <v>713</v>
      </c>
      <c r="H23" s="235" t="n">
        <f aca="false">Data_day!G14</f>
        <v>689</v>
      </c>
      <c r="I23" s="235" t="n">
        <f aca="false">Data_day!H14</f>
        <v>515</v>
      </c>
      <c r="J23" s="236" t="n">
        <f aca="false">SUM(C23:G23)/5</f>
        <v>698.4</v>
      </c>
      <c r="K23" s="237" t="n">
        <f aca="false">SUM(C23:I23)/7</f>
        <v>670.857142857143</v>
      </c>
      <c r="L23" s="224"/>
      <c r="M23" s="234" t="n">
        <f aca="false">Data_day!B42</f>
        <v>288</v>
      </c>
      <c r="N23" s="234" t="n">
        <f aca="false">Data_day!C42</f>
        <v>333</v>
      </c>
      <c r="O23" s="234" t="n">
        <f aca="false">Data_day!D42</f>
        <v>333</v>
      </c>
      <c r="P23" s="234" t="n">
        <f aca="false">Data_day!E42</f>
        <v>354</v>
      </c>
      <c r="Q23" s="234" t="n">
        <f aca="false">Data_day!F42</f>
        <v>340</v>
      </c>
      <c r="R23" s="235" t="n">
        <f aca="false">Data_day!G42</f>
        <v>332</v>
      </c>
      <c r="S23" s="235" t="n">
        <f aca="false">Data_day!H42</f>
        <v>241</v>
      </c>
      <c r="T23" s="236" t="n">
        <f aca="false">SUM(M23:Q23)/5</f>
        <v>329.6</v>
      </c>
      <c r="U23" s="237" t="n">
        <f aca="false">SUM(M23:S23)/7</f>
        <v>317.285714285714</v>
      </c>
      <c r="V23" s="224"/>
      <c r="W23" s="234" t="n">
        <f aca="false">Data_day!B73</f>
        <v>339</v>
      </c>
      <c r="X23" s="234" t="n">
        <f aca="false">Data_day!C73</f>
        <v>334</v>
      </c>
      <c r="Y23" s="234" t="n">
        <f aca="false">Data_day!D73</f>
        <v>418</v>
      </c>
      <c r="Z23" s="234" t="n">
        <f aca="false">Data_day!E73</f>
        <v>380</v>
      </c>
      <c r="AA23" s="234" t="n">
        <f aca="false">Data_day!F73</f>
        <v>373</v>
      </c>
      <c r="AB23" s="235" t="n">
        <f aca="false">Data_day!G73</f>
        <v>357</v>
      </c>
      <c r="AC23" s="235" t="n">
        <f aca="false">Data_day!H73</f>
        <v>274</v>
      </c>
      <c r="AD23" s="236" t="n">
        <f aca="false">SUM(W23:AA23)/5</f>
        <v>368.8</v>
      </c>
      <c r="AE23" s="237" t="n">
        <f aca="false">SUM(W23:AC23)/7</f>
        <v>353.571428571429</v>
      </c>
    </row>
    <row r="24" customFormat="false" ht="18" hidden="false" customHeight="true" outlineLevel="0" collapsed="false">
      <c r="A24" s="232"/>
      <c r="B24" s="238" t="s">
        <v>56</v>
      </c>
      <c r="C24" s="234" t="n">
        <f aca="false">Data_day!B15</f>
        <v>676</v>
      </c>
      <c r="D24" s="234" t="n">
        <f aca="false">Data_day!C15</f>
        <v>749</v>
      </c>
      <c r="E24" s="234" t="n">
        <f aca="false">Data_day!D15</f>
        <v>774</v>
      </c>
      <c r="F24" s="234" t="n">
        <f aca="false">Data_day!E15</f>
        <v>744</v>
      </c>
      <c r="G24" s="234" t="n">
        <f aca="false">Data_day!F15</f>
        <v>742</v>
      </c>
      <c r="H24" s="235" t="n">
        <f aca="false">Data_day!G15</f>
        <v>825</v>
      </c>
      <c r="I24" s="235" t="n">
        <f aca="false">Data_day!H15</f>
        <v>590</v>
      </c>
      <c r="J24" s="236" t="n">
        <f aca="false">SUM(C24:G24)/5</f>
        <v>737</v>
      </c>
      <c r="K24" s="237" t="n">
        <f aca="false">SUM(C24:I24)/7</f>
        <v>728.571428571429</v>
      </c>
      <c r="L24" s="224"/>
      <c r="M24" s="234" t="n">
        <f aca="false">Data_day!B43</f>
        <v>325</v>
      </c>
      <c r="N24" s="234" t="n">
        <f aca="false">Data_day!C43</f>
        <v>369</v>
      </c>
      <c r="O24" s="234" t="n">
        <f aca="false">Data_day!D43</f>
        <v>361</v>
      </c>
      <c r="P24" s="234" t="n">
        <f aca="false">Data_day!E43</f>
        <v>342</v>
      </c>
      <c r="Q24" s="234" t="n">
        <f aca="false">Data_day!F43</f>
        <v>356</v>
      </c>
      <c r="R24" s="235" t="n">
        <f aca="false">Data_day!G43</f>
        <v>380</v>
      </c>
      <c r="S24" s="235" t="n">
        <f aca="false">Data_day!H43</f>
        <v>253</v>
      </c>
      <c r="T24" s="236" t="n">
        <f aca="false">SUM(M24:Q24)/5</f>
        <v>350.6</v>
      </c>
      <c r="U24" s="237" t="n">
        <f aca="false">SUM(M24:S24)/7</f>
        <v>340.857142857143</v>
      </c>
      <c r="V24" s="224"/>
      <c r="W24" s="234" t="n">
        <f aca="false">Data_day!B74</f>
        <v>351</v>
      </c>
      <c r="X24" s="234" t="n">
        <f aca="false">Data_day!C74</f>
        <v>380</v>
      </c>
      <c r="Y24" s="234" t="n">
        <f aca="false">Data_day!D74</f>
        <v>413</v>
      </c>
      <c r="Z24" s="234" t="n">
        <f aca="false">Data_day!E74</f>
        <v>402</v>
      </c>
      <c r="AA24" s="234" t="n">
        <f aca="false">Data_day!F74</f>
        <v>386</v>
      </c>
      <c r="AB24" s="235" t="n">
        <f aca="false">Data_day!G74</f>
        <v>445</v>
      </c>
      <c r="AC24" s="235" t="n">
        <f aca="false">Data_day!H74</f>
        <v>337</v>
      </c>
      <c r="AD24" s="236" t="n">
        <f aca="false">SUM(W24:AA24)/5</f>
        <v>386.4</v>
      </c>
      <c r="AE24" s="237" t="n">
        <f aca="false">SUM(W24:AC24)/7</f>
        <v>387.714285714286</v>
      </c>
    </row>
    <row r="25" customFormat="false" ht="18" hidden="false" customHeight="true" outlineLevel="0" collapsed="false">
      <c r="A25" s="232"/>
      <c r="B25" s="238" t="s">
        <v>57</v>
      </c>
      <c r="C25" s="234" t="n">
        <f aca="false">Data_day!B16</f>
        <v>848</v>
      </c>
      <c r="D25" s="234" t="n">
        <f aca="false">Data_day!C16</f>
        <v>926</v>
      </c>
      <c r="E25" s="234" t="n">
        <f aca="false">Data_day!D16</f>
        <v>958</v>
      </c>
      <c r="F25" s="234" t="n">
        <f aca="false">Data_day!E16</f>
        <v>935</v>
      </c>
      <c r="G25" s="234" t="n">
        <f aca="false">Data_day!F16</f>
        <v>954</v>
      </c>
      <c r="H25" s="235" t="n">
        <f aca="false">Data_day!G16</f>
        <v>913</v>
      </c>
      <c r="I25" s="235" t="n">
        <f aca="false">Data_day!H16</f>
        <v>974</v>
      </c>
      <c r="J25" s="236" t="n">
        <f aca="false">SUM(C25:G25)/5</f>
        <v>924.2</v>
      </c>
      <c r="K25" s="237" t="n">
        <f aca="false">SUM(C25:I25)/7</f>
        <v>929.714285714286</v>
      </c>
      <c r="L25" s="224"/>
      <c r="M25" s="234" t="n">
        <f aca="false">Data_day!B44</f>
        <v>392</v>
      </c>
      <c r="N25" s="234" t="n">
        <f aca="false">Data_day!C44</f>
        <v>442</v>
      </c>
      <c r="O25" s="234" t="n">
        <f aca="false">Data_day!D44</f>
        <v>470</v>
      </c>
      <c r="P25" s="234" t="n">
        <f aca="false">Data_day!E44</f>
        <v>466</v>
      </c>
      <c r="Q25" s="234" t="n">
        <f aca="false">Data_day!F44</f>
        <v>460</v>
      </c>
      <c r="R25" s="235" t="n">
        <f aca="false">Data_day!G44</f>
        <v>454</v>
      </c>
      <c r="S25" s="235" t="n">
        <f aca="false">Data_day!H44</f>
        <v>437</v>
      </c>
      <c r="T25" s="236" t="n">
        <f aca="false">SUM(M25:Q25)/5</f>
        <v>446</v>
      </c>
      <c r="U25" s="237" t="n">
        <f aca="false">SUM(M25:S25)/7</f>
        <v>445.857142857143</v>
      </c>
      <c r="V25" s="224"/>
      <c r="W25" s="234" t="n">
        <f aca="false">Data_day!B75</f>
        <v>456</v>
      </c>
      <c r="X25" s="234" t="n">
        <f aca="false">Data_day!C75</f>
        <v>484</v>
      </c>
      <c r="Y25" s="234" t="n">
        <f aca="false">Data_day!D75</f>
        <v>488</v>
      </c>
      <c r="Z25" s="234" t="n">
        <f aca="false">Data_day!E75</f>
        <v>469</v>
      </c>
      <c r="AA25" s="234" t="n">
        <f aca="false">Data_day!F75</f>
        <v>494</v>
      </c>
      <c r="AB25" s="235" t="n">
        <f aca="false">Data_day!G75</f>
        <v>459</v>
      </c>
      <c r="AC25" s="235" t="n">
        <f aca="false">Data_day!H75</f>
        <v>537</v>
      </c>
      <c r="AD25" s="236" t="n">
        <f aca="false">SUM(W25:AA25)/5</f>
        <v>478.2</v>
      </c>
      <c r="AE25" s="237" t="n">
        <f aca="false">SUM(W25:AC25)/7</f>
        <v>483.857142857143</v>
      </c>
    </row>
    <row r="26" customFormat="false" ht="18" hidden="false" customHeight="true" outlineLevel="0" collapsed="false">
      <c r="A26" s="232"/>
      <c r="B26" s="238" t="s">
        <v>58</v>
      </c>
      <c r="C26" s="234" t="n">
        <f aca="false">Data_day!B17</f>
        <v>836</v>
      </c>
      <c r="D26" s="234" t="n">
        <f aca="false">Data_day!C17</f>
        <v>826</v>
      </c>
      <c r="E26" s="234" t="n">
        <f aca="false">Data_day!D17</f>
        <v>925</v>
      </c>
      <c r="F26" s="234" t="n">
        <f aca="false">Data_day!E17</f>
        <v>903</v>
      </c>
      <c r="G26" s="234" t="n">
        <f aca="false">Data_day!F17</f>
        <v>876</v>
      </c>
      <c r="H26" s="235" t="n">
        <f aca="false">Data_day!G17</f>
        <v>748</v>
      </c>
      <c r="I26" s="235" t="n">
        <f aca="false">Data_day!H17</f>
        <v>633</v>
      </c>
      <c r="J26" s="236" t="n">
        <f aca="false">SUM(C26:G26)/5</f>
        <v>873.2</v>
      </c>
      <c r="K26" s="237" t="n">
        <f aca="false">SUM(C26:I26)/7</f>
        <v>821</v>
      </c>
      <c r="L26" s="224"/>
      <c r="M26" s="234" t="n">
        <f aca="false">Data_day!B45</f>
        <v>445</v>
      </c>
      <c r="N26" s="234" t="n">
        <f aca="false">Data_day!C45</f>
        <v>422</v>
      </c>
      <c r="O26" s="234" t="n">
        <f aca="false">Data_day!D45</f>
        <v>474</v>
      </c>
      <c r="P26" s="234" t="n">
        <f aca="false">Data_day!E45</f>
        <v>451</v>
      </c>
      <c r="Q26" s="234" t="n">
        <f aca="false">Data_day!F45</f>
        <v>425</v>
      </c>
      <c r="R26" s="235" t="n">
        <f aca="false">Data_day!G45</f>
        <v>391</v>
      </c>
      <c r="S26" s="235" t="n">
        <f aca="false">Data_day!H45</f>
        <v>285</v>
      </c>
      <c r="T26" s="236" t="n">
        <f aca="false">SUM(M26:Q26)/5</f>
        <v>443.4</v>
      </c>
      <c r="U26" s="237" t="n">
        <f aca="false">SUM(M26:S26)/7</f>
        <v>413.285714285714</v>
      </c>
      <c r="V26" s="224"/>
      <c r="W26" s="234" t="n">
        <f aca="false">Data_day!B76</f>
        <v>391</v>
      </c>
      <c r="X26" s="234" t="n">
        <f aca="false">Data_day!C76</f>
        <v>404</v>
      </c>
      <c r="Y26" s="234" t="n">
        <f aca="false">Data_day!D76</f>
        <v>451</v>
      </c>
      <c r="Z26" s="234" t="n">
        <f aca="false">Data_day!E76</f>
        <v>452</v>
      </c>
      <c r="AA26" s="234" t="n">
        <f aca="false">Data_day!F76</f>
        <v>451</v>
      </c>
      <c r="AB26" s="235" t="n">
        <f aca="false">Data_day!G76</f>
        <v>357</v>
      </c>
      <c r="AC26" s="235" t="n">
        <f aca="false">Data_day!H76</f>
        <v>348</v>
      </c>
      <c r="AD26" s="236" t="n">
        <f aca="false">SUM(W26:AA26)/5</f>
        <v>429.8</v>
      </c>
      <c r="AE26" s="237" t="n">
        <f aca="false">SUM(W26:AC26)/7</f>
        <v>407.714285714286</v>
      </c>
    </row>
    <row r="27" customFormat="false" ht="18" hidden="false" customHeight="true" outlineLevel="0" collapsed="false">
      <c r="A27" s="232"/>
      <c r="B27" s="238" t="s">
        <v>59</v>
      </c>
      <c r="C27" s="234" t="n">
        <f aca="false">Data_day!B18</f>
        <v>994</v>
      </c>
      <c r="D27" s="234" t="n">
        <f aca="false">Data_day!C18</f>
        <v>974</v>
      </c>
      <c r="E27" s="234" t="n">
        <f aca="false">Data_day!D18</f>
        <v>1009</v>
      </c>
      <c r="F27" s="234" t="n">
        <f aca="false">Data_day!E18</f>
        <v>976</v>
      </c>
      <c r="G27" s="234" t="n">
        <f aca="false">Data_day!F18</f>
        <v>985</v>
      </c>
      <c r="H27" s="235" t="n">
        <f aca="false">Data_day!G18</f>
        <v>682</v>
      </c>
      <c r="I27" s="235" t="n">
        <f aca="false">Data_day!H18</f>
        <v>502</v>
      </c>
      <c r="J27" s="236" t="n">
        <f aca="false">SUM(C27:G27)/5</f>
        <v>987.6</v>
      </c>
      <c r="K27" s="237" t="n">
        <f aca="false">SUM(C27:I27)/7</f>
        <v>874.571428571429</v>
      </c>
      <c r="L27" s="224"/>
      <c r="M27" s="234" t="n">
        <f aca="false">Data_day!B46</f>
        <v>466</v>
      </c>
      <c r="N27" s="234" t="n">
        <f aca="false">Data_day!C46</f>
        <v>469</v>
      </c>
      <c r="O27" s="234" t="n">
        <f aca="false">Data_day!D46</f>
        <v>527</v>
      </c>
      <c r="P27" s="234" t="n">
        <f aca="false">Data_day!E46</f>
        <v>482</v>
      </c>
      <c r="Q27" s="234" t="n">
        <f aca="false">Data_day!F46</f>
        <v>477</v>
      </c>
      <c r="R27" s="235" t="n">
        <f aca="false">Data_day!G46</f>
        <v>296</v>
      </c>
      <c r="S27" s="235" t="n">
        <f aca="false">Data_day!H46</f>
        <v>225</v>
      </c>
      <c r="T27" s="236" t="n">
        <f aca="false">SUM(M27:Q27)/5</f>
        <v>484.2</v>
      </c>
      <c r="U27" s="237" t="n">
        <f aca="false">SUM(M27:S27)/7</f>
        <v>420.285714285714</v>
      </c>
      <c r="V27" s="224"/>
      <c r="W27" s="234" t="n">
        <f aca="false">Data_day!B77</f>
        <v>528</v>
      </c>
      <c r="X27" s="234" t="n">
        <f aca="false">Data_day!C77</f>
        <v>505</v>
      </c>
      <c r="Y27" s="234" t="n">
        <f aca="false">Data_day!D77</f>
        <v>482</v>
      </c>
      <c r="Z27" s="234" t="n">
        <f aca="false">Data_day!E77</f>
        <v>494</v>
      </c>
      <c r="AA27" s="234" t="n">
        <f aca="false">Data_day!F77</f>
        <v>508</v>
      </c>
      <c r="AB27" s="235" t="n">
        <f aca="false">Data_day!G77</f>
        <v>386</v>
      </c>
      <c r="AC27" s="235" t="n">
        <f aca="false">Data_day!H77</f>
        <v>277</v>
      </c>
      <c r="AD27" s="236" t="n">
        <f aca="false">SUM(W27:AA27)/5</f>
        <v>503.4</v>
      </c>
      <c r="AE27" s="237" t="n">
        <f aca="false">SUM(W27:AC27)/7</f>
        <v>454.285714285714</v>
      </c>
    </row>
    <row r="28" customFormat="false" ht="18" hidden="false" customHeight="true" outlineLevel="0" collapsed="false">
      <c r="A28" s="232"/>
      <c r="B28" s="238" t="s">
        <v>60</v>
      </c>
      <c r="C28" s="234" t="n">
        <f aca="false">Data_day!B19</f>
        <v>783</v>
      </c>
      <c r="D28" s="234" t="n">
        <f aca="false">Data_day!C19</f>
        <v>820</v>
      </c>
      <c r="E28" s="234" t="n">
        <f aca="false">Data_day!D19</f>
        <v>938</v>
      </c>
      <c r="F28" s="234" t="n">
        <f aca="false">Data_day!E19</f>
        <v>733</v>
      </c>
      <c r="G28" s="234" t="n">
        <f aca="false">Data_day!F19</f>
        <v>860</v>
      </c>
      <c r="H28" s="235" t="n">
        <f aca="false">Data_day!G19</f>
        <v>789</v>
      </c>
      <c r="I28" s="235" t="n">
        <f aca="false">Data_day!H19</f>
        <v>554</v>
      </c>
      <c r="J28" s="236" t="n">
        <f aca="false">SUM(C28:G28)/5</f>
        <v>826.8</v>
      </c>
      <c r="K28" s="237" t="n">
        <f aca="false">SUM(C28:I28)/7</f>
        <v>782.428571428572</v>
      </c>
      <c r="L28" s="224"/>
      <c r="M28" s="234" t="n">
        <f aca="false">Data_day!B47</f>
        <v>354</v>
      </c>
      <c r="N28" s="234" t="n">
        <f aca="false">Data_day!C47</f>
        <v>392</v>
      </c>
      <c r="O28" s="234" t="n">
        <f aca="false">Data_day!D47</f>
        <v>474</v>
      </c>
      <c r="P28" s="234" t="n">
        <f aca="false">Data_day!E47</f>
        <v>367</v>
      </c>
      <c r="Q28" s="234" t="n">
        <f aca="false">Data_day!F47</f>
        <v>413</v>
      </c>
      <c r="R28" s="235" t="n">
        <f aca="false">Data_day!G47</f>
        <v>408</v>
      </c>
      <c r="S28" s="235" t="n">
        <f aca="false">Data_day!H47</f>
        <v>267</v>
      </c>
      <c r="T28" s="236" t="n">
        <f aca="false">SUM(M28:Q28)/5</f>
        <v>400</v>
      </c>
      <c r="U28" s="237" t="n">
        <f aca="false">SUM(M28:S28)/7</f>
        <v>382.142857142857</v>
      </c>
      <c r="V28" s="224"/>
      <c r="W28" s="234" t="n">
        <f aca="false">Data_day!B78</f>
        <v>429</v>
      </c>
      <c r="X28" s="234" t="n">
        <f aca="false">Data_day!C78</f>
        <v>428</v>
      </c>
      <c r="Y28" s="234" t="n">
        <f aca="false">Data_day!D78</f>
        <v>464</v>
      </c>
      <c r="Z28" s="234" t="n">
        <f aca="false">Data_day!E78</f>
        <v>366</v>
      </c>
      <c r="AA28" s="234" t="n">
        <f aca="false">Data_day!F78</f>
        <v>447</v>
      </c>
      <c r="AB28" s="235" t="n">
        <f aca="false">Data_day!G78</f>
        <v>381</v>
      </c>
      <c r="AC28" s="235" t="n">
        <f aca="false">Data_day!H78</f>
        <v>287</v>
      </c>
      <c r="AD28" s="236" t="n">
        <f aca="false">SUM(W28:AA28)/5</f>
        <v>426.8</v>
      </c>
      <c r="AE28" s="237" t="n">
        <f aca="false">SUM(W28:AC28)/7</f>
        <v>400.285714285714</v>
      </c>
    </row>
    <row r="29" customFormat="false" ht="18" hidden="false" customHeight="true" outlineLevel="0" collapsed="false">
      <c r="A29" s="232"/>
      <c r="B29" s="238" t="s">
        <v>61</v>
      </c>
      <c r="C29" s="234" t="n">
        <f aca="false">Data_day!B20</f>
        <v>863</v>
      </c>
      <c r="D29" s="234" t="n">
        <f aca="false">Data_day!C20</f>
        <v>923</v>
      </c>
      <c r="E29" s="234" t="n">
        <f aca="false">Data_day!D20</f>
        <v>1049</v>
      </c>
      <c r="F29" s="234" t="n">
        <f aca="false">Data_day!E20</f>
        <v>842</v>
      </c>
      <c r="G29" s="234" t="n">
        <f aca="false">Data_day!F20</f>
        <v>950</v>
      </c>
      <c r="H29" s="235" t="n">
        <f aca="false">Data_day!G20</f>
        <v>789</v>
      </c>
      <c r="I29" s="235" t="n">
        <f aca="false">Data_day!H20</f>
        <v>625</v>
      </c>
      <c r="J29" s="236" t="n">
        <f aca="false">SUM(C29:G29)/5</f>
        <v>925.4</v>
      </c>
      <c r="K29" s="237" t="n">
        <f aca="false">SUM(C29:I29)/7</f>
        <v>863</v>
      </c>
      <c r="L29" s="224"/>
      <c r="M29" s="234" t="n">
        <f aca="false">Data_day!B48</f>
        <v>420</v>
      </c>
      <c r="N29" s="234" t="n">
        <f aca="false">Data_day!C48</f>
        <v>462</v>
      </c>
      <c r="O29" s="234" t="n">
        <f aca="false">Data_day!D48</f>
        <v>589</v>
      </c>
      <c r="P29" s="234" t="n">
        <f aca="false">Data_day!E48</f>
        <v>422</v>
      </c>
      <c r="Q29" s="234" t="n">
        <f aca="false">Data_day!F48</f>
        <v>489</v>
      </c>
      <c r="R29" s="235" t="n">
        <f aca="false">Data_day!G48</f>
        <v>402</v>
      </c>
      <c r="S29" s="235" t="n">
        <f aca="false">Data_day!H48</f>
        <v>296</v>
      </c>
      <c r="T29" s="236" t="n">
        <f aca="false">SUM(M29:Q29)/5</f>
        <v>476.4</v>
      </c>
      <c r="U29" s="237" t="n">
        <f aca="false">SUM(M29:S29)/7</f>
        <v>440</v>
      </c>
      <c r="V29" s="224"/>
      <c r="W29" s="234" t="n">
        <f aca="false">Data_day!B79</f>
        <v>443</v>
      </c>
      <c r="X29" s="234" t="n">
        <f aca="false">Data_day!C79</f>
        <v>461</v>
      </c>
      <c r="Y29" s="234" t="n">
        <f aca="false">Data_day!D79</f>
        <v>460</v>
      </c>
      <c r="Z29" s="234" t="n">
        <f aca="false">Data_day!E79</f>
        <v>420</v>
      </c>
      <c r="AA29" s="234" t="n">
        <f aca="false">Data_day!F79</f>
        <v>461</v>
      </c>
      <c r="AB29" s="235" t="n">
        <f aca="false">Data_day!G79</f>
        <v>387</v>
      </c>
      <c r="AC29" s="235" t="n">
        <f aca="false">Data_day!H79</f>
        <v>329</v>
      </c>
      <c r="AD29" s="236" t="n">
        <f aca="false">SUM(W29:AA29)/5</f>
        <v>449</v>
      </c>
      <c r="AE29" s="237" t="n">
        <f aca="false">SUM(W29:AC29)/7</f>
        <v>423</v>
      </c>
    </row>
    <row r="30" customFormat="false" ht="18" hidden="false" customHeight="true" outlineLevel="0" collapsed="false">
      <c r="A30" s="232"/>
      <c r="B30" s="239" t="s">
        <v>62</v>
      </c>
      <c r="C30" s="234" t="n">
        <f aca="false">Data_day!B21</f>
        <v>1181</v>
      </c>
      <c r="D30" s="234" t="n">
        <f aca="false">Data_day!C21</f>
        <v>1190</v>
      </c>
      <c r="E30" s="234" t="n">
        <f aca="false">Data_day!D21</f>
        <v>1254</v>
      </c>
      <c r="F30" s="234" t="n">
        <f aca="false">Data_day!E21</f>
        <v>1156</v>
      </c>
      <c r="G30" s="234" t="n">
        <f aca="false">Data_day!F21</f>
        <v>1340</v>
      </c>
      <c r="H30" s="235" t="n">
        <f aca="false">Data_day!G21</f>
        <v>824</v>
      </c>
      <c r="I30" s="235" t="n">
        <f aca="false">Data_day!H21</f>
        <v>762</v>
      </c>
      <c r="J30" s="236" t="n">
        <f aca="false">SUM(C30:G30)/5</f>
        <v>1224.2</v>
      </c>
      <c r="K30" s="237" t="n">
        <f aca="false">SUM(C30:I30)/7</f>
        <v>1101</v>
      </c>
      <c r="L30" s="224"/>
      <c r="M30" s="234" t="n">
        <f aca="false">Data_day!B49</f>
        <v>626</v>
      </c>
      <c r="N30" s="234" t="n">
        <f aca="false">Data_day!C49</f>
        <v>660</v>
      </c>
      <c r="O30" s="234" t="n">
        <f aca="false">Data_day!D49</f>
        <v>706</v>
      </c>
      <c r="P30" s="234" t="n">
        <f aca="false">Data_day!E49</f>
        <v>633</v>
      </c>
      <c r="Q30" s="234" t="n">
        <f aca="false">Data_day!F49</f>
        <v>759</v>
      </c>
      <c r="R30" s="235" t="n">
        <f aca="false">Data_day!G49</f>
        <v>382</v>
      </c>
      <c r="S30" s="235" t="n">
        <f aca="false">Data_day!H49</f>
        <v>356</v>
      </c>
      <c r="T30" s="236" t="n">
        <f aca="false">SUM(M30:Q30)/5</f>
        <v>676.8</v>
      </c>
      <c r="U30" s="237" t="n">
        <f aca="false">SUM(M30:S30)/7</f>
        <v>588.857142857143</v>
      </c>
      <c r="V30" s="224"/>
      <c r="W30" s="234" t="n">
        <f aca="false">Data_day!B80</f>
        <v>555</v>
      </c>
      <c r="X30" s="234" t="n">
        <f aca="false">Data_day!C80</f>
        <v>530</v>
      </c>
      <c r="Y30" s="234" t="n">
        <f aca="false">Data_day!D80</f>
        <v>548</v>
      </c>
      <c r="Z30" s="234" t="n">
        <f aca="false">Data_day!E80</f>
        <v>523</v>
      </c>
      <c r="AA30" s="234" t="n">
        <f aca="false">Data_day!F80</f>
        <v>581</v>
      </c>
      <c r="AB30" s="235" t="n">
        <f aca="false">Data_day!G80</f>
        <v>442</v>
      </c>
      <c r="AC30" s="235" t="n">
        <f aca="false">Data_day!H80</f>
        <v>406</v>
      </c>
      <c r="AD30" s="236" t="n">
        <f aca="false">SUM(W30:AA30)/5</f>
        <v>547.4</v>
      </c>
      <c r="AE30" s="237" t="n">
        <f aca="false">SUM(W30:AC30)/7</f>
        <v>512.142857142857</v>
      </c>
    </row>
    <row r="31" customFormat="false" ht="18" hidden="false" customHeight="true" outlineLevel="0" collapsed="false">
      <c r="A31" s="232"/>
      <c r="B31" s="233" t="s">
        <v>63</v>
      </c>
      <c r="C31" s="234" t="n">
        <f aca="false">Data_day!B22</f>
        <v>1565</v>
      </c>
      <c r="D31" s="234" t="n">
        <f aca="false">Data_day!C22</f>
        <v>1594</v>
      </c>
      <c r="E31" s="234" t="n">
        <f aca="false">Data_day!D22</f>
        <v>1776</v>
      </c>
      <c r="F31" s="234" t="n">
        <f aca="false">Data_day!E22</f>
        <v>1565</v>
      </c>
      <c r="G31" s="234" t="n">
        <f aca="false">Data_day!F22</f>
        <v>1382</v>
      </c>
      <c r="H31" s="235" t="n">
        <f aca="false">Data_day!G22</f>
        <v>803</v>
      </c>
      <c r="I31" s="235" t="n">
        <f aca="false">Data_day!H22</f>
        <v>958</v>
      </c>
      <c r="J31" s="240" t="n">
        <f aca="false">SUM(C31:G31)/5</f>
        <v>1576.4</v>
      </c>
      <c r="K31" s="241" t="n">
        <f aca="false">SUM(C31:I31)/7</f>
        <v>1377.57142857143</v>
      </c>
      <c r="L31" s="224"/>
      <c r="M31" s="234" t="n">
        <f aca="false">Data_day!B50</f>
        <v>974</v>
      </c>
      <c r="N31" s="234" t="n">
        <f aca="false">Data_day!C50</f>
        <v>974</v>
      </c>
      <c r="O31" s="234" t="n">
        <f aca="false">Data_day!D50</f>
        <v>1144</v>
      </c>
      <c r="P31" s="234" t="n">
        <f aca="false">Data_day!E50</f>
        <v>941</v>
      </c>
      <c r="Q31" s="234" t="n">
        <f aca="false">Data_day!F50</f>
        <v>822</v>
      </c>
      <c r="R31" s="235" t="n">
        <f aca="false">Data_day!G50</f>
        <v>416</v>
      </c>
      <c r="S31" s="235" t="n">
        <f aca="false">Data_day!H50</f>
        <v>493</v>
      </c>
      <c r="T31" s="240" t="n">
        <f aca="false">SUM(M31:Q31)/5</f>
        <v>971</v>
      </c>
      <c r="U31" s="241" t="n">
        <f aca="false">SUM(M31:S31)/7</f>
        <v>823.428571428572</v>
      </c>
      <c r="V31" s="224"/>
      <c r="W31" s="234" t="n">
        <f aca="false">Data_day!B81</f>
        <v>591</v>
      </c>
      <c r="X31" s="234" t="n">
        <f aca="false">Data_day!C81</f>
        <v>620</v>
      </c>
      <c r="Y31" s="234" t="n">
        <f aca="false">Data_day!D81</f>
        <v>632</v>
      </c>
      <c r="Z31" s="234" t="n">
        <f aca="false">Data_day!E81</f>
        <v>624</v>
      </c>
      <c r="AA31" s="234" t="n">
        <f aca="false">Data_day!F81</f>
        <v>560</v>
      </c>
      <c r="AB31" s="235" t="n">
        <f aca="false">Data_day!G81</f>
        <v>387</v>
      </c>
      <c r="AC31" s="235" t="n">
        <f aca="false">Data_day!H81</f>
        <v>465</v>
      </c>
      <c r="AD31" s="240" t="n">
        <f aca="false">SUM(W31:AA31)/5</f>
        <v>605.4</v>
      </c>
      <c r="AE31" s="241" t="n">
        <f aca="false">SUM(W31:AC31)/7</f>
        <v>554.142857142857</v>
      </c>
    </row>
    <row r="32" customFormat="false" ht="18" hidden="false" customHeight="true" outlineLevel="0" collapsed="false">
      <c r="A32" s="232"/>
      <c r="B32" s="233" t="s">
        <v>64</v>
      </c>
      <c r="C32" s="234" t="n">
        <f aca="false">Data_day!B23</f>
        <v>1144</v>
      </c>
      <c r="D32" s="234" t="n">
        <f aca="false">Data_day!C23</f>
        <v>1228</v>
      </c>
      <c r="E32" s="234" t="n">
        <f aca="false">Data_day!D23</f>
        <v>1392</v>
      </c>
      <c r="F32" s="234" t="n">
        <f aca="false">Data_day!E23</f>
        <v>1194</v>
      </c>
      <c r="G32" s="234" t="n">
        <f aca="false">Data_day!F23</f>
        <v>1085</v>
      </c>
      <c r="H32" s="235" t="n">
        <f aca="false">Data_day!G23</f>
        <v>765</v>
      </c>
      <c r="I32" s="235" t="n">
        <f aca="false">Data_day!H23</f>
        <v>796</v>
      </c>
      <c r="J32" s="236" t="n">
        <f aca="false">SUM(C32:G32)/5</f>
        <v>1208.6</v>
      </c>
      <c r="K32" s="237" t="n">
        <f aca="false">SUM(C32:I32)/7</f>
        <v>1086.28571428571</v>
      </c>
      <c r="L32" s="224"/>
      <c r="M32" s="234" t="n">
        <f aca="false">Data_day!B51</f>
        <v>655</v>
      </c>
      <c r="N32" s="234" t="n">
        <f aca="false">Data_day!C51</f>
        <v>676</v>
      </c>
      <c r="O32" s="234" t="n">
        <f aca="false">Data_day!D51</f>
        <v>914</v>
      </c>
      <c r="P32" s="234" t="n">
        <f aca="false">Data_day!E51</f>
        <v>684</v>
      </c>
      <c r="Q32" s="234" t="n">
        <f aca="false">Data_day!F51</f>
        <v>567</v>
      </c>
      <c r="R32" s="235" t="n">
        <f aca="false">Data_day!G51</f>
        <v>409</v>
      </c>
      <c r="S32" s="235" t="n">
        <f aca="false">Data_day!H51</f>
        <v>435</v>
      </c>
      <c r="T32" s="236" t="n">
        <f aca="false">SUM(M32:Q32)/5</f>
        <v>699.2</v>
      </c>
      <c r="U32" s="237" t="n">
        <f aca="false">SUM(M32:S32)/7</f>
        <v>620</v>
      </c>
      <c r="V32" s="224"/>
      <c r="W32" s="234" t="n">
        <f aca="false">Data_day!B82</f>
        <v>489</v>
      </c>
      <c r="X32" s="234" t="n">
        <f aca="false">Data_day!C82</f>
        <v>552</v>
      </c>
      <c r="Y32" s="234" t="n">
        <f aca="false">Data_day!D82</f>
        <v>478</v>
      </c>
      <c r="Z32" s="234" t="n">
        <f aca="false">Data_day!E82</f>
        <v>510</v>
      </c>
      <c r="AA32" s="234" t="n">
        <f aca="false">Data_day!F82</f>
        <v>518</v>
      </c>
      <c r="AB32" s="235" t="n">
        <f aca="false">Data_day!G82</f>
        <v>356</v>
      </c>
      <c r="AC32" s="235" t="n">
        <f aca="false">Data_day!H82</f>
        <v>361</v>
      </c>
      <c r="AD32" s="236" t="n">
        <f aca="false">SUM(W32:AA32)/5</f>
        <v>509.4</v>
      </c>
      <c r="AE32" s="237" t="n">
        <f aca="false">SUM(W32:AC32)/7</f>
        <v>466.285714285714</v>
      </c>
    </row>
    <row r="33" customFormat="false" ht="18" hidden="false" customHeight="true" outlineLevel="0" collapsed="false">
      <c r="A33" s="232"/>
      <c r="B33" s="238" t="s">
        <v>65</v>
      </c>
      <c r="C33" s="234" t="n">
        <f aca="false">Data_day!B24</f>
        <v>706</v>
      </c>
      <c r="D33" s="234" t="n">
        <f aca="false">Data_day!C24</f>
        <v>739</v>
      </c>
      <c r="E33" s="234" t="n">
        <f aca="false">Data_day!D24</f>
        <v>721</v>
      </c>
      <c r="F33" s="234" t="n">
        <f aca="false">Data_day!E24</f>
        <v>775</v>
      </c>
      <c r="G33" s="234" t="n">
        <f aca="false">Data_day!F24</f>
        <v>744</v>
      </c>
      <c r="H33" s="235" t="n">
        <f aca="false">Data_day!G24</f>
        <v>502</v>
      </c>
      <c r="I33" s="235" t="n">
        <f aca="false">Data_day!H24</f>
        <v>532</v>
      </c>
      <c r="J33" s="236" t="n">
        <f aca="false">SUM(C33:G33)/5</f>
        <v>737</v>
      </c>
      <c r="K33" s="237" t="n">
        <f aca="false">SUM(C33:I33)/7</f>
        <v>674.142857142857</v>
      </c>
      <c r="L33" s="224"/>
      <c r="M33" s="234" t="n">
        <f aca="false">Data_day!B52</f>
        <v>380</v>
      </c>
      <c r="N33" s="234" t="n">
        <f aca="false">Data_day!C52</f>
        <v>376</v>
      </c>
      <c r="O33" s="234" t="n">
        <f aca="false">Data_day!D52</f>
        <v>398</v>
      </c>
      <c r="P33" s="234" t="n">
        <f aca="false">Data_day!E52</f>
        <v>388</v>
      </c>
      <c r="Q33" s="234" t="n">
        <f aca="false">Data_day!F52</f>
        <v>349</v>
      </c>
      <c r="R33" s="235" t="n">
        <f aca="false">Data_day!G52</f>
        <v>243</v>
      </c>
      <c r="S33" s="235" t="n">
        <f aca="false">Data_day!H52</f>
        <v>280</v>
      </c>
      <c r="T33" s="236" t="n">
        <f aca="false">SUM(M33:Q33)/5</f>
        <v>378.2</v>
      </c>
      <c r="U33" s="237" t="n">
        <f aca="false">SUM(M33:S33)/7</f>
        <v>344.857142857143</v>
      </c>
      <c r="V33" s="224"/>
      <c r="W33" s="234" t="n">
        <f aca="false">Data_day!B83</f>
        <v>326</v>
      </c>
      <c r="X33" s="234" t="n">
        <f aca="false">Data_day!C83</f>
        <v>363</v>
      </c>
      <c r="Y33" s="234" t="n">
        <f aca="false">Data_day!D83</f>
        <v>323</v>
      </c>
      <c r="Z33" s="234" t="n">
        <f aca="false">Data_day!E83</f>
        <v>387</v>
      </c>
      <c r="AA33" s="234" t="n">
        <f aca="false">Data_day!F83</f>
        <v>395</v>
      </c>
      <c r="AB33" s="235" t="n">
        <f aca="false">Data_day!G83</f>
        <v>259</v>
      </c>
      <c r="AC33" s="235" t="n">
        <f aca="false">Data_day!H83</f>
        <v>252</v>
      </c>
      <c r="AD33" s="236" t="n">
        <f aca="false">SUM(W33:AA33)/5</f>
        <v>358.8</v>
      </c>
      <c r="AE33" s="237" t="n">
        <f aca="false">SUM(W33:AC33)/7</f>
        <v>329.285714285714</v>
      </c>
    </row>
    <row r="34" customFormat="false" ht="18" hidden="false" customHeight="true" outlineLevel="0" collapsed="false">
      <c r="A34" s="232"/>
      <c r="B34" s="238" t="s">
        <v>66</v>
      </c>
      <c r="C34" s="234" t="n">
        <f aca="false">Data_day!B25</f>
        <v>444</v>
      </c>
      <c r="D34" s="234" t="n">
        <f aca="false">Data_day!C25</f>
        <v>419</v>
      </c>
      <c r="E34" s="234" t="n">
        <f aca="false">Data_day!D25</f>
        <v>546</v>
      </c>
      <c r="F34" s="234" t="n">
        <f aca="false">Data_day!E25</f>
        <v>545</v>
      </c>
      <c r="G34" s="234" t="n">
        <f aca="false">Data_day!F25</f>
        <v>473</v>
      </c>
      <c r="H34" s="235" t="n">
        <f aca="false">Data_day!G25</f>
        <v>302</v>
      </c>
      <c r="I34" s="235" t="n">
        <f aca="false">Data_day!H25</f>
        <v>490</v>
      </c>
      <c r="J34" s="236" t="n">
        <f aca="false">SUM(C34:G34)/5</f>
        <v>485.4</v>
      </c>
      <c r="K34" s="237" t="n">
        <f aca="false">SUM(C34:I34)/7</f>
        <v>459.857142857143</v>
      </c>
      <c r="L34" s="224"/>
      <c r="M34" s="234" t="n">
        <f aca="false">Data_day!B53</f>
        <v>263</v>
      </c>
      <c r="N34" s="234" t="n">
        <f aca="false">Data_day!C53</f>
        <v>208</v>
      </c>
      <c r="O34" s="234" t="n">
        <f aca="false">Data_day!D53</f>
        <v>268</v>
      </c>
      <c r="P34" s="234" t="n">
        <f aca="false">Data_day!E53</f>
        <v>298</v>
      </c>
      <c r="Q34" s="234" t="n">
        <f aca="false">Data_day!F53</f>
        <v>257</v>
      </c>
      <c r="R34" s="235" t="n">
        <f aca="false">Data_day!G53</f>
        <v>164</v>
      </c>
      <c r="S34" s="235" t="n">
        <f aca="false">Data_day!H53</f>
        <v>253</v>
      </c>
      <c r="T34" s="236" t="n">
        <f aca="false">SUM(M34:Q34)/5</f>
        <v>258.8</v>
      </c>
      <c r="U34" s="237" t="n">
        <f aca="false">SUM(M34:S34)/7</f>
        <v>244.428571428571</v>
      </c>
      <c r="V34" s="224"/>
      <c r="W34" s="234" t="n">
        <f aca="false">Data_day!B84</f>
        <v>181</v>
      </c>
      <c r="X34" s="234" t="n">
        <f aca="false">Data_day!C84</f>
        <v>211</v>
      </c>
      <c r="Y34" s="234" t="n">
        <f aca="false">Data_day!D84</f>
        <v>278</v>
      </c>
      <c r="Z34" s="234" t="n">
        <f aca="false">Data_day!E84</f>
        <v>247</v>
      </c>
      <c r="AA34" s="234" t="n">
        <f aca="false">Data_day!F84</f>
        <v>216</v>
      </c>
      <c r="AB34" s="235" t="n">
        <f aca="false">Data_day!G84</f>
        <v>138</v>
      </c>
      <c r="AC34" s="235" t="n">
        <f aca="false">Data_day!H84</f>
        <v>237</v>
      </c>
      <c r="AD34" s="236" t="n">
        <f aca="false">SUM(W34:AA34)/5</f>
        <v>226.6</v>
      </c>
      <c r="AE34" s="237" t="n">
        <f aca="false">SUM(W34:AC34)/7</f>
        <v>215.428571428571</v>
      </c>
    </row>
    <row r="35" customFormat="false" ht="18" hidden="false" customHeight="true" outlineLevel="0" collapsed="false">
      <c r="A35" s="232"/>
      <c r="B35" s="238" t="s">
        <v>67</v>
      </c>
      <c r="C35" s="234" t="n">
        <f aca="false">Data_day!B26</f>
        <v>299</v>
      </c>
      <c r="D35" s="234" t="n">
        <f aca="false">Data_day!C26</f>
        <v>428</v>
      </c>
      <c r="E35" s="234" t="n">
        <f aca="false">Data_day!D26</f>
        <v>606</v>
      </c>
      <c r="F35" s="234" t="n">
        <f aca="false">Data_day!E26</f>
        <v>419</v>
      </c>
      <c r="G35" s="234" t="n">
        <f aca="false">Data_day!F26</f>
        <v>366</v>
      </c>
      <c r="H35" s="235" t="n">
        <f aca="false">Data_day!G26</f>
        <v>290</v>
      </c>
      <c r="I35" s="235" t="n">
        <f aca="false">Data_day!H26</f>
        <v>385</v>
      </c>
      <c r="J35" s="236" t="n">
        <f aca="false">SUM(C35:G35)/5</f>
        <v>423.6</v>
      </c>
      <c r="K35" s="237" t="n">
        <f aca="false">SUM(C35:I35)/7</f>
        <v>399</v>
      </c>
      <c r="L35" s="224"/>
      <c r="M35" s="234" t="n">
        <f aca="false">Data_day!B54</f>
        <v>176</v>
      </c>
      <c r="N35" s="234" t="n">
        <f aca="false">Data_day!C54</f>
        <v>280</v>
      </c>
      <c r="O35" s="234" t="n">
        <f aca="false">Data_day!D54</f>
        <v>312</v>
      </c>
      <c r="P35" s="234" t="n">
        <f aca="false">Data_day!E54</f>
        <v>233</v>
      </c>
      <c r="Q35" s="234" t="n">
        <f aca="false">Data_day!F54</f>
        <v>206</v>
      </c>
      <c r="R35" s="235" t="n">
        <f aca="false">Data_day!G54</f>
        <v>160</v>
      </c>
      <c r="S35" s="235" t="n">
        <f aca="false">Data_day!H54</f>
        <v>203</v>
      </c>
      <c r="T35" s="236" t="n">
        <f aca="false">SUM(M35:Q35)/5</f>
        <v>241.4</v>
      </c>
      <c r="U35" s="237" t="n">
        <f aca="false">SUM(M35:S35)/7</f>
        <v>224.285714285714</v>
      </c>
      <c r="V35" s="224"/>
      <c r="W35" s="234" t="n">
        <f aca="false">Data_day!B85</f>
        <v>123</v>
      </c>
      <c r="X35" s="234" t="n">
        <f aca="false">Data_day!C85</f>
        <v>148</v>
      </c>
      <c r="Y35" s="234" t="n">
        <f aca="false">Data_day!D85</f>
        <v>294</v>
      </c>
      <c r="Z35" s="234" t="n">
        <f aca="false">Data_day!E85</f>
        <v>186</v>
      </c>
      <c r="AA35" s="234" t="n">
        <f aca="false">Data_day!F85</f>
        <v>160</v>
      </c>
      <c r="AB35" s="235" t="n">
        <f aca="false">Data_day!G85</f>
        <v>130</v>
      </c>
      <c r="AC35" s="235" t="n">
        <f aca="false">Data_day!H85</f>
        <v>182</v>
      </c>
      <c r="AD35" s="236" t="n">
        <f aca="false">SUM(W35:AA35)/5</f>
        <v>182.2</v>
      </c>
      <c r="AE35" s="237" t="n">
        <f aca="false">SUM(W35:AC35)/7</f>
        <v>174.714285714286</v>
      </c>
    </row>
    <row r="36" customFormat="false" ht="18" hidden="false" customHeight="true" outlineLevel="0" collapsed="false">
      <c r="A36" s="232"/>
      <c r="B36" s="238" t="s">
        <v>68</v>
      </c>
      <c r="C36" s="234" t="n">
        <f aca="false">Data_day!B27</f>
        <v>271</v>
      </c>
      <c r="D36" s="234" t="n">
        <f aca="false">Data_day!C27</f>
        <v>408</v>
      </c>
      <c r="E36" s="234" t="n">
        <f aca="false">Data_day!D27</f>
        <v>545</v>
      </c>
      <c r="F36" s="234" t="n">
        <f aca="false">Data_day!E27</f>
        <v>348</v>
      </c>
      <c r="G36" s="234" t="n">
        <f aca="false">Data_day!F27</f>
        <v>375</v>
      </c>
      <c r="H36" s="235" t="n">
        <f aca="false">Data_day!G27</f>
        <v>302</v>
      </c>
      <c r="I36" s="235" t="n">
        <f aca="false">Data_day!H27</f>
        <v>214</v>
      </c>
      <c r="J36" s="236" t="n">
        <f aca="false">SUM(C36:G36)/5</f>
        <v>389.4</v>
      </c>
      <c r="K36" s="237" t="n">
        <f aca="false">SUM(C36:I36)/7</f>
        <v>351.857142857143</v>
      </c>
      <c r="L36" s="224"/>
      <c r="M36" s="234" t="n">
        <f aca="false">Data_day!B55</f>
        <v>139</v>
      </c>
      <c r="N36" s="234" t="n">
        <f aca="false">Data_day!C55</f>
        <v>235</v>
      </c>
      <c r="O36" s="234" t="n">
        <f aca="false">Data_day!D55</f>
        <v>300</v>
      </c>
      <c r="P36" s="234" t="n">
        <f aca="false">Data_day!E55</f>
        <v>201</v>
      </c>
      <c r="Q36" s="234" t="n">
        <f aca="false">Data_day!F55</f>
        <v>209</v>
      </c>
      <c r="R36" s="235" t="n">
        <f aca="false">Data_day!G55</f>
        <v>165</v>
      </c>
      <c r="S36" s="235" t="n">
        <f aca="false">Data_day!H55</f>
        <v>112</v>
      </c>
      <c r="T36" s="236" t="n">
        <f aca="false">SUM(M36:Q36)/5</f>
        <v>216.8</v>
      </c>
      <c r="U36" s="237" t="n">
        <f aca="false">SUM(M36:S36)/7</f>
        <v>194.428571428571</v>
      </c>
      <c r="V36" s="224"/>
      <c r="W36" s="234" t="n">
        <f aca="false">Data_day!B86</f>
        <v>132</v>
      </c>
      <c r="X36" s="234" t="n">
        <f aca="false">Data_day!C86</f>
        <v>173</v>
      </c>
      <c r="Y36" s="234" t="n">
        <f aca="false">Data_day!D86</f>
        <v>245</v>
      </c>
      <c r="Z36" s="234" t="n">
        <f aca="false">Data_day!E86</f>
        <v>147</v>
      </c>
      <c r="AA36" s="234" t="n">
        <f aca="false">Data_day!F86</f>
        <v>166</v>
      </c>
      <c r="AB36" s="235" t="n">
        <f aca="false">Data_day!G86</f>
        <v>137</v>
      </c>
      <c r="AC36" s="235" t="n">
        <f aca="false">Data_day!H86</f>
        <v>102</v>
      </c>
      <c r="AD36" s="236" t="n">
        <f aca="false">SUM(W36:AA36)/5</f>
        <v>172.6</v>
      </c>
      <c r="AE36" s="237" t="n">
        <f aca="false">SUM(W36:AC36)/7</f>
        <v>157.428571428571</v>
      </c>
    </row>
    <row r="37" customFormat="false" ht="18" hidden="false" customHeight="true" outlineLevel="0" collapsed="false">
      <c r="A37" s="232"/>
      <c r="B37" s="242" t="s">
        <v>69</v>
      </c>
      <c r="C37" s="234" t="n">
        <f aca="false">Data_day!B28</f>
        <v>108</v>
      </c>
      <c r="D37" s="234" t="n">
        <f aca="false">Data_day!C28</f>
        <v>197</v>
      </c>
      <c r="E37" s="234" t="n">
        <f aca="false">Data_day!D28</f>
        <v>223</v>
      </c>
      <c r="F37" s="234" t="n">
        <f aca="false">Data_day!E28</f>
        <v>204</v>
      </c>
      <c r="G37" s="234" t="n">
        <f aca="false">Data_day!F28</f>
        <v>306</v>
      </c>
      <c r="H37" s="235" t="n">
        <f aca="false">Data_day!G28</f>
        <v>275</v>
      </c>
      <c r="I37" s="235" t="n">
        <f aca="false">Data_day!H28</f>
        <v>107</v>
      </c>
      <c r="J37" s="243" t="n">
        <f aca="false">SUM(C37:G37)/5</f>
        <v>207.6</v>
      </c>
      <c r="K37" s="244" t="n">
        <f aca="false">SUM(C37:I37)/7</f>
        <v>202.857142857143</v>
      </c>
      <c r="L37" s="224"/>
      <c r="M37" s="234" t="n">
        <f aca="false">Data_day!B56</f>
        <v>44</v>
      </c>
      <c r="N37" s="234" t="n">
        <f aca="false">Data_day!C56</f>
        <v>121</v>
      </c>
      <c r="O37" s="234" t="n">
        <f aca="false">Data_day!D56</f>
        <v>134</v>
      </c>
      <c r="P37" s="234" t="n">
        <f aca="false">Data_day!E56</f>
        <v>108</v>
      </c>
      <c r="Q37" s="234" t="n">
        <f aca="false">Data_day!F56</f>
        <v>168</v>
      </c>
      <c r="R37" s="235" t="n">
        <f aca="false">Data_day!G56</f>
        <v>139</v>
      </c>
      <c r="S37" s="235" t="n">
        <f aca="false">Data_day!H56</f>
        <v>64</v>
      </c>
      <c r="T37" s="243" t="n">
        <f aca="false">SUM(M37:Q37)/5</f>
        <v>115</v>
      </c>
      <c r="U37" s="244" t="n">
        <f aca="false">SUM(M37:S37)/7</f>
        <v>111.142857142857</v>
      </c>
      <c r="V37" s="224"/>
      <c r="W37" s="234" t="n">
        <f aca="false">Data_day!B87</f>
        <v>64</v>
      </c>
      <c r="X37" s="234" t="n">
        <f aca="false">Data_day!C87</f>
        <v>76</v>
      </c>
      <c r="Y37" s="234" t="n">
        <f aca="false">Data_day!D87</f>
        <v>89</v>
      </c>
      <c r="Z37" s="234" t="n">
        <f aca="false">Data_day!E87</f>
        <v>96</v>
      </c>
      <c r="AA37" s="234" t="n">
        <f aca="false">Data_day!F87</f>
        <v>138</v>
      </c>
      <c r="AB37" s="235" t="n">
        <f aca="false">Data_day!G87</f>
        <v>136</v>
      </c>
      <c r="AC37" s="235" t="n">
        <f aca="false">Data_day!H87</f>
        <v>43</v>
      </c>
      <c r="AD37" s="243" t="n">
        <f aca="false">SUM(W37:AA37)/5</f>
        <v>92.6</v>
      </c>
      <c r="AE37" s="244" t="n">
        <f aca="false">SUM(W37:AC37)/7</f>
        <v>91.7142857142857</v>
      </c>
    </row>
    <row r="38" customFormat="false" ht="6.75" hidden="false" customHeight="true" outlineLevel="0" collapsed="false">
      <c r="A38" s="232"/>
      <c r="B38" s="25"/>
      <c r="C38" s="232"/>
      <c r="D38" s="232"/>
      <c r="E38" s="232"/>
      <c r="F38" s="232"/>
      <c r="G38" s="232"/>
      <c r="H38" s="232"/>
      <c r="I38" s="232"/>
      <c r="J38" s="232"/>
      <c r="K38" s="232"/>
      <c r="L38" s="232"/>
      <c r="M38" s="232"/>
      <c r="N38" s="232"/>
      <c r="O38" s="232"/>
      <c r="P38" s="232"/>
      <c r="Q38" s="232"/>
      <c r="R38" s="232"/>
      <c r="S38" s="232"/>
      <c r="T38" s="232"/>
      <c r="U38" s="232"/>
      <c r="V38" s="232"/>
      <c r="W38" s="232"/>
      <c r="X38" s="232"/>
      <c r="Y38" s="232"/>
      <c r="Z38" s="232"/>
      <c r="AA38" s="232"/>
      <c r="AB38" s="232"/>
      <c r="AC38" s="232"/>
      <c r="AD38" s="232"/>
      <c r="AE38" s="232"/>
    </row>
    <row r="39" customFormat="false" ht="6" hidden="false" customHeight="true" outlineLevel="0" collapsed="false">
      <c r="A39" s="232"/>
      <c r="B39" s="25"/>
      <c r="C39" s="232"/>
      <c r="D39" s="232"/>
      <c r="E39" s="232"/>
      <c r="F39" s="232"/>
      <c r="G39" s="232"/>
      <c r="H39" s="232"/>
      <c r="I39" s="232"/>
      <c r="J39" s="232"/>
      <c r="K39" s="232"/>
      <c r="L39" s="232"/>
      <c r="M39" s="232"/>
      <c r="N39" s="232"/>
      <c r="O39" s="232"/>
      <c r="P39" s="232"/>
      <c r="Q39" s="232"/>
      <c r="R39" s="232"/>
      <c r="S39" s="232"/>
      <c r="T39" s="232"/>
      <c r="U39" s="232"/>
      <c r="V39" s="232"/>
      <c r="W39" s="232"/>
      <c r="X39" s="232"/>
      <c r="Y39" s="232"/>
      <c r="Z39" s="232"/>
      <c r="AA39" s="232"/>
      <c r="AB39" s="232"/>
      <c r="AC39" s="232"/>
      <c r="AD39" s="232"/>
      <c r="AE39" s="232"/>
    </row>
    <row r="40" s="224" customFormat="true" ht="18" hidden="false" customHeight="true" outlineLevel="0" collapsed="false">
      <c r="B40" s="245" t="s">
        <v>276</v>
      </c>
      <c r="C40" s="246" t="n">
        <f aca="false">SUM(C14:C37)</f>
        <v>14271</v>
      </c>
      <c r="D40" s="247" t="n">
        <f aca="false">SUM(D14:D37)</f>
        <v>15029</v>
      </c>
      <c r="E40" s="247" t="n">
        <f aca="false">SUM(E14:E37)</f>
        <v>16602</v>
      </c>
      <c r="F40" s="247" t="n">
        <f aca="false">SUM(F14:F37)</f>
        <v>15200</v>
      </c>
      <c r="G40" s="247" t="n">
        <f aca="false">SUM(G14:G37)</f>
        <v>15078</v>
      </c>
      <c r="H40" s="248" t="n">
        <f aca="false">SUM(H14:H37)</f>
        <v>10887</v>
      </c>
      <c r="I40" s="249" t="n">
        <f aca="false">SUM(I14:I37)</f>
        <v>9546</v>
      </c>
      <c r="J40" s="250" t="n">
        <f aca="false">SUM(C40:G40)/5</f>
        <v>15236</v>
      </c>
      <c r="K40" s="251" t="n">
        <f aca="false">SUM(C40:I40)/7</f>
        <v>13801.8571428571</v>
      </c>
      <c r="L40" s="25"/>
      <c r="M40" s="252" t="n">
        <f aca="false">SUM(M14:M37)</f>
        <v>7113</v>
      </c>
      <c r="N40" s="247" t="n">
        <f aca="false">SUM(N14:N37)</f>
        <v>7612</v>
      </c>
      <c r="O40" s="247" t="n">
        <f aca="false">SUM(O14:O37)</f>
        <v>8736</v>
      </c>
      <c r="P40" s="247" t="n">
        <f aca="false">SUM(P14:P37)</f>
        <v>7685</v>
      </c>
      <c r="Q40" s="247" t="n">
        <f aca="false">SUM(Q14:Q37)</f>
        <v>7519</v>
      </c>
      <c r="R40" s="248" t="n">
        <f aca="false">SUM(R14:R37)</f>
        <v>5367</v>
      </c>
      <c r="S40" s="249" t="n">
        <f aca="false">SUM(S14:S37)</f>
        <v>4611</v>
      </c>
      <c r="T40" s="250" t="n">
        <f aca="false">SUM(M40:Q40)/5</f>
        <v>7733</v>
      </c>
      <c r="U40" s="251" t="n">
        <f aca="false">SUM(M40:S40)/7</f>
        <v>6949</v>
      </c>
      <c r="V40" s="25"/>
      <c r="W40" s="252" t="n">
        <f aca="false">SUM(W14:W37)</f>
        <v>7158</v>
      </c>
      <c r="X40" s="247" t="n">
        <f aca="false">SUM(X14:X37)</f>
        <v>7417</v>
      </c>
      <c r="Y40" s="247" t="n">
        <f aca="false">SUM(Y14:Y37)</f>
        <v>7866</v>
      </c>
      <c r="Z40" s="247" t="n">
        <f aca="false">SUM(Z14:Z37)</f>
        <v>7515</v>
      </c>
      <c r="AA40" s="247" t="n">
        <f aca="false">SUM(AA14:AA37)</f>
        <v>7559</v>
      </c>
      <c r="AB40" s="248" t="n">
        <f aca="false">SUM(AB14:AB37)</f>
        <v>5520</v>
      </c>
      <c r="AC40" s="249" t="n">
        <f aca="false">SUM(AC14:AC37)</f>
        <v>4935</v>
      </c>
      <c r="AD40" s="250" t="n">
        <f aca="false">SUM(W40:AA40)/5</f>
        <v>7503</v>
      </c>
      <c r="AE40" s="251" t="n">
        <f aca="false">SUM(W40:AC40)/7</f>
        <v>6852.85714285714</v>
      </c>
    </row>
    <row r="41" customFormat="false" ht="13.5" hidden="false" customHeight="true" outlineLevel="0" collapsed="false">
      <c r="B41" s="100"/>
      <c r="C41" s="253"/>
      <c r="D41" s="253"/>
      <c r="E41" s="253"/>
      <c r="F41" s="253"/>
      <c r="G41" s="253"/>
      <c r="H41" s="253"/>
      <c r="I41" s="253"/>
      <c r="J41" s="253"/>
      <c r="K41" s="253"/>
      <c r="M41" s="253"/>
      <c r="N41" s="253"/>
      <c r="O41" s="253"/>
      <c r="P41" s="253"/>
      <c r="Q41" s="253"/>
      <c r="R41" s="253"/>
      <c r="S41" s="253"/>
      <c r="T41" s="253"/>
      <c r="U41" s="253"/>
      <c r="W41" s="253"/>
      <c r="X41" s="253"/>
      <c r="Y41" s="253"/>
      <c r="Z41" s="253"/>
      <c r="AA41" s="253"/>
      <c r="AB41" s="253"/>
      <c r="AC41" s="253"/>
      <c r="AD41" s="253"/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C12:K12"/>
    <mergeCell ref="M12:U12"/>
    <mergeCell ref="W12:AE12"/>
  </mergeCells>
  <conditionalFormatting sqref="AC15:AE25 I14:J25 C14:H37 I26:I37 K15:L25 M15:R37 S26:S37 S15:V25 W15:AB37 K14:AE14 AC26:AC37">
    <cfRule type="cellIs" priority="2" operator="equal" aboveAverage="0" equalAverage="0" bottom="0" percent="0" rank="0" text="" dxfId="0">
      <formula>MAX(C$14:C$25)</formula>
    </cfRule>
  </conditionalFormatting>
  <conditionalFormatting sqref="AD26:AE37 J26:L37 T26:V37">
    <cfRule type="cellIs" priority="3" operator="equal" aboveAverage="0" equalAverage="0" bottom="0" percent="0" rank="0" text="" dxfId="2">
      <formula>MAX(J$26:J$37)</formula>
    </cfRule>
  </conditionalFormatting>
  <printOptions headings="false" gridLines="false" gridLinesSet="true" horizontalCentered="true" verticalCentered="false"/>
  <pageMargins left="0.39375" right="0.39375" top="0.7875" bottom="0.39375" header="0.39375" footer="0.236111111111111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Neuchâtel_x005F_x005F_x000a_Département du développement_x005F_x005F_x000a_territorial et de l'environnement&amp;CComptage hebdomadaire&amp;R&amp;8 Service des ponts et chaussées_x005F_x005F_x000a_Bureau signalisation et circulation_x005F_x005F_x000a_Neuchâtel, le &amp;D</oddHeader>
    <oddFooter>&amp;L&amp;6 &amp;F&amp;R&amp;8 Page: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7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N72" activeCellId="0" sqref="N72"/>
    </sheetView>
  </sheetViews>
  <sheetFormatPr defaultRowHeight="12.75" zeroHeight="false" outlineLevelRow="0" outlineLevelCol="0"/>
  <cols>
    <col collapsed="false" customWidth="true" hidden="false" outlineLevel="0" max="1" min="1" style="1" width="11.4"/>
    <col collapsed="false" customWidth="true" hidden="false" outlineLevel="0" max="8" min="2" style="1" width="12.98"/>
    <col collapsed="false" customWidth="true" hidden="false" outlineLevel="0" max="9" min="9" style="1" width="1.39"/>
    <col collapsed="false" customWidth="true" hidden="false" outlineLevel="0" max="10" min="10" style="1" width="11.4"/>
    <col collapsed="false" customWidth="true" hidden="false" outlineLevel="0" max="11" min="11" style="5" width="11.4"/>
    <col collapsed="false" customWidth="true" hidden="false" outlineLevel="0" max="1025" min="12" style="1" width="11.04"/>
  </cols>
  <sheetData>
    <row r="1" customFormat="false" ht="15.75" hidden="false" customHeight="true" outlineLevel="0" collapsed="false">
      <c r="A1" s="52" t="str">
        <f aca="false">Data1!A1</f>
        <v>Poste de comptage : 01743230     Axe : NE:174:    PR 1 + 3.255 m à PR 1 + 276.531 m</v>
      </c>
    </row>
    <row r="2" customFormat="false" ht="19.5" hidden="false" customHeight="true" outlineLevel="0" collapsed="false">
      <c r="A2" s="54" t="str">
        <f aca="false">Data1!A3</f>
        <v>Période de comptage du 08/05/2017 au 14/05/2017</v>
      </c>
      <c r="K2" s="4" t="str">
        <f aca="false">Data1!K1</f>
        <v>Type de compteur: M680 B</v>
      </c>
    </row>
    <row r="3" customFormat="false" ht="18.75" hidden="false" customHeight="true" outlineLevel="0" collapsed="false">
      <c r="A3" s="54" t="s">
        <v>221</v>
      </c>
      <c r="B3" s="254" t="str">
        <f aca="false">Data1!A2</f>
        <v>Peseux, carrefour giratoire de la Maison de Commune</v>
      </c>
    </row>
    <row r="4" customFormat="false" ht="12.75" hidden="false" customHeight="true" outlineLevel="0" collapsed="false">
      <c r="A4" s="54" t="s">
        <v>222</v>
      </c>
      <c r="B4" s="56" t="str">
        <f aca="false">Data1!G2</f>
        <v>Auvernier, carrefour giratoire de Brena</v>
      </c>
    </row>
    <row r="5" customFormat="false" ht="26.45" hidden="false" customHeight="true" outlineLevel="0" collapsed="false">
      <c r="A5" s="255" t="str">
        <f aca="false">"Classification SWISS7 "&amp;RIGHT(A2,4)</f>
        <v>Classification SWISS7 2017</v>
      </c>
      <c r="B5" s="255"/>
      <c r="C5" s="255"/>
      <c r="D5" s="255"/>
      <c r="E5" s="255"/>
      <c r="F5" s="255"/>
      <c r="G5" s="255"/>
      <c r="H5" s="255"/>
      <c r="I5" s="255"/>
      <c r="J5" s="255"/>
      <c r="K5" s="255"/>
    </row>
    <row r="6" customFormat="false" ht="27" hidden="false" customHeight="true" outlineLevel="0" collapsed="false">
      <c r="A6" s="256" t="str">
        <f aca="false">Data1!D2</f>
        <v>AUVERNIER - Rte de la Gare</v>
      </c>
      <c r="B6" s="256"/>
      <c r="C6" s="256"/>
      <c r="D6" s="256"/>
      <c r="E6" s="256"/>
      <c r="F6" s="256"/>
      <c r="G6" s="256"/>
      <c r="H6" s="256"/>
      <c r="I6" s="256"/>
      <c r="J6" s="256"/>
      <c r="K6" s="256"/>
    </row>
    <row r="8" customFormat="false" ht="12.75" hidden="false" customHeight="true" outlineLevel="0" collapsed="false">
      <c r="A8" s="257" t="s">
        <v>277</v>
      </c>
      <c r="B8" s="258" t="str">
        <f aca="false">B3</f>
        <v>Peseux, carrefour giratoire de la Maison de Commune</v>
      </c>
    </row>
    <row r="9" customFormat="false" ht="13.5" hidden="false" customHeight="true" outlineLevel="0" collapsed="false"/>
    <row r="10" s="223" customFormat="true" ht="18.6" hidden="false" customHeight="true" outlineLevel="0" collapsed="false">
      <c r="B10" s="259" t="str">
        <f aca="false">"Distrubution des classes SWISS7 par tranche horaire  -  Cumuls sur 7 jours (Lu - Di)"</f>
        <v>Distrubution des classes SWISS7 par tranche horaire  -  Cumuls sur 7 jours (Lu - Di)</v>
      </c>
      <c r="C10" s="259"/>
      <c r="D10" s="259"/>
      <c r="E10" s="259"/>
      <c r="F10" s="259"/>
      <c r="G10" s="259"/>
      <c r="H10" s="259"/>
      <c r="J10" s="260" t="str">
        <f aca="false">SWISS10_H!M10</f>
        <v>THM</v>
      </c>
      <c r="K10" s="261" t="str">
        <f aca="false">SWISS10_H!N10</f>
        <v>Part du TJM</v>
      </c>
    </row>
    <row r="11" customFormat="false" ht="12.75" hidden="false" customHeight="true" outlineLevel="0" collapsed="false">
      <c r="A11" s="262" t="s">
        <v>250</v>
      </c>
      <c r="B11" s="263" t="str">
        <f aca="false">Data2!BI9</f>
        <v>CAR (1)</v>
      </c>
      <c r="C11" s="187" t="str">
        <f aca="false">Data2!BJ9</f>
        <v>MR (2)</v>
      </c>
      <c r="D11" s="264" t="str">
        <f aca="false">Data2!BK9</f>
        <v>PW (11)</v>
      </c>
      <c r="E11" s="187" t="str">
        <f aca="false">Data2!BM9</f>
        <v>LIE (12)</v>
      </c>
      <c r="F11" s="264" t="str">
        <f aca="false">Data2!BP9</f>
        <v>LW (8)</v>
      </c>
      <c r="G11" s="187" t="str">
        <f aca="false">Data2!BQ9</f>
        <v>LZ (9)</v>
      </c>
      <c r="H11" s="265" t="str">
        <f aca="false">Data2!BR9</f>
        <v>SZ (10)</v>
      </c>
      <c r="I11" s="80"/>
      <c r="J11" s="266" t="s">
        <v>278</v>
      </c>
      <c r="K11" s="261"/>
    </row>
    <row r="12" customFormat="false" ht="12.75" hidden="false" customHeight="true" outlineLevel="0" collapsed="false">
      <c r="A12" s="267" t="s">
        <v>46</v>
      </c>
      <c r="B12" s="268" t="n">
        <f aca="false">Data_category!B5</f>
        <v>0</v>
      </c>
      <c r="C12" s="268" t="n">
        <f aca="false">Data_category!C5</f>
        <v>5</v>
      </c>
      <c r="D12" s="268" t="n">
        <f aca="false">Data_category!D5</f>
        <v>358</v>
      </c>
      <c r="E12" s="268" t="n">
        <f aca="false">Data_category!E5</f>
        <v>0</v>
      </c>
      <c r="F12" s="268" t="n">
        <f aca="false">Data_category!F5</f>
        <v>12</v>
      </c>
      <c r="G12" s="268" t="n">
        <f aca="false">Data_category!G5</f>
        <v>1</v>
      </c>
      <c r="H12" s="268" t="n">
        <f aca="false">Data_category!H5</f>
        <v>0</v>
      </c>
      <c r="J12" s="268" t="n">
        <f aca="false">CV_C!U14</f>
        <v>54</v>
      </c>
      <c r="K12" s="269" t="n">
        <f aca="false">J12/Data_category!$L$29*7</f>
        <v>0.00777090228809901</v>
      </c>
    </row>
    <row r="13" customFormat="false" ht="12.75" hidden="false" customHeight="true" outlineLevel="0" collapsed="false">
      <c r="A13" s="270" t="s">
        <v>47</v>
      </c>
      <c r="B13" s="268" t="n">
        <f aca="false">Data_category!B6</f>
        <v>0</v>
      </c>
      <c r="C13" s="268" t="n">
        <f aca="false">Data_category!C6</f>
        <v>4</v>
      </c>
      <c r="D13" s="268" t="n">
        <f aca="false">Data_category!D6</f>
        <v>144</v>
      </c>
      <c r="E13" s="268" t="n">
        <f aca="false">Data_category!E6</f>
        <v>1</v>
      </c>
      <c r="F13" s="268" t="n">
        <f aca="false">Data_category!F6</f>
        <v>7</v>
      </c>
      <c r="G13" s="268" t="n">
        <f aca="false">Data_category!G6</f>
        <v>0</v>
      </c>
      <c r="H13" s="268" t="n">
        <f aca="false">Data_category!H6</f>
        <v>0</v>
      </c>
      <c r="J13" s="268" t="n">
        <f aca="false">CV_C!U15</f>
        <v>22.2857142857143</v>
      </c>
      <c r="K13" s="269" t="n">
        <f aca="false">J13/Data_category!$L$29*7</f>
        <v>0.00320703903953292</v>
      </c>
    </row>
    <row r="14" customFormat="false" ht="12.75" hidden="false" customHeight="true" outlineLevel="0" collapsed="false">
      <c r="A14" s="270" t="s">
        <v>48</v>
      </c>
      <c r="B14" s="268" t="n">
        <f aca="false">Data_category!B7</f>
        <v>0</v>
      </c>
      <c r="C14" s="268" t="n">
        <f aca="false">Data_category!C7</f>
        <v>1</v>
      </c>
      <c r="D14" s="268" t="n">
        <f aca="false">Data_category!D7</f>
        <v>95</v>
      </c>
      <c r="E14" s="268" t="n">
        <f aca="false">Data_category!E7</f>
        <v>0</v>
      </c>
      <c r="F14" s="268" t="n">
        <f aca="false">Data_category!F7</f>
        <v>9</v>
      </c>
      <c r="G14" s="268" t="n">
        <f aca="false">Data_category!G7</f>
        <v>0</v>
      </c>
      <c r="H14" s="268" t="n">
        <f aca="false">Data_category!H7</f>
        <v>0</v>
      </c>
      <c r="J14" s="268" t="n">
        <f aca="false">CV_C!U16</f>
        <v>15.5714285714286</v>
      </c>
      <c r="K14" s="269" t="n">
        <f aca="false">J14/Data_category!$L$29*7</f>
        <v>0.00224081573916082</v>
      </c>
    </row>
    <row r="15" customFormat="false" ht="12.75" hidden="false" customHeight="true" outlineLevel="0" collapsed="false">
      <c r="A15" s="270" t="s">
        <v>49</v>
      </c>
      <c r="B15" s="268" t="n">
        <f aca="false">Data_category!B8</f>
        <v>0</v>
      </c>
      <c r="C15" s="268" t="n">
        <f aca="false">Data_category!C8</f>
        <v>1</v>
      </c>
      <c r="D15" s="268" t="n">
        <f aca="false">Data_category!D8</f>
        <v>80</v>
      </c>
      <c r="E15" s="268" t="n">
        <f aca="false">Data_category!E8</f>
        <v>0</v>
      </c>
      <c r="F15" s="268" t="n">
        <f aca="false">Data_category!F8</f>
        <v>6</v>
      </c>
      <c r="G15" s="268" t="n">
        <f aca="false">Data_category!G8</f>
        <v>2</v>
      </c>
      <c r="H15" s="268" t="n">
        <f aca="false">Data_category!H8</f>
        <v>0</v>
      </c>
      <c r="J15" s="268" t="n">
        <f aca="false">CV_C!U17</f>
        <v>13.8571428571429</v>
      </c>
      <c r="K15" s="269" t="n">
        <f aca="false">J15/Data_category!$L$29*7</f>
        <v>0.00199412042842752</v>
      </c>
    </row>
    <row r="16" customFormat="false" ht="12.75" hidden="false" customHeight="true" outlineLevel="0" collapsed="false">
      <c r="A16" s="270" t="s">
        <v>50</v>
      </c>
      <c r="B16" s="268" t="n">
        <f aca="false">Data_category!B9</f>
        <v>0</v>
      </c>
      <c r="C16" s="268" t="n">
        <f aca="false">Data_category!C9</f>
        <v>2</v>
      </c>
      <c r="D16" s="268" t="n">
        <f aca="false">Data_category!D9</f>
        <v>98</v>
      </c>
      <c r="E16" s="268" t="n">
        <f aca="false">Data_category!E9</f>
        <v>0</v>
      </c>
      <c r="F16" s="268" t="n">
        <f aca="false">Data_category!F9</f>
        <v>14</v>
      </c>
      <c r="G16" s="268" t="n">
        <f aca="false">Data_category!G9</f>
        <v>0</v>
      </c>
      <c r="H16" s="268" t="n">
        <f aca="false">Data_category!H9</f>
        <v>0</v>
      </c>
      <c r="J16" s="268" t="n">
        <f aca="false">CV_C!U18</f>
        <v>19.2857142857143</v>
      </c>
      <c r="K16" s="269" t="n">
        <f aca="false">J16/Data_category!$L$29*7</f>
        <v>0.00277532224574965</v>
      </c>
    </row>
    <row r="17" customFormat="false" ht="12.75" hidden="false" customHeight="true" outlineLevel="0" collapsed="false">
      <c r="A17" s="270" t="s">
        <v>51</v>
      </c>
      <c r="B17" s="268" t="n">
        <f aca="false">Data_category!B10</f>
        <v>1</v>
      </c>
      <c r="C17" s="268" t="n">
        <f aca="false">Data_category!C10</f>
        <v>13</v>
      </c>
      <c r="D17" s="268" t="n">
        <f aca="false">Data_category!D10</f>
        <v>253</v>
      </c>
      <c r="E17" s="268" t="n">
        <f aca="false">Data_category!E10</f>
        <v>0</v>
      </c>
      <c r="F17" s="268" t="n">
        <f aca="false">Data_category!F10</f>
        <v>15</v>
      </c>
      <c r="G17" s="268" t="n">
        <f aca="false">Data_category!G10</f>
        <v>0</v>
      </c>
      <c r="H17" s="268" t="n">
        <f aca="false">Data_category!H10</f>
        <v>5</v>
      </c>
      <c r="J17" s="268" t="n">
        <f aca="false">CV_C!U19</f>
        <v>43.4285714285714</v>
      </c>
      <c r="K17" s="269" t="n">
        <f aca="false">J17/Data_category!$L$29*7</f>
        <v>0.00624961453857698</v>
      </c>
    </row>
    <row r="18" customFormat="false" ht="12.75" hidden="false" customHeight="true" outlineLevel="0" collapsed="false">
      <c r="A18" s="271" t="s">
        <v>52</v>
      </c>
      <c r="B18" s="268" t="n">
        <f aca="false">Data_category!B11</f>
        <v>13</v>
      </c>
      <c r="C18" s="268" t="n">
        <f aca="false">Data_category!C11</f>
        <v>53</v>
      </c>
      <c r="D18" s="268" t="n">
        <f aca="false">Data_category!D11</f>
        <v>1059</v>
      </c>
      <c r="E18" s="268" t="n">
        <f aca="false">Data_category!E11</f>
        <v>3</v>
      </c>
      <c r="F18" s="268" t="n">
        <f aca="false">Data_category!F11</f>
        <v>64</v>
      </c>
      <c r="G18" s="268" t="n">
        <f aca="false">Data_category!G11</f>
        <v>4</v>
      </c>
      <c r="H18" s="268" t="n">
        <f aca="false">Data_category!H11</f>
        <v>2</v>
      </c>
      <c r="J18" s="268" t="n">
        <f aca="false">CV_C!U20</f>
        <v>172.714285714286</v>
      </c>
      <c r="K18" s="269" t="n">
        <f aca="false">J18/Data_category!$L$29*7</f>
        <v>0.0248545525563802</v>
      </c>
    </row>
    <row r="19" customFormat="false" ht="12.75" hidden="false" customHeight="true" outlineLevel="0" collapsed="false">
      <c r="A19" s="267" t="s">
        <v>53</v>
      </c>
      <c r="B19" s="268" t="n">
        <f aca="false">Data_category!B12</f>
        <v>16</v>
      </c>
      <c r="C19" s="268" t="n">
        <f aca="false">Data_category!C12</f>
        <v>61</v>
      </c>
      <c r="D19" s="268" t="n">
        <f aca="false">Data_category!D12</f>
        <v>2281</v>
      </c>
      <c r="E19" s="268" t="n">
        <f aca="false">Data_category!E12</f>
        <v>8</v>
      </c>
      <c r="F19" s="268" t="n">
        <f aca="false">Data_category!F12</f>
        <v>128</v>
      </c>
      <c r="G19" s="268" t="n">
        <f aca="false">Data_category!G12</f>
        <v>10</v>
      </c>
      <c r="H19" s="268" t="n">
        <f aca="false">Data_category!H12</f>
        <v>2</v>
      </c>
      <c r="J19" s="272" t="n">
        <f aca="false">CV_C!U21</f>
        <v>363</v>
      </c>
      <c r="K19" s="269" t="n">
        <f aca="false">J19/Data_category!$L$29*7</f>
        <v>0.0522377320477767</v>
      </c>
    </row>
    <row r="20" customFormat="false" ht="12.75" hidden="false" customHeight="true" outlineLevel="0" collapsed="false">
      <c r="A20" s="267" t="s">
        <v>54</v>
      </c>
      <c r="B20" s="268" t="n">
        <f aca="false">Data_category!B13</f>
        <v>14</v>
      </c>
      <c r="C20" s="268" t="n">
        <f aca="false">Data_category!C13</f>
        <v>26</v>
      </c>
      <c r="D20" s="268" t="n">
        <f aca="false">Data_category!D13</f>
        <v>2116</v>
      </c>
      <c r="E20" s="268" t="n">
        <f aca="false">Data_category!E13</f>
        <v>8</v>
      </c>
      <c r="F20" s="268" t="n">
        <f aca="false">Data_category!F13</f>
        <v>127</v>
      </c>
      <c r="G20" s="268" t="n">
        <f aca="false">Data_category!G13</f>
        <v>18</v>
      </c>
      <c r="H20" s="268" t="n">
        <f aca="false">Data_category!H13</f>
        <v>3</v>
      </c>
      <c r="J20" s="268" t="n">
        <f aca="false">CV_C!U22</f>
        <v>333.714285714286</v>
      </c>
      <c r="K20" s="269" t="n">
        <f aca="false">J20/Data_category!$L$29*7</f>
        <v>0.0480233538227494</v>
      </c>
    </row>
    <row r="21" customFormat="false" ht="12.75" hidden="false" customHeight="true" outlineLevel="0" collapsed="false">
      <c r="A21" s="270" t="s">
        <v>55</v>
      </c>
      <c r="B21" s="268" t="n">
        <f aca="false">Data_category!B14</f>
        <v>19</v>
      </c>
      <c r="C21" s="268" t="n">
        <f aca="false">Data_category!C14</f>
        <v>38</v>
      </c>
      <c r="D21" s="268" t="n">
        <f aca="false">Data_category!D14</f>
        <v>1984</v>
      </c>
      <c r="E21" s="268" t="n">
        <f aca="false">Data_category!E14</f>
        <v>8</v>
      </c>
      <c r="F21" s="268" t="n">
        <f aca="false">Data_category!F14</f>
        <v>129</v>
      </c>
      <c r="G21" s="268" t="n">
        <f aca="false">Data_category!G14</f>
        <v>7</v>
      </c>
      <c r="H21" s="268" t="n">
        <f aca="false">Data_category!H14</f>
        <v>2</v>
      </c>
      <c r="J21" s="268" t="n">
        <f aca="false">CV_C!U23</f>
        <v>317.285714285714</v>
      </c>
      <c r="K21" s="269" t="n">
        <f aca="false">J21/Data_category!$L$29*7</f>
        <v>0.0456591904282219</v>
      </c>
    </row>
    <row r="22" customFormat="false" ht="12.75" hidden="false" customHeight="true" outlineLevel="0" collapsed="false">
      <c r="A22" s="270" t="s">
        <v>56</v>
      </c>
      <c r="B22" s="268" t="n">
        <f aca="false">Data_category!B15</f>
        <v>17</v>
      </c>
      <c r="C22" s="268" t="n">
        <f aca="false">Data_category!C15</f>
        <v>39</v>
      </c>
      <c r="D22" s="268" t="n">
        <f aca="false">Data_category!D15</f>
        <v>2124</v>
      </c>
      <c r="E22" s="268" t="n">
        <f aca="false">Data_category!E15</f>
        <v>8</v>
      </c>
      <c r="F22" s="268" t="n">
        <f aca="false">Data_category!F15</f>
        <v>131</v>
      </c>
      <c r="G22" s="268" t="n">
        <f aca="false">Data_category!G15</f>
        <v>15</v>
      </c>
      <c r="H22" s="268" t="n">
        <f aca="false">Data_category!H15</f>
        <v>3</v>
      </c>
      <c r="J22" s="268" t="n">
        <f aca="false">CV_C!U24</f>
        <v>340.857142857143</v>
      </c>
      <c r="K22" s="269" t="n">
        <f aca="false">J22/Data_category!$L$29*7</f>
        <v>0.0490512509508048</v>
      </c>
    </row>
    <row r="23" customFormat="false" ht="12.75" hidden="false" customHeight="true" outlineLevel="0" collapsed="false">
      <c r="A23" s="270" t="s">
        <v>57</v>
      </c>
      <c r="B23" s="268" t="n">
        <f aca="false">Data_category!B16</f>
        <v>14</v>
      </c>
      <c r="C23" s="268" t="n">
        <f aca="false">Data_category!C16</f>
        <v>59</v>
      </c>
      <c r="D23" s="268" t="n">
        <f aca="false">Data_category!D16</f>
        <v>2843</v>
      </c>
      <c r="E23" s="268" t="n">
        <f aca="false">Data_category!E16</f>
        <v>4</v>
      </c>
      <c r="F23" s="268" t="n">
        <f aca="false">Data_category!F16</f>
        <v>150</v>
      </c>
      <c r="G23" s="268" t="n">
        <f aca="false">Data_category!G16</f>
        <v>9</v>
      </c>
      <c r="H23" s="268" t="n">
        <f aca="false">Data_category!H16</f>
        <v>2</v>
      </c>
      <c r="J23" s="268" t="n">
        <f aca="false">CV_C!U25</f>
        <v>445.857142857143</v>
      </c>
      <c r="K23" s="269" t="n">
        <f aca="false">J23/Data_category!$L$29*7</f>
        <v>0.0641613387332196</v>
      </c>
    </row>
    <row r="24" customFormat="false" ht="12.75" hidden="false" customHeight="true" outlineLevel="0" collapsed="false">
      <c r="A24" s="270" t="s">
        <v>58</v>
      </c>
      <c r="B24" s="268" t="n">
        <f aca="false">Data_category!B17</f>
        <v>14</v>
      </c>
      <c r="C24" s="268" t="n">
        <f aca="false">Data_category!C17</f>
        <v>70</v>
      </c>
      <c r="D24" s="268" t="n">
        <f aca="false">Data_category!D17</f>
        <v>2709</v>
      </c>
      <c r="E24" s="268" t="n">
        <f aca="false">Data_category!E17</f>
        <v>7</v>
      </c>
      <c r="F24" s="268" t="n">
        <f aca="false">Data_category!F17</f>
        <v>79</v>
      </c>
      <c r="G24" s="268" t="n">
        <f aca="false">Data_category!G17</f>
        <v>1</v>
      </c>
      <c r="H24" s="268" t="n">
        <f aca="false">Data_category!H17</f>
        <v>1</v>
      </c>
      <c r="J24" s="268" t="n">
        <f aca="false">CV_C!U26</f>
        <v>413.285714285714</v>
      </c>
      <c r="K24" s="269" t="n">
        <f aca="false">J24/Data_category!$L$29*7</f>
        <v>0.0594741278292868</v>
      </c>
    </row>
    <row r="25" customFormat="false" ht="12.75" hidden="false" customHeight="true" outlineLevel="0" collapsed="false">
      <c r="A25" s="270" t="s">
        <v>59</v>
      </c>
      <c r="B25" s="268" t="n">
        <f aca="false">Data_category!B18</f>
        <v>15</v>
      </c>
      <c r="C25" s="268" t="n">
        <f aca="false">Data_category!C18</f>
        <v>75</v>
      </c>
      <c r="D25" s="268" t="n">
        <f aca="false">Data_category!D18</f>
        <v>2664</v>
      </c>
      <c r="E25" s="268" t="n">
        <f aca="false">Data_category!E18</f>
        <v>9</v>
      </c>
      <c r="F25" s="268" t="n">
        <f aca="false">Data_category!F18</f>
        <v>139</v>
      </c>
      <c r="G25" s="268" t="n">
        <f aca="false">Data_category!G18</f>
        <v>11</v>
      </c>
      <c r="H25" s="268" t="n">
        <f aca="false">Data_category!H18</f>
        <v>3</v>
      </c>
      <c r="J25" s="268" t="n">
        <f aca="false">CV_C!U27</f>
        <v>420.285714285714</v>
      </c>
      <c r="K25" s="269" t="n">
        <f aca="false">J25/Data_category!$L$29*7</f>
        <v>0.0604814670147812</v>
      </c>
    </row>
    <row r="26" customFormat="false" ht="12.75" hidden="false" customHeight="true" outlineLevel="0" collapsed="false">
      <c r="A26" s="270" t="s">
        <v>60</v>
      </c>
      <c r="B26" s="268" t="n">
        <f aca="false">Data_category!B19</f>
        <v>18</v>
      </c>
      <c r="C26" s="268" t="n">
        <f aca="false">Data_category!C19</f>
        <v>72</v>
      </c>
      <c r="D26" s="268" t="n">
        <f aca="false">Data_category!D19</f>
        <v>2449</v>
      </c>
      <c r="E26" s="268" t="n">
        <f aca="false">Data_category!E19</f>
        <v>5</v>
      </c>
      <c r="F26" s="268" t="n">
        <f aca="false">Data_category!F19</f>
        <v>106</v>
      </c>
      <c r="G26" s="268" t="n">
        <f aca="false">Data_category!G19</f>
        <v>7</v>
      </c>
      <c r="H26" s="268" t="n">
        <f aca="false">Data_category!H19</f>
        <v>1</v>
      </c>
      <c r="J26" s="268" t="n">
        <f aca="false">CV_C!U28</f>
        <v>382.142857142857</v>
      </c>
      <c r="K26" s="269" t="n">
        <f aca="false">J26/Data_category!$L$29*7</f>
        <v>0.0549924963509652</v>
      </c>
    </row>
    <row r="27" customFormat="false" ht="12.75" hidden="false" customHeight="true" outlineLevel="0" collapsed="false">
      <c r="A27" s="270" t="s">
        <v>61</v>
      </c>
      <c r="B27" s="268" t="n">
        <f aca="false">Data_category!B20</f>
        <v>18</v>
      </c>
      <c r="C27" s="268" t="n">
        <f aca="false">Data_category!C20</f>
        <v>66</v>
      </c>
      <c r="D27" s="268" t="n">
        <f aca="false">Data_category!D20</f>
        <v>2830</v>
      </c>
      <c r="E27" s="268" t="n">
        <f aca="false">Data_category!E20</f>
        <v>13</v>
      </c>
      <c r="F27" s="268" t="n">
        <f aca="false">Data_category!F20</f>
        <v>110</v>
      </c>
      <c r="G27" s="268" t="n">
        <f aca="false">Data_category!G20</f>
        <v>9</v>
      </c>
      <c r="H27" s="268" t="n">
        <f aca="false">Data_category!H20</f>
        <v>0</v>
      </c>
      <c r="J27" s="268" t="n">
        <f aca="false">CV_C!U29</f>
        <v>440</v>
      </c>
      <c r="K27" s="269" t="n">
        <f aca="false">J27/Data_category!$L$29*7</f>
        <v>0.0633184630882141</v>
      </c>
    </row>
    <row r="28" customFormat="false" ht="12.75" hidden="false" customHeight="true" outlineLevel="0" collapsed="false">
      <c r="A28" s="271" t="s">
        <v>62</v>
      </c>
      <c r="B28" s="268" t="n">
        <f aca="false">Data_category!B21</f>
        <v>17</v>
      </c>
      <c r="C28" s="268" t="n">
        <f aca="false">Data_category!C21</f>
        <v>98</v>
      </c>
      <c r="D28" s="268" t="n">
        <f aca="false">Data_category!D21</f>
        <v>3811</v>
      </c>
      <c r="E28" s="268" t="n">
        <f aca="false">Data_category!E21</f>
        <v>10</v>
      </c>
      <c r="F28" s="268" t="n">
        <f aca="false">Data_category!F21</f>
        <v>143</v>
      </c>
      <c r="G28" s="268" t="n">
        <f aca="false">Data_category!G21</f>
        <v>7</v>
      </c>
      <c r="H28" s="268" t="n">
        <f aca="false">Data_category!H21</f>
        <v>3</v>
      </c>
      <c r="J28" s="268" t="n">
        <f aca="false">CV_C!U30</f>
        <v>588.857142857143</v>
      </c>
      <c r="K28" s="269" t="n">
        <f aca="false">J28/Data_category!$L$29*7</f>
        <v>0.0847398392368892</v>
      </c>
    </row>
    <row r="29" customFormat="false" ht="12.75" hidden="false" customHeight="true" outlineLevel="0" collapsed="false">
      <c r="A29" s="267" t="s">
        <v>63</v>
      </c>
      <c r="B29" s="268" t="n">
        <f aca="false">Data_category!B22</f>
        <v>19</v>
      </c>
      <c r="C29" s="268" t="n">
        <f aca="false">Data_category!C22</f>
        <v>144</v>
      </c>
      <c r="D29" s="268" t="n">
        <f aca="false">Data_category!D22</f>
        <v>5425</v>
      </c>
      <c r="E29" s="268" t="n">
        <f aca="false">Data_category!E22</f>
        <v>5</v>
      </c>
      <c r="F29" s="268" t="n">
        <f aca="false">Data_category!F22</f>
        <v>145</v>
      </c>
      <c r="G29" s="268" t="n">
        <f aca="false">Data_category!G22</f>
        <v>6</v>
      </c>
      <c r="H29" s="268" t="n">
        <f aca="false">Data_category!H22</f>
        <v>0</v>
      </c>
      <c r="J29" s="272" t="n">
        <f aca="false">CV_C!U31</f>
        <v>823.428571428572</v>
      </c>
      <c r="K29" s="269" t="n">
        <f aca="false">J29/Data_category!$L$29*7</f>
        <v>0.118495980922229</v>
      </c>
    </row>
    <row r="30" customFormat="false" ht="12.75" hidden="false" customHeight="true" outlineLevel="0" collapsed="false">
      <c r="A30" s="267" t="s">
        <v>64</v>
      </c>
      <c r="B30" s="268" t="n">
        <f aca="false">Data_category!B23</f>
        <v>17</v>
      </c>
      <c r="C30" s="268" t="n">
        <f aca="false">Data_category!C23</f>
        <v>118</v>
      </c>
      <c r="D30" s="268" t="n">
        <f aca="false">Data_category!D23</f>
        <v>4103</v>
      </c>
      <c r="E30" s="268" t="n">
        <f aca="false">Data_category!E23</f>
        <v>6</v>
      </c>
      <c r="F30" s="268" t="n">
        <f aca="false">Data_category!F23</f>
        <v>82</v>
      </c>
      <c r="G30" s="268" t="n">
        <f aca="false">Data_category!G23</f>
        <v>4</v>
      </c>
      <c r="H30" s="268" t="n">
        <f aca="false">Data_category!H23</f>
        <v>3</v>
      </c>
      <c r="J30" s="268" t="n">
        <f aca="false">CV_C!U32</f>
        <v>620</v>
      </c>
      <c r="K30" s="269" t="n">
        <f aca="false">J30/Data_category!$L$29*7</f>
        <v>0.0892214707152108</v>
      </c>
    </row>
    <row r="31" customFormat="false" ht="12.75" hidden="false" customHeight="true" outlineLevel="0" collapsed="false">
      <c r="A31" s="270" t="s">
        <v>65</v>
      </c>
      <c r="B31" s="268" t="n">
        <f aca="false">Data_category!B24</f>
        <v>15</v>
      </c>
      <c r="C31" s="268" t="n">
        <f aca="false">Data_category!C24</f>
        <v>67</v>
      </c>
      <c r="D31" s="268" t="n">
        <f aca="false">Data_category!D24</f>
        <v>2282</v>
      </c>
      <c r="E31" s="268" t="n">
        <f aca="false">Data_category!E24</f>
        <v>8</v>
      </c>
      <c r="F31" s="268" t="n">
        <f aca="false">Data_category!F24</f>
        <v>38</v>
      </c>
      <c r="G31" s="268" t="n">
        <f aca="false">Data_category!G24</f>
        <v>2</v>
      </c>
      <c r="H31" s="268" t="n">
        <f aca="false">Data_category!H24</f>
        <v>0</v>
      </c>
      <c r="J31" s="268" t="n">
        <f aca="false">CV_C!U33</f>
        <v>344.857142857143</v>
      </c>
      <c r="K31" s="269" t="n">
        <f aca="false">J31/Data_category!$L$29*7</f>
        <v>0.0496268733425159</v>
      </c>
    </row>
    <row r="32" customFormat="false" ht="12.75" hidden="false" customHeight="true" outlineLevel="0" collapsed="false">
      <c r="A32" s="270" t="s">
        <v>66</v>
      </c>
      <c r="B32" s="268" t="n">
        <f aca="false">Data_category!B25</f>
        <v>4</v>
      </c>
      <c r="C32" s="268" t="n">
        <f aca="false">Data_category!C25</f>
        <v>47</v>
      </c>
      <c r="D32" s="268" t="n">
        <f aca="false">Data_category!D25</f>
        <v>1630</v>
      </c>
      <c r="E32" s="268" t="n">
        <f aca="false">Data_category!E25</f>
        <v>2</v>
      </c>
      <c r="F32" s="268" t="n">
        <f aca="false">Data_category!F25</f>
        <v>24</v>
      </c>
      <c r="G32" s="268" t="n">
        <f aca="false">Data_category!G25</f>
        <v>3</v>
      </c>
      <c r="H32" s="268" t="n">
        <f aca="false">Data_category!H25</f>
        <v>0</v>
      </c>
      <c r="J32" s="268" t="n">
        <f aca="false">CV_C!U34</f>
        <v>244.428571428571</v>
      </c>
      <c r="K32" s="269" t="n">
        <f aca="false">J32/Data_category!$L$29*7</f>
        <v>0.0351746397220566</v>
      </c>
    </row>
    <row r="33" customFormat="false" ht="12.75" hidden="false" customHeight="true" outlineLevel="0" collapsed="false">
      <c r="A33" s="270" t="s">
        <v>67</v>
      </c>
      <c r="B33" s="268" t="n">
        <f aca="false">Data_category!B26</f>
        <v>3</v>
      </c>
      <c r="C33" s="268" t="n">
        <f aca="false">Data_category!C26</f>
        <v>54</v>
      </c>
      <c r="D33" s="268" t="n">
        <f aca="false">Data_category!D26</f>
        <v>1486</v>
      </c>
      <c r="E33" s="268" t="n">
        <f aca="false">Data_category!E26</f>
        <v>2</v>
      </c>
      <c r="F33" s="268" t="n">
        <f aca="false">Data_category!F26</f>
        <v>23</v>
      </c>
      <c r="G33" s="268" t="n">
        <f aca="false">Data_category!G26</f>
        <v>0</v>
      </c>
      <c r="H33" s="268" t="n">
        <f aca="false">Data_category!H26</f>
        <v>0</v>
      </c>
      <c r="J33" s="268" t="n">
        <f aca="false">CV_C!U35</f>
        <v>224.285714285714</v>
      </c>
      <c r="K33" s="269" t="n">
        <f aca="false">J33/Data_category!$L$29*7</f>
        <v>0.0322759698209403</v>
      </c>
    </row>
    <row r="34" customFormat="false" ht="12.75" hidden="false" customHeight="true" outlineLevel="0" collapsed="false">
      <c r="A34" s="270" t="s">
        <v>68</v>
      </c>
      <c r="B34" s="268" t="n">
        <f aca="false">Data_category!B27</f>
        <v>4</v>
      </c>
      <c r="C34" s="268" t="n">
        <f aca="false">Data_category!C27</f>
        <v>27</v>
      </c>
      <c r="D34" s="268" t="n">
        <f aca="false">Data_category!D27</f>
        <v>1313</v>
      </c>
      <c r="E34" s="268" t="n">
        <f aca="false">Data_category!E27</f>
        <v>1</v>
      </c>
      <c r="F34" s="268" t="n">
        <f aca="false">Data_category!F27</f>
        <v>16</v>
      </c>
      <c r="G34" s="268" t="n">
        <f aca="false">Data_category!G27</f>
        <v>0</v>
      </c>
      <c r="H34" s="268" t="n">
        <f aca="false">Data_category!H27</f>
        <v>0</v>
      </c>
      <c r="J34" s="268" t="n">
        <f aca="false">CV_C!U36</f>
        <v>194.428571428571</v>
      </c>
      <c r="K34" s="269" t="n">
        <f aca="false">J34/Data_category!$L$29*7</f>
        <v>0.0279793598256686</v>
      </c>
    </row>
    <row r="35" customFormat="false" ht="13.5" hidden="false" customHeight="true" outlineLevel="0" collapsed="false">
      <c r="A35" s="273" t="s">
        <v>69</v>
      </c>
      <c r="B35" s="268" t="n">
        <f aca="false">Data_category!B28</f>
        <v>0</v>
      </c>
      <c r="C35" s="268" t="n">
        <f aca="false">Data_category!C28</f>
        <v>9</v>
      </c>
      <c r="D35" s="268" t="n">
        <f aca="false">Data_category!D28</f>
        <v>758</v>
      </c>
      <c r="E35" s="268" t="n">
        <f aca="false">Data_category!E28</f>
        <v>0</v>
      </c>
      <c r="F35" s="268" t="n">
        <f aca="false">Data_category!F28</f>
        <v>11</v>
      </c>
      <c r="G35" s="268" t="n">
        <f aca="false">Data_category!G28</f>
        <v>0</v>
      </c>
      <c r="H35" s="268" t="n">
        <f aca="false">Data_category!H28</f>
        <v>0</v>
      </c>
      <c r="J35" s="274" t="n">
        <f aca="false">CV_C!U37</f>
        <v>111.142857142857</v>
      </c>
      <c r="K35" s="269" t="n">
        <f aca="false">J35/Data_category!$L$29*7</f>
        <v>0.0159940793125424</v>
      </c>
    </row>
    <row r="36" customFormat="false" ht="6" hidden="false" customHeight="true" outlineLevel="0" collapsed="false">
      <c r="H36" s="275"/>
    </row>
    <row r="37" customFormat="false" ht="12.75" hidden="false" customHeight="true" outlineLevel="0" collapsed="false">
      <c r="A37" s="60" t="s">
        <v>276</v>
      </c>
      <c r="B37" s="276" t="n">
        <f aca="false">SUM(B12:B35)/Data_category!$L$29</f>
        <v>0.00489279032954382</v>
      </c>
      <c r="C37" s="276" t="n">
        <f aca="false">SUM(C12:C35)/Data_category!$L$29</f>
        <v>0.0236210760027136</v>
      </c>
      <c r="D37" s="276" t="n">
        <f aca="false">SUM(D12:D35)/Data_category!$L$29</f>
        <v>0.922948831280965</v>
      </c>
      <c r="E37" s="276" t="n">
        <f aca="false">SUM(E12:E35)/Data_category!$L$29</f>
        <v>0.00222025779659972</v>
      </c>
      <c r="F37" s="276" t="n">
        <f aca="false">SUM(F12:F35)/Data_category!$L$29</f>
        <v>0.0351129658943733</v>
      </c>
      <c r="G37" s="276" t="n">
        <f aca="false">SUM(G12:G35)/Data_category!$L$29</f>
        <v>0.00238472133708858</v>
      </c>
      <c r="H37" s="276" t="n">
        <f aca="false">SUM(H12:H35)/Data_category!$L$29</f>
        <v>0.000616738276833254</v>
      </c>
      <c r="J37" s="277" t="n">
        <f aca="false">SUM(J12:J35)</f>
        <v>6949</v>
      </c>
      <c r="K37" s="278" t="n">
        <f aca="false">SUM(B37:H37)</f>
        <v>0.991797380918118</v>
      </c>
    </row>
    <row r="38" customFormat="false" ht="12.75" hidden="false" customHeight="true" outlineLevel="0" collapsed="false">
      <c r="A38" s="279" t="s">
        <v>279</v>
      </c>
      <c r="B38" s="280" t="n">
        <f aca="false">SUM(B18:B33)/Data_category!$L$29</f>
        <v>0.00479000061673828</v>
      </c>
      <c r="C38" s="280" t="n">
        <f aca="false">SUM(C18:C33)/Data_category!$L$29</f>
        <v>0.0223464835639249</v>
      </c>
      <c r="D38" s="280" t="n">
        <f aca="false">SUM(D18:D33)/Data_category!$L$29</f>
        <v>0.85923976728409</v>
      </c>
      <c r="E38" s="280" t="n">
        <f aca="false">SUM(E18:E33)/Data_category!$L$29</f>
        <v>0.0021791419114775</v>
      </c>
      <c r="F38" s="280" t="n">
        <f aca="false">SUM(F18:F33)/Data_category!$L$29</f>
        <v>0.0332627510638735</v>
      </c>
      <c r="G38" s="280" t="n">
        <f aca="false">SUM(G18:G33)/Data_category!$L$29</f>
        <v>0.00232304750940526</v>
      </c>
      <c r="H38" s="280" t="n">
        <f aca="false">SUM(H18:H33)/Data_category!$L$29</f>
        <v>0.000513948564027712</v>
      </c>
      <c r="J38" s="281" t="n">
        <f aca="false">SUM(J18:J33)</f>
        <v>6475</v>
      </c>
      <c r="K38" s="282" t="n">
        <f aca="false">SUM(B38:H38)</f>
        <v>0.924655140513537</v>
      </c>
    </row>
    <row r="39" customFormat="false" ht="13.5" hidden="false" customHeight="true" outlineLevel="0" collapsed="false">
      <c r="A39" s="283" t="s">
        <v>280</v>
      </c>
      <c r="B39" s="284" t="n">
        <f aca="false">B37-B38</f>
        <v>0.000102789712805543</v>
      </c>
      <c r="C39" s="285" t="n">
        <f aca="false">C37-C38</f>
        <v>0.00127459243878873</v>
      </c>
      <c r="D39" s="285" t="n">
        <f aca="false">D37-D38</f>
        <v>0.0637090639968752</v>
      </c>
      <c r="E39" s="285" t="n">
        <f aca="false">E37-E38</f>
        <v>4.11158851222168E-005</v>
      </c>
      <c r="F39" s="285" t="n">
        <f aca="false">F37-F38</f>
        <v>0.00185021483049977</v>
      </c>
      <c r="G39" s="285" t="n">
        <f aca="false">G37-G38</f>
        <v>6.16738276833255E-005</v>
      </c>
      <c r="H39" s="286" t="n">
        <f aca="false">H37-H38</f>
        <v>0.000102789712805542</v>
      </c>
      <c r="J39" s="287" t="n">
        <f aca="false">J37-J38</f>
        <v>474</v>
      </c>
      <c r="K39" s="288" t="n">
        <f aca="false">K37-K38</f>
        <v>0.0671422404045803</v>
      </c>
    </row>
    <row r="40" customFormat="false" ht="12.75" hidden="false" customHeight="true" outlineLevel="0" collapsed="false">
      <c r="B40" s="51"/>
      <c r="C40" s="51"/>
      <c r="D40" s="51"/>
      <c r="E40" s="51"/>
      <c r="F40" s="51"/>
      <c r="G40" s="51"/>
      <c r="H40" s="51"/>
    </row>
    <row r="41" customFormat="false" ht="12.75" hidden="false" customHeight="true" outlineLevel="0" collapsed="false">
      <c r="A41" s="257" t="s">
        <v>281</v>
      </c>
      <c r="B41" s="216" t="str">
        <f aca="false">B4</f>
        <v>Auvernier, carrefour giratoire de Brena</v>
      </c>
    </row>
    <row r="42" customFormat="false" ht="12.75" hidden="false" customHeight="true" outlineLevel="0" collapsed="false"/>
    <row r="43" customFormat="false" ht="20.45" hidden="false" customHeight="true" outlineLevel="0" collapsed="false">
      <c r="B43" s="289" t="str">
        <f aca="false">B10</f>
        <v>Distrubution des classes SWISS7 par tranche horaire  -  Cumuls sur 7 jours (Lu - Di)</v>
      </c>
      <c r="C43" s="289"/>
      <c r="D43" s="289"/>
      <c r="E43" s="289"/>
      <c r="F43" s="289"/>
      <c r="G43" s="289"/>
      <c r="H43" s="289"/>
      <c r="J43" s="260" t="str">
        <f aca="false">J10</f>
        <v>THM</v>
      </c>
      <c r="K43" s="261" t="str">
        <f aca="false">K10</f>
        <v>Part du TJM</v>
      </c>
    </row>
    <row r="44" customFormat="false" ht="12.75" hidden="false" customHeight="true" outlineLevel="0" collapsed="false">
      <c r="A44" s="262" t="s">
        <v>250</v>
      </c>
      <c r="B44" s="290" t="str">
        <f aca="false">B11</f>
        <v>CAR (1)</v>
      </c>
      <c r="C44" s="186" t="str">
        <f aca="false">C11</f>
        <v>MR (2)</v>
      </c>
      <c r="D44" s="291" t="str">
        <f aca="false">D11</f>
        <v>PW (11)</v>
      </c>
      <c r="E44" s="186" t="str">
        <f aca="false">E11</f>
        <v>LIE (12)</v>
      </c>
      <c r="F44" s="292" t="str">
        <f aca="false">F11</f>
        <v>LW (8)</v>
      </c>
      <c r="G44" s="186" t="str">
        <f aca="false">G11</f>
        <v>LZ (9)</v>
      </c>
      <c r="H44" s="293" t="str">
        <f aca="false">H11</f>
        <v>SZ (10)</v>
      </c>
      <c r="I44" s="80"/>
      <c r="J44" s="266" t="s">
        <v>278</v>
      </c>
      <c r="K44" s="261"/>
    </row>
    <row r="45" customFormat="false" ht="12.75" hidden="false" customHeight="true" outlineLevel="0" collapsed="false">
      <c r="A45" s="267" t="s">
        <v>46</v>
      </c>
      <c r="B45" s="268" t="n">
        <f aca="false">Data2!BI12</f>
        <v>0</v>
      </c>
      <c r="C45" s="194" t="n">
        <f aca="false">Data2!BJ12</f>
        <v>3</v>
      </c>
      <c r="D45" s="213" t="n">
        <f aca="false">Data2!BK12</f>
        <v>268</v>
      </c>
      <c r="E45" s="194" t="n">
        <f aca="false">Data2!BM12</f>
        <v>8</v>
      </c>
      <c r="F45" s="294" t="n">
        <f aca="false">Data2!BP12</f>
        <v>2</v>
      </c>
      <c r="G45" s="194" t="n">
        <f aca="false">Data2!BQ12</f>
        <v>0</v>
      </c>
      <c r="H45" s="295" t="n">
        <f aca="false">Data2!BR12</f>
        <v>1</v>
      </c>
      <c r="J45" s="268" t="n">
        <f aca="false">CV_C!AE14</f>
        <v>40.2857142857143</v>
      </c>
      <c r="K45" s="269" t="n">
        <f aca="false">J45/Data_category!$L$57*7</f>
        <v>0.0058786741713571</v>
      </c>
    </row>
    <row r="46" customFormat="false" ht="12.75" hidden="false" customHeight="true" outlineLevel="0" collapsed="false">
      <c r="A46" s="270" t="s">
        <v>47</v>
      </c>
      <c r="B46" s="268" t="n">
        <f aca="false">Data2!BI13</f>
        <v>2</v>
      </c>
      <c r="C46" s="194" t="n">
        <f aca="false">Data2!BJ13</f>
        <v>1</v>
      </c>
      <c r="D46" s="213" t="n">
        <f aca="false">Data2!BK13</f>
        <v>127</v>
      </c>
      <c r="E46" s="194" t="n">
        <f aca="false">Data2!BM13</f>
        <v>7</v>
      </c>
      <c r="F46" s="294" t="n">
        <f aca="false">Data2!BP13</f>
        <v>0</v>
      </c>
      <c r="G46" s="194" t="n">
        <f aca="false">Data2!BQ13</f>
        <v>0</v>
      </c>
      <c r="H46" s="295" t="n">
        <f aca="false">Data2!BR13</f>
        <v>1</v>
      </c>
      <c r="J46" s="268" t="n">
        <f aca="false">CV_C!AE15</f>
        <v>19.8571428571429</v>
      </c>
      <c r="K46" s="269" t="n">
        <f aca="false">J46/Data_category!$L$57*7</f>
        <v>0.002897644361059</v>
      </c>
    </row>
    <row r="47" customFormat="false" ht="12.75" hidden="false" customHeight="true" outlineLevel="0" collapsed="false">
      <c r="A47" s="270" t="s">
        <v>48</v>
      </c>
      <c r="B47" s="268" t="n">
        <f aca="false">Data2!BI14</f>
        <v>0</v>
      </c>
      <c r="C47" s="194" t="n">
        <f aca="false">Data2!BJ14</f>
        <v>2</v>
      </c>
      <c r="D47" s="213" t="n">
        <f aca="false">Data2!BK14</f>
        <v>83</v>
      </c>
      <c r="E47" s="194" t="n">
        <f aca="false">Data2!BM14</f>
        <v>7</v>
      </c>
      <c r="F47" s="294" t="n">
        <f aca="false">Data2!BP14</f>
        <v>0</v>
      </c>
      <c r="G47" s="194" t="n">
        <f aca="false">Data2!BQ14</f>
        <v>0</v>
      </c>
      <c r="H47" s="295" t="n">
        <f aca="false">Data2!BR14</f>
        <v>0</v>
      </c>
      <c r="J47" s="268" t="n">
        <f aca="false">CV_C!AE16</f>
        <v>13.1428571428571</v>
      </c>
      <c r="K47" s="269" t="n">
        <f aca="false">J47/Data_category!$L$57*7</f>
        <v>0.00191786533249948</v>
      </c>
    </row>
    <row r="48" customFormat="false" ht="12.75" hidden="false" customHeight="true" outlineLevel="0" collapsed="false">
      <c r="A48" s="270" t="s">
        <v>49</v>
      </c>
      <c r="B48" s="268" t="n">
        <f aca="false">Data2!BI15</f>
        <v>1</v>
      </c>
      <c r="C48" s="194" t="n">
        <f aca="false">Data2!BJ15</f>
        <v>3</v>
      </c>
      <c r="D48" s="213" t="n">
        <f aca="false">Data2!BK15</f>
        <v>96</v>
      </c>
      <c r="E48" s="194" t="n">
        <f aca="false">Data2!BM15</f>
        <v>4</v>
      </c>
      <c r="F48" s="294" t="n">
        <f aca="false">Data2!BP15</f>
        <v>0</v>
      </c>
      <c r="G48" s="194" t="n">
        <f aca="false">Data2!BQ15</f>
        <v>0</v>
      </c>
      <c r="H48" s="295" t="n">
        <f aca="false">Data2!BR15</f>
        <v>0</v>
      </c>
      <c r="J48" s="268" t="n">
        <f aca="false">CV_C!AE17</f>
        <v>14.8571428571429</v>
      </c>
      <c r="K48" s="269" t="n">
        <f aca="false">J48/Data_category!$L$57*7</f>
        <v>0.0021680216802168</v>
      </c>
    </row>
    <row r="49" customFormat="false" ht="12.75" hidden="false" customHeight="true" outlineLevel="0" collapsed="false">
      <c r="A49" s="270" t="s">
        <v>50</v>
      </c>
      <c r="B49" s="268" t="n">
        <f aca="false">Data2!BI16</f>
        <v>2</v>
      </c>
      <c r="C49" s="194" t="n">
        <f aca="false">Data2!BJ16</f>
        <v>8</v>
      </c>
      <c r="D49" s="213" t="n">
        <f aca="false">Data2!BK16</f>
        <v>277</v>
      </c>
      <c r="E49" s="194" t="n">
        <f aca="false">Data2!BM16</f>
        <v>37</v>
      </c>
      <c r="F49" s="294" t="n">
        <f aca="false">Data2!BP16</f>
        <v>5</v>
      </c>
      <c r="G49" s="194" t="n">
        <f aca="false">Data2!BQ16</f>
        <v>0</v>
      </c>
      <c r="H49" s="295" t="n">
        <f aca="false">Data2!BR16</f>
        <v>0</v>
      </c>
      <c r="J49" s="268" t="n">
        <f aca="false">CV_C!AE18</f>
        <v>47</v>
      </c>
      <c r="K49" s="269" t="n">
        <f aca="false">J49/Data_category!$L$57*7</f>
        <v>0.00685845319991662</v>
      </c>
    </row>
    <row r="50" customFormat="false" ht="12.75" hidden="false" customHeight="true" outlineLevel="0" collapsed="false">
      <c r="A50" s="270" t="s">
        <v>51</v>
      </c>
      <c r="B50" s="268" t="n">
        <f aca="false">Data2!BI17</f>
        <v>0</v>
      </c>
      <c r="C50" s="194" t="n">
        <f aca="false">Data2!BJ17</f>
        <v>18</v>
      </c>
      <c r="D50" s="213" t="n">
        <f aca="false">Data2!BK17</f>
        <v>505</v>
      </c>
      <c r="E50" s="194" t="n">
        <f aca="false">Data2!BM17</f>
        <v>45</v>
      </c>
      <c r="F50" s="294" t="n">
        <f aca="false">Data2!BP17</f>
        <v>23</v>
      </c>
      <c r="G50" s="194" t="n">
        <f aca="false">Data2!BQ17</f>
        <v>1</v>
      </c>
      <c r="H50" s="295" t="n">
        <f aca="false">Data2!BR17</f>
        <v>2</v>
      </c>
      <c r="J50" s="268" t="n">
        <f aca="false">CV_C!AE19</f>
        <v>85.4285714285714</v>
      </c>
      <c r="K50" s="269" t="n">
        <f aca="false">J50/Data_category!$L$57*7</f>
        <v>0.0124661246612466</v>
      </c>
    </row>
    <row r="51" customFormat="false" ht="12.75" hidden="false" customHeight="true" outlineLevel="0" collapsed="false">
      <c r="A51" s="271" t="s">
        <v>52</v>
      </c>
      <c r="B51" s="268" t="n">
        <f aca="false">Data2!BI18</f>
        <v>12</v>
      </c>
      <c r="C51" s="194" t="n">
        <f aca="false">Data2!BJ18</f>
        <v>45</v>
      </c>
      <c r="D51" s="213" t="n">
        <f aca="false">Data2!BK18</f>
        <v>1948</v>
      </c>
      <c r="E51" s="194" t="n">
        <f aca="false">Data2!BM18</f>
        <v>87</v>
      </c>
      <c r="F51" s="294" t="n">
        <f aca="false">Data2!BP18</f>
        <v>35</v>
      </c>
      <c r="G51" s="194" t="n">
        <f aca="false">Data2!BQ18</f>
        <v>2</v>
      </c>
      <c r="H51" s="295" t="n">
        <f aca="false">Data2!BR18</f>
        <v>1</v>
      </c>
      <c r="J51" s="268" t="n">
        <f aca="false">CV_C!AE20</f>
        <v>305.714285714286</v>
      </c>
      <c r="K51" s="269" t="n">
        <f aca="false">J51/Data_category!$L$57*7</f>
        <v>0.0446112153429227</v>
      </c>
    </row>
    <row r="52" customFormat="false" ht="12.75" hidden="false" customHeight="true" outlineLevel="0" collapsed="false">
      <c r="A52" s="267" t="s">
        <v>53</v>
      </c>
      <c r="B52" s="272" t="n">
        <f aca="false">Data2!BI19</f>
        <v>14</v>
      </c>
      <c r="C52" s="198" t="n">
        <f aca="false">Data2!BJ19</f>
        <v>62</v>
      </c>
      <c r="D52" s="296" t="n">
        <f aca="false">Data2!BK19</f>
        <v>3251</v>
      </c>
      <c r="E52" s="198" t="n">
        <f aca="false">Data2!BM19</f>
        <v>199</v>
      </c>
      <c r="F52" s="297" t="n">
        <f aca="false">Data2!BP19</f>
        <v>32</v>
      </c>
      <c r="G52" s="198" t="n">
        <f aca="false">Data2!BQ19</f>
        <v>5</v>
      </c>
      <c r="H52" s="298" t="n">
        <f aca="false">Data2!BR19</f>
        <v>8</v>
      </c>
      <c r="J52" s="272" t="n">
        <f aca="false">CV_C!AE21</f>
        <v>512.428571428571</v>
      </c>
      <c r="K52" s="269" t="n">
        <f aca="false">J52/Data_category!$L$57*7</f>
        <v>0.0747759016051699</v>
      </c>
    </row>
    <row r="53" customFormat="false" ht="12.75" hidden="false" customHeight="true" outlineLevel="0" collapsed="false">
      <c r="A53" s="267" t="s">
        <v>54</v>
      </c>
      <c r="B53" s="268" t="n">
        <f aca="false">Data2!BI20</f>
        <v>15</v>
      </c>
      <c r="C53" s="194" t="n">
        <f aca="false">Data2!BJ20</f>
        <v>49</v>
      </c>
      <c r="D53" s="213" t="n">
        <f aca="false">Data2!BK20</f>
        <v>2539</v>
      </c>
      <c r="E53" s="194" t="n">
        <f aca="false">Data2!BM20</f>
        <v>156</v>
      </c>
      <c r="F53" s="294" t="n">
        <f aca="false">Data2!BP20</f>
        <v>28</v>
      </c>
      <c r="G53" s="194" t="n">
        <f aca="false">Data2!BQ20</f>
        <v>3</v>
      </c>
      <c r="H53" s="295" t="n">
        <f aca="false">Data2!BR20</f>
        <v>7</v>
      </c>
      <c r="J53" s="268" t="n">
        <f aca="false">CV_C!AE22</f>
        <v>402.571428571429</v>
      </c>
      <c r="K53" s="269" t="n">
        <f aca="false">J53/Data_category!$L$57*7</f>
        <v>0.0587450489889514</v>
      </c>
    </row>
    <row r="54" customFormat="false" ht="12.75" hidden="false" customHeight="true" outlineLevel="0" collapsed="false">
      <c r="A54" s="270" t="s">
        <v>55</v>
      </c>
      <c r="B54" s="268" t="n">
        <f aca="false">Data2!BI21</f>
        <v>16</v>
      </c>
      <c r="C54" s="194" t="n">
        <f aca="false">Data2!BJ21</f>
        <v>49</v>
      </c>
      <c r="D54" s="213" t="n">
        <f aca="false">Data2!BK21</f>
        <v>2211</v>
      </c>
      <c r="E54" s="194" t="n">
        <f aca="false">Data2!BM21</f>
        <v>125</v>
      </c>
      <c r="F54" s="294" t="n">
        <f aca="false">Data2!BP21</f>
        <v>30</v>
      </c>
      <c r="G54" s="194" t="n">
        <f aca="false">Data2!BQ21</f>
        <v>2</v>
      </c>
      <c r="H54" s="295" t="n">
        <f aca="false">Data2!BR21</f>
        <v>9</v>
      </c>
      <c r="J54" s="268" t="n">
        <f aca="false">CV_C!AE23</f>
        <v>353.571428571429</v>
      </c>
      <c r="K54" s="269" t="n">
        <f aca="false">J54/Data_category!$L$57*7</f>
        <v>0.0515947467166979</v>
      </c>
    </row>
    <row r="55" customFormat="false" ht="12.75" hidden="false" customHeight="true" outlineLevel="0" collapsed="false">
      <c r="A55" s="270" t="s">
        <v>56</v>
      </c>
      <c r="B55" s="268" t="n">
        <f aca="false">Data2!BI22</f>
        <v>14</v>
      </c>
      <c r="C55" s="194" t="n">
        <f aca="false">Data2!BJ22</f>
        <v>36</v>
      </c>
      <c r="D55" s="213" t="n">
        <f aca="false">Data2!BK22</f>
        <v>2427</v>
      </c>
      <c r="E55" s="194" t="n">
        <f aca="false">Data2!BM22</f>
        <v>153</v>
      </c>
      <c r="F55" s="294" t="n">
        <f aca="false">Data2!BP22</f>
        <v>47</v>
      </c>
      <c r="G55" s="194" t="n">
        <f aca="false">Data2!BQ22</f>
        <v>7</v>
      </c>
      <c r="H55" s="295" t="n">
        <f aca="false">Data2!BR22</f>
        <v>6</v>
      </c>
      <c r="J55" s="268" t="n">
        <f aca="false">CV_C!AE24</f>
        <v>387.714285714286</v>
      </c>
      <c r="K55" s="269" t="n">
        <f aca="false">J55/Data_category!$L$57*7</f>
        <v>0.0565770273087346</v>
      </c>
    </row>
    <row r="56" customFormat="false" ht="12.75" hidden="false" customHeight="true" outlineLevel="0" collapsed="false">
      <c r="A56" s="270" t="s">
        <v>57</v>
      </c>
      <c r="B56" s="268" t="n">
        <f aca="false">Data2!BI23</f>
        <v>15</v>
      </c>
      <c r="C56" s="194" t="n">
        <f aca="false">Data2!BJ23</f>
        <v>51</v>
      </c>
      <c r="D56" s="213" t="n">
        <f aca="false">Data2!BK23</f>
        <v>3108</v>
      </c>
      <c r="E56" s="194" t="n">
        <f aca="false">Data2!BM23</f>
        <v>142</v>
      </c>
      <c r="F56" s="294" t="n">
        <f aca="false">Data2!BP23</f>
        <v>37</v>
      </c>
      <c r="G56" s="194" t="n">
        <f aca="false">Data2!BQ23</f>
        <v>1</v>
      </c>
      <c r="H56" s="295" t="n">
        <f aca="false">Data2!BR23</f>
        <v>7</v>
      </c>
      <c r="J56" s="268" t="n">
        <f aca="false">CV_C!AE25</f>
        <v>483.857142857143</v>
      </c>
      <c r="K56" s="269" t="n">
        <f aca="false">J56/Data_category!$L$57*7</f>
        <v>0.0706066291432145</v>
      </c>
    </row>
    <row r="57" customFormat="false" ht="12.75" hidden="false" customHeight="true" outlineLevel="0" collapsed="false">
      <c r="A57" s="270" t="s">
        <v>58</v>
      </c>
      <c r="B57" s="268" t="n">
        <f aca="false">Data2!BI24</f>
        <v>14</v>
      </c>
      <c r="C57" s="194" t="n">
        <f aca="false">Data2!BJ24</f>
        <v>79</v>
      </c>
      <c r="D57" s="213" t="n">
        <f aca="false">Data2!BK24</f>
        <v>2631</v>
      </c>
      <c r="E57" s="194" t="n">
        <f aca="false">Data2!BM24</f>
        <v>89</v>
      </c>
      <c r="F57" s="294" t="n">
        <f aca="false">Data2!BP24</f>
        <v>14</v>
      </c>
      <c r="G57" s="194" t="n">
        <f aca="false">Data2!BQ24</f>
        <v>2</v>
      </c>
      <c r="H57" s="295" t="n">
        <f aca="false">Data2!BR24</f>
        <v>3</v>
      </c>
      <c r="J57" s="268" t="n">
        <f aca="false">CV_C!AE26</f>
        <v>407.714285714286</v>
      </c>
      <c r="K57" s="269" t="n">
        <f aca="false">J57/Data_category!$L$57*7</f>
        <v>0.0594955180321034</v>
      </c>
    </row>
    <row r="58" customFormat="false" ht="12.75" hidden="false" customHeight="true" outlineLevel="0" collapsed="false">
      <c r="A58" s="270" t="s">
        <v>59</v>
      </c>
      <c r="B58" s="268" t="n">
        <f aca="false">Data2!BI25</f>
        <v>18</v>
      </c>
      <c r="C58" s="194" t="n">
        <f aca="false">Data2!BJ25</f>
        <v>65</v>
      </c>
      <c r="D58" s="213" t="n">
        <f aca="false">Data2!BK25</f>
        <v>2893</v>
      </c>
      <c r="E58" s="194" t="n">
        <f aca="false">Data2!BM25</f>
        <v>155</v>
      </c>
      <c r="F58" s="294" t="n">
        <f aca="false">Data2!BP25</f>
        <v>23</v>
      </c>
      <c r="G58" s="194" t="n">
        <f aca="false">Data2!BQ25</f>
        <v>1</v>
      </c>
      <c r="H58" s="295" t="n">
        <f aca="false">Data2!BR25</f>
        <v>7</v>
      </c>
      <c r="J58" s="268" t="n">
        <f aca="false">CV_C!AE27</f>
        <v>454.285714285714</v>
      </c>
      <c r="K58" s="269" t="n">
        <f aca="false">J58/Data_category!$L$57*7</f>
        <v>0.0662914321450907</v>
      </c>
    </row>
    <row r="59" customFormat="false" ht="12.75" hidden="false" customHeight="true" outlineLevel="0" collapsed="false">
      <c r="A59" s="270" t="s">
        <v>60</v>
      </c>
      <c r="B59" s="268" t="n">
        <f aca="false">Data2!BI26</f>
        <v>18</v>
      </c>
      <c r="C59" s="194" t="n">
        <f aca="false">Data2!BJ26</f>
        <v>67</v>
      </c>
      <c r="D59" s="213" t="n">
        <f aca="false">Data2!BK26</f>
        <v>2524</v>
      </c>
      <c r="E59" s="194" t="n">
        <f aca="false">Data2!BM26</f>
        <v>134</v>
      </c>
      <c r="F59" s="294" t="n">
        <f aca="false">Data2!BP26</f>
        <v>24</v>
      </c>
      <c r="G59" s="194" t="n">
        <f aca="false">Data2!BQ26</f>
        <v>3</v>
      </c>
      <c r="H59" s="295" t="n">
        <f aca="false">Data2!BR26</f>
        <v>9</v>
      </c>
      <c r="J59" s="268" t="n">
        <f aca="false">CV_C!AE28</f>
        <v>400.285714285714</v>
      </c>
      <c r="K59" s="269" t="n">
        <f aca="false">J59/Data_category!$L$57*7</f>
        <v>0.058411507191995</v>
      </c>
    </row>
    <row r="60" customFormat="false" ht="12.75" hidden="false" customHeight="true" outlineLevel="0" collapsed="false">
      <c r="A60" s="270" t="s">
        <v>61</v>
      </c>
      <c r="B60" s="268" t="n">
        <f aca="false">Data2!BI27</f>
        <v>19</v>
      </c>
      <c r="C60" s="194" t="n">
        <f aca="false">Data2!BJ27</f>
        <v>60</v>
      </c>
      <c r="D60" s="213" t="n">
        <f aca="false">Data2!BK27</f>
        <v>2703</v>
      </c>
      <c r="E60" s="194" t="n">
        <f aca="false">Data2!BM27</f>
        <v>120</v>
      </c>
      <c r="F60" s="294" t="n">
        <f aca="false">Data2!BP27</f>
        <v>24</v>
      </c>
      <c r="G60" s="194" t="n">
        <f aca="false">Data2!BQ27</f>
        <v>2</v>
      </c>
      <c r="H60" s="295" t="n">
        <f aca="false">Data2!BR27</f>
        <v>6</v>
      </c>
      <c r="J60" s="268" t="n">
        <f aca="false">CV_C!AE29</f>
        <v>423</v>
      </c>
      <c r="K60" s="269" t="n">
        <f aca="false">J60/Data_category!$L$57*7</f>
        <v>0.0617260787992495</v>
      </c>
    </row>
    <row r="61" customFormat="false" ht="12.75" hidden="false" customHeight="true" outlineLevel="0" collapsed="false">
      <c r="A61" s="271" t="s">
        <v>62</v>
      </c>
      <c r="B61" s="268" t="n">
        <f aca="false">Data2!BI28</f>
        <v>23</v>
      </c>
      <c r="C61" s="194" t="n">
        <f aca="false">Data2!BJ28</f>
        <v>87</v>
      </c>
      <c r="D61" s="213" t="n">
        <f aca="false">Data2!BK28</f>
        <v>3322</v>
      </c>
      <c r="E61" s="194" t="n">
        <f aca="false">Data2!BM28</f>
        <v>104</v>
      </c>
      <c r="F61" s="294" t="n">
        <f aca="false">Data2!BP28</f>
        <v>23</v>
      </c>
      <c r="G61" s="194" t="n">
        <f aca="false">Data2!BQ28</f>
        <v>1</v>
      </c>
      <c r="H61" s="295" t="n">
        <f aca="false">Data2!BR28</f>
        <v>7</v>
      </c>
      <c r="J61" s="268" t="n">
        <f aca="false">CV_C!AE30</f>
        <v>512.142857142857</v>
      </c>
      <c r="K61" s="269" t="n">
        <f aca="false">J61/Data_category!$L$57*7</f>
        <v>0.0747342088805503</v>
      </c>
    </row>
    <row r="62" customFormat="false" ht="12.75" hidden="false" customHeight="true" outlineLevel="0" collapsed="false">
      <c r="A62" s="267" t="s">
        <v>63</v>
      </c>
      <c r="B62" s="272" t="n">
        <f aca="false">Data2!BI29</f>
        <v>18</v>
      </c>
      <c r="C62" s="198" t="n">
        <f aca="false">Data2!BJ29</f>
        <v>84</v>
      </c>
      <c r="D62" s="296" t="n">
        <f aca="false">Data2!BK29</f>
        <v>3649</v>
      </c>
      <c r="E62" s="198" t="n">
        <f aca="false">Data2!BM29</f>
        <v>90</v>
      </c>
      <c r="F62" s="297" t="n">
        <f aca="false">Data2!BP29</f>
        <v>10</v>
      </c>
      <c r="G62" s="198" t="n">
        <f aca="false">Data2!BQ29</f>
        <v>2</v>
      </c>
      <c r="H62" s="298" t="n">
        <f aca="false">Data2!BR29</f>
        <v>2</v>
      </c>
      <c r="J62" s="272" t="n">
        <f aca="false">CV_C!AE31</f>
        <v>554.142857142857</v>
      </c>
      <c r="K62" s="269" t="n">
        <f aca="false">J62/Data_category!$L$57*7</f>
        <v>0.0808630393996248</v>
      </c>
    </row>
    <row r="63" customFormat="false" ht="12.75" hidden="false" customHeight="true" outlineLevel="0" collapsed="false">
      <c r="A63" s="267" t="s">
        <v>64</v>
      </c>
      <c r="B63" s="268" t="n">
        <f aca="false">Data2!BI30</f>
        <v>19</v>
      </c>
      <c r="C63" s="194" t="n">
        <f aca="false">Data2!BJ30</f>
        <v>90</v>
      </c>
      <c r="D63" s="213" t="n">
        <f aca="false">Data2!BK30</f>
        <v>3080</v>
      </c>
      <c r="E63" s="194" t="n">
        <f aca="false">Data2!BM30</f>
        <v>66</v>
      </c>
      <c r="F63" s="294" t="n">
        <f aca="false">Data2!BP30</f>
        <v>1</v>
      </c>
      <c r="G63" s="194" t="n">
        <f aca="false">Data2!BQ30</f>
        <v>0</v>
      </c>
      <c r="H63" s="295" t="n">
        <f aca="false">Data2!BR30</f>
        <v>3</v>
      </c>
      <c r="J63" s="268" t="n">
        <f aca="false">CV_C!AE32</f>
        <v>466.285714285714</v>
      </c>
      <c r="K63" s="269" t="n">
        <f aca="false">J63/Data_category!$L$57*7</f>
        <v>0.0680425265791119</v>
      </c>
    </row>
    <row r="64" customFormat="false" ht="12.75" hidden="false" customHeight="true" outlineLevel="0" collapsed="false">
      <c r="A64" s="270" t="s">
        <v>65</v>
      </c>
      <c r="B64" s="268" t="n">
        <f aca="false">Data2!BI31</f>
        <v>14</v>
      </c>
      <c r="C64" s="194" t="n">
        <f aca="false">Data2!BJ31</f>
        <v>48</v>
      </c>
      <c r="D64" s="213" t="n">
        <f aca="false">Data2!BK31</f>
        <v>2184</v>
      </c>
      <c r="E64" s="194" t="n">
        <f aca="false">Data2!BM31</f>
        <v>45</v>
      </c>
      <c r="F64" s="294" t="n">
        <f aca="false">Data2!BP31</f>
        <v>3</v>
      </c>
      <c r="G64" s="194" t="n">
        <f aca="false">Data2!BQ31</f>
        <v>0</v>
      </c>
      <c r="H64" s="295" t="n">
        <f aca="false">Data2!BR31</f>
        <v>1</v>
      </c>
      <c r="J64" s="268" t="n">
        <f aca="false">CV_C!AE33</f>
        <v>329.285714285714</v>
      </c>
      <c r="K64" s="269" t="n">
        <f aca="false">J64/Data_category!$L$57*7</f>
        <v>0.0480508651240358</v>
      </c>
    </row>
    <row r="65" customFormat="false" ht="12.75" hidden="false" customHeight="true" outlineLevel="0" collapsed="false">
      <c r="A65" s="270" t="s">
        <v>66</v>
      </c>
      <c r="B65" s="268" t="n">
        <f aca="false">Data2!BI32</f>
        <v>5</v>
      </c>
      <c r="C65" s="194" t="n">
        <f aca="false">Data2!BJ32</f>
        <v>42</v>
      </c>
      <c r="D65" s="213" t="n">
        <f aca="false">Data2!BK32</f>
        <v>1433</v>
      </c>
      <c r="E65" s="194" t="n">
        <f aca="false">Data2!BM32</f>
        <v>17</v>
      </c>
      <c r="F65" s="294" t="n">
        <f aca="false">Data2!BP32</f>
        <v>0</v>
      </c>
      <c r="G65" s="194" t="n">
        <f aca="false">Data2!BQ32</f>
        <v>1</v>
      </c>
      <c r="H65" s="295" t="n">
        <f aca="false">Data2!BR32</f>
        <v>0</v>
      </c>
      <c r="J65" s="268" t="n">
        <f aca="false">CV_C!AE34</f>
        <v>215.428571428571</v>
      </c>
      <c r="K65" s="269" t="n">
        <f aca="false">J65/Data_category!$L$57*7</f>
        <v>0.0314363143631436</v>
      </c>
    </row>
    <row r="66" customFormat="false" ht="12.75" hidden="false" customHeight="true" outlineLevel="0" collapsed="false">
      <c r="A66" s="270" t="s">
        <v>67</v>
      </c>
      <c r="B66" s="268" t="n">
        <f aca="false">Data2!BI33</f>
        <v>4</v>
      </c>
      <c r="C66" s="194" t="n">
        <f aca="false">Data2!BJ33</f>
        <v>35</v>
      </c>
      <c r="D66" s="213" t="n">
        <f aca="false">Data2!BK33</f>
        <v>1166</v>
      </c>
      <c r="E66" s="194" t="n">
        <f aca="false">Data2!BM33</f>
        <v>13</v>
      </c>
      <c r="F66" s="294" t="n">
        <f aca="false">Data2!BP33</f>
        <v>1</v>
      </c>
      <c r="G66" s="194" t="n">
        <f aca="false">Data2!BQ33</f>
        <v>0</v>
      </c>
      <c r="H66" s="295" t="n">
        <f aca="false">Data2!BR33</f>
        <v>0</v>
      </c>
      <c r="J66" s="268" t="n">
        <f aca="false">CV_C!AE35</f>
        <v>174.714285714286</v>
      </c>
      <c r="K66" s="269" t="n">
        <f aca="false">J66/Data_category!$L$57*7</f>
        <v>0.0254951011048572</v>
      </c>
    </row>
    <row r="67" customFormat="false" ht="12.75" hidden="false" customHeight="true" outlineLevel="0" collapsed="false">
      <c r="A67" s="270" t="s">
        <v>68</v>
      </c>
      <c r="B67" s="268" t="n">
        <f aca="false">Data2!BI34</f>
        <v>4</v>
      </c>
      <c r="C67" s="194" t="n">
        <f aca="false">Data2!BJ34</f>
        <v>21</v>
      </c>
      <c r="D67" s="213" t="n">
        <f aca="false">Data2!BK34</f>
        <v>1067</v>
      </c>
      <c r="E67" s="194" t="n">
        <f aca="false">Data2!BM34</f>
        <v>9</v>
      </c>
      <c r="F67" s="294" t="n">
        <f aca="false">Data2!BP34</f>
        <v>0</v>
      </c>
      <c r="G67" s="194" t="n">
        <f aca="false">Data2!BQ34</f>
        <v>0</v>
      </c>
      <c r="H67" s="295" t="n">
        <f aca="false">Data2!BR34</f>
        <v>0</v>
      </c>
      <c r="J67" s="268" t="n">
        <f aca="false">CV_C!AE36</f>
        <v>157.428571428571</v>
      </c>
      <c r="K67" s="269" t="n">
        <f aca="false">J67/Data_category!$L$57*7</f>
        <v>0.0229726912653742</v>
      </c>
    </row>
    <row r="68" customFormat="false" ht="13.5" hidden="false" customHeight="true" outlineLevel="0" collapsed="false">
      <c r="A68" s="273" t="s">
        <v>69</v>
      </c>
      <c r="B68" s="274" t="n">
        <f aca="false">Data2!BI35</f>
        <v>0</v>
      </c>
      <c r="C68" s="299" t="n">
        <f aca="false">Data2!BJ35</f>
        <v>7</v>
      </c>
      <c r="D68" s="300" t="n">
        <f aca="false">Data2!BK35</f>
        <v>626</v>
      </c>
      <c r="E68" s="299" t="n">
        <f aca="false">Data2!BM35</f>
        <v>7</v>
      </c>
      <c r="F68" s="301" t="n">
        <f aca="false">Data2!BP35</f>
        <v>1</v>
      </c>
      <c r="G68" s="299" t="n">
        <f aca="false">Data2!BQ35</f>
        <v>0</v>
      </c>
      <c r="H68" s="302" t="n">
        <f aca="false">Data2!BR35</f>
        <v>1</v>
      </c>
      <c r="J68" s="274" t="n">
        <f aca="false">CV_C!AE37</f>
        <v>91.7142857142857</v>
      </c>
      <c r="K68" s="269" t="n">
        <f aca="false">J68/Data_category!$L$57*7</f>
        <v>0.0133833646028768</v>
      </c>
    </row>
    <row r="69" customFormat="false" ht="6" hidden="false" customHeight="true" outlineLevel="0" collapsed="false">
      <c r="H69" s="275"/>
    </row>
    <row r="70" customFormat="false" ht="12.75" hidden="false" customHeight="true" outlineLevel="0" collapsed="false">
      <c r="A70" s="60" t="s">
        <v>276</v>
      </c>
      <c r="B70" s="276" t="n">
        <f aca="false">SUM(B45:B68)/Data_category!$L$57</f>
        <v>0.00514905149051491</v>
      </c>
      <c r="C70" s="276" t="n">
        <f aca="false">SUM(C45:C68)/Data_category!$L$57</f>
        <v>0.0210965186574943</v>
      </c>
      <c r="D70" s="276" t="n">
        <f aca="false">SUM(D45:D68)/Data_category!$L$57</f>
        <v>0.919699812382739</v>
      </c>
      <c r="E70" s="276" t="n">
        <f aca="false">SUM(E45:E68)/Data_category!$L$57</f>
        <v>0.0379195330414843</v>
      </c>
      <c r="F70" s="276" t="n">
        <f aca="false">SUM(F45:F68)/Data_category!$L$57</f>
        <v>0.00756722951844903</v>
      </c>
      <c r="G70" s="276" t="n">
        <f aca="false">SUM(G45:G68)/Data_category!$L$57</f>
        <v>0.000687929956222639</v>
      </c>
      <c r="H70" s="276" t="n">
        <f aca="false">SUM(H45:H68)/Data_category!$L$57</f>
        <v>0.00168855534709193</v>
      </c>
      <c r="J70" s="277" t="n">
        <f aca="false">SUM(J45:J68)</f>
        <v>6852.85714285714</v>
      </c>
      <c r="K70" s="278" t="n">
        <f aca="false">SUM(B70:H70)</f>
        <v>0.993808630393996</v>
      </c>
    </row>
    <row r="71" customFormat="false" ht="12.75" hidden="false" customHeight="true" outlineLevel="0" collapsed="false">
      <c r="A71" s="279" t="s">
        <v>279</v>
      </c>
      <c r="B71" s="280" t="n">
        <f aca="false">SUM(B51:B66)/Data_category!$L$57</f>
        <v>0.00496143422972691</v>
      </c>
      <c r="C71" s="280" t="n">
        <f aca="false">SUM(C51:C66)/Data_category!$L$57</f>
        <v>0.0197831978319783</v>
      </c>
      <c r="D71" s="280" t="n">
        <f aca="false">SUM(D51:D66)/Data_category!$L$57</f>
        <v>0.856139253700229</v>
      </c>
      <c r="E71" s="280" t="n">
        <f aca="false">SUM(E51:E66)/Data_category!$L$57</f>
        <v>0.0353345841150719</v>
      </c>
      <c r="F71" s="280" t="n">
        <f aca="false">SUM(F51:F66)/Data_category!$L$57</f>
        <v>0.00692099228684595</v>
      </c>
      <c r="G71" s="280" t="n">
        <f aca="false">SUM(G51:G66)/Data_category!$L$57</f>
        <v>0.000667083593912862</v>
      </c>
      <c r="H71" s="280" t="n">
        <f aca="false">SUM(H51:H66)/Data_category!$L$57</f>
        <v>0.00158432353554305</v>
      </c>
      <c r="J71" s="281" t="n">
        <f aca="false">SUM(J51:J66)</f>
        <v>6383.14285714286</v>
      </c>
      <c r="K71" s="282" t="n">
        <f aca="false">SUM(B71:H71)</f>
        <v>0.925390869293308</v>
      </c>
    </row>
    <row r="72" customFormat="false" ht="13.5" hidden="false" customHeight="true" outlineLevel="0" collapsed="false">
      <c r="A72" s="283" t="s">
        <v>280</v>
      </c>
      <c r="B72" s="284" t="n">
        <f aca="false">B70-B71</f>
        <v>0.000187617260787993</v>
      </c>
      <c r="C72" s="285" t="n">
        <f aca="false">C70-C71</f>
        <v>0.00131332082551595</v>
      </c>
      <c r="D72" s="285" t="n">
        <f aca="false">D70-D71</f>
        <v>0.0635605586825099</v>
      </c>
      <c r="E72" s="285" t="n">
        <f aca="false">E70-E71</f>
        <v>0.00258494892641234</v>
      </c>
      <c r="F72" s="285" t="n">
        <f aca="false">F70-F71</f>
        <v>0.000646237231603086</v>
      </c>
      <c r="G72" s="285" t="n">
        <f aca="false">G70-G71</f>
        <v>2.08463623097769E-005</v>
      </c>
      <c r="H72" s="286" t="n">
        <f aca="false">H70-H71</f>
        <v>0.000104231811548885</v>
      </c>
      <c r="J72" s="287" t="n">
        <f aca="false">J70-J71</f>
        <v>469.714285714285</v>
      </c>
      <c r="K72" s="288" t="n">
        <f aca="false">K70-K71</f>
        <v>0.0684177611006878</v>
      </c>
    </row>
    <row r="74" s="80" customFormat="true" ht="12.75" hidden="false" customHeight="true" outlineLevel="0" collapsed="false">
      <c r="A74" s="118" t="str">
        <f aca="false">Data2!BI51</f>
        <v>CAR (1) : Bus, car</v>
      </c>
      <c r="B74" s="118"/>
      <c r="C74" s="118" t="str">
        <f aca="false">Data2!BK51</f>
        <v>PW (11) : Voiture de tourisme yc remorque</v>
      </c>
      <c r="D74" s="191"/>
      <c r="E74" s="118"/>
      <c r="F74" s="118"/>
      <c r="G74" s="118" t="str">
        <f aca="false">Data2!BP51</f>
        <v>LW (8) : Camion</v>
      </c>
      <c r="H74" s="118"/>
      <c r="I74" s="1"/>
      <c r="J74" s="1"/>
      <c r="K74" s="5"/>
    </row>
    <row r="75" s="80" customFormat="true" ht="12.75" hidden="false" customHeight="true" outlineLevel="0" collapsed="false">
      <c r="A75" s="118" t="str">
        <f aca="false">Data2!BJ51</f>
        <v>MR (2) : Motocycle</v>
      </c>
      <c r="B75" s="118"/>
      <c r="C75" s="118" t="str">
        <f aca="false">Data2!BM51</f>
        <v>LIE (12) : Voiture de livraison yc remorque et semi</v>
      </c>
      <c r="E75" s="118"/>
      <c r="F75" s="118"/>
      <c r="G75" s="118" t="str">
        <f aca="false">Data2!BQ51</f>
        <v>LZ (9) : Train routier</v>
      </c>
      <c r="H75" s="118"/>
      <c r="I75" s="1"/>
      <c r="J75" s="1"/>
      <c r="K75" s="5"/>
    </row>
    <row r="76" customFormat="false" ht="12.75" hidden="false" customHeight="true" outlineLevel="0" collapsed="false">
      <c r="A76" s="118"/>
      <c r="B76" s="118"/>
      <c r="C76" s="118"/>
      <c r="D76" s="118"/>
      <c r="E76" s="118"/>
      <c r="F76" s="118"/>
      <c r="G76" s="118" t="str">
        <f aca="false">Data2!BR51</f>
        <v>SZ (10) :Véhicule lourd articulé</v>
      </c>
      <c r="H76" s="118"/>
    </row>
    <row r="77" customFormat="false" ht="12.75" hidden="false" customHeight="true" outlineLevel="0" collapsed="false">
      <c r="A77" s="303" t="str">
        <f aca="false">"Véhicules légers : "&amp;C44&amp;" + "&amp;D44&amp;" + "&amp;E44</f>
        <v>Véhicules légers : MR (2) + PW (11) + LIE (12)</v>
      </c>
      <c r="B77" s="303"/>
      <c r="C77" s="303"/>
      <c r="D77" s="303"/>
      <c r="E77" s="303"/>
      <c r="F77" s="303" t="str">
        <f aca="false">"Véhicules lourds : "&amp;B44&amp;" + "&amp;F44&amp;" + "&amp;G44&amp;" + "&amp;H44</f>
        <v>Véhicules lourds : CAR (1) + LW (8) + LZ (9) + SZ (10)</v>
      </c>
      <c r="G77" s="303"/>
      <c r="H77" s="303"/>
      <c r="I77" s="303"/>
      <c r="J77" s="303"/>
      <c r="K77" s="303"/>
    </row>
  </sheetData>
  <mergeCells count="8">
    <mergeCell ref="A5:K5"/>
    <mergeCell ref="A6:K6"/>
    <mergeCell ref="B10:H10"/>
    <mergeCell ref="K10:K11"/>
    <mergeCell ref="B43:H43"/>
    <mergeCell ref="K43:K44"/>
    <mergeCell ref="A77:E77"/>
    <mergeCell ref="F77:K77"/>
  </mergeCells>
  <conditionalFormatting sqref="A13:A23 C13:J23 B13:B35 A12:K12 C24:H35 K13:K35">
    <cfRule type="expression" priority="2" aboveAverage="0" equalAverage="0" bottom="0" percent="0" rank="0" text="" dxfId="3">
      <formula>$J12&gt;=MAX($J$12:$J$23)</formula>
    </cfRule>
  </conditionalFormatting>
  <conditionalFormatting sqref="I24:J35 A24:A35">
    <cfRule type="expression" priority="3" aboveAverage="0" equalAverage="0" bottom="0" percent="0" rank="0" text="" dxfId="1">
      <formula>$J24&gt;=MAX($J$24:$J$35)</formula>
    </cfRule>
  </conditionalFormatting>
  <conditionalFormatting sqref="A45:K45 A46:J56 K46:K68">
    <cfRule type="expression" priority="4" aboveAverage="0" equalAverage="0" bottom="0" percent="0" rank="0" text="" dxfId="3">
      <formula>$J45&gt;=MAX($J$45:$J$56)</formula>
    </cfRule>
  </conditionalFormatting>
  <conditionalFormatting sqref="A57:J68">
    <cfRule type="expression" priority="5" aboveAverage="0" equalAverage="0" bottom="0" percent="0" rank="0" text="" dxfId="1">
      <formula>$J57&gt;=MAX($J$57:$J$68)</formula>
    </cfRule>
  </conditionalFormatting>
  <printOptions headings="false" gridLines="false" gridLinesSet="true" horizontalCentered="true" verticalCentered="false"/>
  <pageMargins left="0.669444444444444" right="0.669444444444444" top="1.41666666666667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Neuchâtel_x005F_x005F_x000a_Département du développement_x005F_x005F_x000a_territorial et de l'environnement&amp;CComptage hebdomadaire&amp;R&amp;8 Service des ponts et chaussées_x005F_x005F_x000a_Bureau signalisation et circulation_x005F_x005F_x000a_Neuchâtel, le &amp;D</oddHeader>
    <oddFooter>&amp;L&amp;6 &amp;F&amp;R&amp;8 Page: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7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8" min="2" style="1" width="13.69"/>
    <col collapsed="false" customWidth="true" hidden="false" outlineLevel="0" max="9" min="9" style="1" width="1.39"/>
    <col collapsed="false" customWidth="true" hidden="false" outlineLevel="0" max="10" min="10" style="1" width="6.41"/>
    <col collapsed="false" customWidth="true" hidden="false" outlineLevel="0" max="11" min="11" style="1" width="8.4"/>
    <col collapsed="false" customWidth="true" hidden="false" outlineLevel="0" max="1025" min="12" style="1" width="11.04"/>
  </cols>
  <sheetData>
    <row r="1" customFormat="false" ht="15.75" hidden="false" customHeight="true" outlineLevel="0" collapsed="false">
      <c r="A1" s="52" t="str">
        <f aca="false">Data1!A1</f>
        <v>Poste de comptage : 01743230     Axe : NE:174:    PR 1 + 3.255 m à PR 1 + 276.531 m</v>
      </c>
    </row>
    <row r="2" customFormat="false" ht="19.5" hidden="false" customHeight="true" outlineLevel="0" collapsed="false">
      <c r="A2" s="54" t="str">
        <f aca="false">Data1!A3</f>
        <v>Période de comptage du 08/05/2017 au 14/05/2017</v>
      </c>
      <c r="K2" s="4" t="str">
        <f aca="false">Data1!K1</f>
        <v>Type de compteur: M680 B</v>
      </c>
    </row>
    <row r="3" customFormat="false" ht="18.75" hidden="false" customHeight="true" outlineLevel="0" collapsed="false">
      <c r="A3" s="54" t="s">
        <v>221</v>
      </c>
      <c r="B3" s="56" t="str">
        <f aca="false">Data1!A2</f>
        <v>Peseux, carrefour giratoire de la Maison de Commune</v>
      </c>
    </row>
    <row r="4" customFormat="false" ht="12.75" hidden="false" customHeight="true" outlineLevel="0" collapsed="false">
      <c r="A4" s="54" t="s">
        <v>222</v>
      </c>
      <c r="B4" s="56" t="str">
        <f aca="false">Data1!G2</f>
        <v>Auvernier, carrefour giratoire de Brena</v>
      </c>
    </row>
    <row r="5" customFormat="false" ht="26.45" hidden="false" customHeight="true" outlineLevel="0" collapsed="false">
      <c r="A5" s="255" t="str">
        <f aca="false">"Classification SWISS7 "&amp;RIGHT(A2,4)</f>
        <v>Classification SWISS7 2017</v>
      </c>
      <c r="B5" s="255"/>
      <c r="C5" s="255"/>
      <c r="D5" s="255"/>
      <c r="E5" s="255"/>
      <c r="F5" s="255"/>
      <c r="G5" s="255"/>
      <c r="H5" s="255"/>
      <c r="I5" s="255"/>
      <c r="J5" s="255"/>
      <c r="K5" s="255"/>
    </row>
    <row r="6" customFormat="false" ht="27" hidden="false" customHeight="true" outlineLevel="0" collapsed="false">
      <c r="A6" s="256" t="str">
        <f aca="false">Data1!D2</f>
        <v>AUVERNIER - Rte de la Gare</v>
      </c>
      <c r="B6" s="256"/>
      <c r="C6" s="256"/>
      <c r="D6" s="256"/>
      <c r="E6" s="256"/>
      <c r="F6" s="256"/>
      <c r="G6" s="256"/>
      <c r="H6" s="256"/>
      <c r="I6" s="256"/>
      <c r="J6" s="256"/>
      <c r="K6" s="256"/>
    </row>
    <row r="7" customFormat="false" ht="12.75" hidden="false" customHeight="true" outlineLevel="0" collapsed="false">
      <c r="B7" s="216"/>
    </row>
    <row r="8" customFormat="false" ht="12.75" hidden="false" customHeight="true" outlineLevel="0" collapsed="false">
      <c r="A8" s="257" t="s">
        <v>277</v>
      </c>
      <c r="B8" s="216" t="str">
        <f aca="false">B3</f>
        <v>Peseux, carrefour giratoire de la Maison de Commune</v>
      </c>
    </row>
    <row r="9" s="223" customFormat="true" ht="18.6" hidden="false" customHeight="true" outlineLevel="0" collapsed="false">
      <c r="B9" s="217"/>
      <c r="K9" s="217"/>
    </row>
    <row r="10" customFormat="false" ht="18.6" hidden="false" customHeight="true" outlineLevel="0" collapsed="false">
      <c r="A10" s="304"/>
      <c r="B10" s="305"/>
      <c r="C10" s="305"/>
      <c r="D10" s="305"/>
      <c r="E10" s="305"/>
      <c r="F10" s="305"/>
      <c r="G10" s="305"/>
      <c r="H10" s="305"/>
      <c r="I10" s="306"/>
      <c r="J10" s="307"/>
      <c r="K10" s="261" t="str">
        <f aca="false">SWISS10_G!N10</f>
        <v>Part du TJM</v>
      </c>
    </row>
    <row r="11" customFormat="false" ht="12.75" hidden="false" customHeight="true" outlineLevel="0" collapsed="false">
      <c r="A11" s="270"/>
      <c r="B11" s="213"/>
      <c r="C11" s="213"/>
      <c r="D11" s="213"/>
      <c r="E11" s="213"/>
      <c r="F11" s="213"/>
      <c r="G11" s="213"/>
      <c r="H11" s="213"/>
      <c r="I11" s="308"/>
      <c r="J11" s="309" t="s">
        <v>250</v>
      </c>
      <c r="K11" s="261"/>
    </row>
    <row r="12" customFormat="false" ht="12.75" hidden="false" customHeight="true" outlineLevel="0" collapsed="false">
      <c r="A12" s="270"/>
      <c r="B12" s="213"/>
      <c r="C12" s="213"/>
      <c r="D12" s="213"/>
      <c r="E12" s="213"/>
      <c r="F12" s="213"/>
      <c r="G12" s="213"/>
      <c r="H12" s="213"/>
      <c r="I12" s="308"/>
      <c r="J12" s="268" t="s">
        <v>46</v>
      </c>
      <c r="K12" s="310" t="n">
        <f aca="false">SWISS7_H!K12</f>
        <v>0.00777090228809901</v>
      </c>
    </row>
    <row r="13" customFormat="false" ht="12.75" hidden="false" customHeight="true" outlineLevel="0" collapsed="false">
      <c r="A13" s="270"/>
      <c r="B13" s="213"/>
      <c r="C13" s="213"/>
      <c r="D13" s="213"/>
      <c r="E13" s="213"/>
      <c r="F13" s="213"/>
      <c r="G13" s="213"/>
      <c r="H13" s="213"/>
      <c r="I13" s="308"/>
      <c r="J13" s="269" t="s">
        <v>47</v>
      </c>
      <c r="K13" s="310" t="n">
        <f aca="false">SWISS7_H!K13</f>
        <v>0.00320703903953292</v>
      </c>
    </row>
    <row r="14" customFormat="false" ht="12.75" hidden="false" customHeight="true" outlineLevel="0" collapsed="false">
      <c r="A14" s="270"/>
      <c r="B14" s="213"/>
      <c r="C14" s="213"/>
      <c r="D14" s="213"/>
      <c r="E14" s="213"/>
      <c r="F14" s="213"/>
      <c r="G14" s="213"/>
      <c r="H14" s="213"/>
      <c r="I14" s="308"/>
      <c r="J14" s="269" t="s">
        <v>48</v>
      </c>
      <c r="K14" s="310" t="n">
        <f aca="false">SWISS7_H!K14</f>
        <v>0.00224081573916082</v>
      </c>
    </row>
    <row r="15" customFormat="false" ht="12.75" hidden="false" customHeight="true" outlineLevel="0" collapsed="false">
      <c r="A15" s="270"/>
      <c r="B15" s="213"/>
      <c r="C15" s="213"/>
      <c r="D15" s="213"/>
      <c r="E15" s="213"/>
      <c r="F15" s="213"/>
      <c r="G15" s="213"/>
      <c r="H15" s="213"/>
      <c r="I15" s="308"/>
      <c r="J15" s="269" t="s">
        <v>49</v>
      </c>
      <c r="K15" s="310" t="n">
        <f aca="false">SWISS7_H!K15</f>
        <v>0.00199412042842752</v>
      </c>
    </row>
    <row r="16" customFormat="false" ht="12.75" hidden="false" customHeight="true" outlineLevel="0" collapsed="false">
      <c r="A16" s="270"/>
      <c r="B16" s="213"/>
      <c r="C16" s="213"/>
      <c r="D16" s="213"/>
      <c r="E16" s="213"/>
      <c r="F16" s="213"/>
      <c r="G16" s="213"/>
      <c r="H16" s="213"/>
      <c r="I16" s="308"/>
      <c r="J16" s="269" t="s">
        <v>50</v>
      </c>
      <c r="K16" s="310" t="n">
        <f aca="false">SWISS7_H!K16</f>
        <v>0.00277532224574965</v>
      </c>
    </row>
    <row r="17" customFormat="false" ht="12.75" hidden="false" customHeight="true" outlineLevel="0" collapsed="false">
      <c r="A17" s="270"/>
      <c r="B17" s="213"/>
      <c r="C17" s="213"/>
      <c r="D17" s="213"/>
      <c r="E17" s="213"/>
      <c r="F17" s="213"/>
      <c r="G17" s="213"/>
      <c r="H17" s="213"/>
      <c r="I17" s="308"/>
      <c r="J17" s="269" t="s">
        <v>51</v>
      </c>
      <c r="K17" s="310" t="n">
        <f aca="false">SWISS7_H!K17</f>
        <v>0.00624961453857698</v>
      </c>
    </row>
    <row r="18" customFormat="false" ht="12.75" hidden="false" customHeight="true" outlineLevel="0" collapsed="false">
      <c r="A18" s="270"/>
      <c r="B18" s="213"/>
      <c r="C18" s="213"/>
      <c r="D18" s="213"/>
      <c r="E18" s="213"/>
      <c r="F18" s="213"/>
      <c r="G18" s="213"/>
      <c r="H18" s="213"/>
      <c r="I18" s="308"/>
      <c r="J18" s="309" t="s">
        <v>52</v>
      </c>
      <c r="K18" s="310" t="n">
        <f aca="false">SWISS7_H!K18</f>
        <v>0.0248545525563802</v>
      </c>
    </row>
    <row r="19" customFormat="false" ht="12.75" hidden="false" customHeight="true" outlineLevel="0" collapsed="false">
      <c r="A19" s="270"/>
      <c r="B19" s="213"/>
      <c r="C19" s="213"/>
      <c r="D19" s="213"/>
      <c r="E19" s="213"/>
      <c r="F19" s="213"/>
      <c r="G19" s="213"/>
      <c r="H19" s="213"/>
      <c r="I19" s="308"/>
      <c r="J19" s="311" t="s">
        <v>53</v>
      </c>
      <c r="K19" s="312" t="n">
        <f aca="false">SWISS7_H!K19</f>
        <v>0.0522377320477767</v>
      </c>
    </row>
    <row r="20" customFormat="false" ht="12.75" hidden="false" customHeight="true" outlineLevel="0" collapsed="false">
      <c r="A20" s="270"/>
      <c r="B20" s="213"/>
      <c r="C20" s="213"/>
      <c r="D20" s="213"/>
      <c r="E20" s="213"/>
      <c r="F20" s="213"/>
      <c r="G20" s="213"/>
      <c r="H20" s="213"/>
      <c r="I20" s="308"/>
      <c r="J20" s="311" t="s">
        <v>54</v>
      </c>
      <c r="K20" s="310" t="n">
        <f aca="false">SWISS7_H!K20</f>
        <v>0.0480233538227494</v>
      </c>
    </row>
    <row r="21" customFormat="false" ht="12.75" hidden="false" customHeight="true" outlineLevel="0" collapsed="false">
      <c r="A21" s="270"/>
      <c r="B21" s="213"/>
      <c r="C21" s="213"/>
      <c r="D21" s="213"/>
      <c r="E21" s="213"/>
      <c r="F21" s="213"/>
      <c r="G21" s="213"/>
      <c r="H21" s="213"/>
      <c r="I21" s="308"/>
      <c r="J21" s="269" t="s">
        <v>55</v>
      </c>
      <c r="K21" s="310" t="n">
        <f aca="false">SWISS7_H!K21</f>
        <v>0.0456591904282219</v>
      </c>
    </row>
    <row r="22" customFormat="false" ht="12.75" hidden="false" customHeight="true" outlineLevel="0" collapsed="false">
      <c r="A22" s="270"/>
      <c r="B22" s="213"/>
      <c r="C22" s="213"/>
      <c r="D22" s="213"/>
      <c r="E22" s="213"/>
      <c r="F22" s="213"/>
      <c r="G22" s="213"/>
      <c r="H22" s="213"/>
      <c r="I22" s="308"/>
      <c r="J22" s="269" t="s">
        <v>56</v>
      </c>
      <c r="K22" s="310" t="n">
        <f aca="false">SWISS7_H!K22</f>
        <v>0.0490512509508048</v>
      </c>
    </row>
    <row r="23" customFormat="false" ht="12.75" hidden="false" customHeight="true" outlineLevel="0" collapsed="false">
      <c r="A23" s="270"/>
      <c r="B23" s="213"/>
      <c r="C23" s="213"/>
      <c r="D23" s="213"/>
      <c r="E23" s="213"/>
      <c r="F23" s="213"/>
      <c r="G23" s="213"/>
      <c r="H23" s="213"/>
      <c r="I23" s="308"/>
      <c r="J23" s="269" t="s">
        <v>57</v>
      </c>
      <c r="K23" s="310" t="n">
        <f aca="false">SWISS7_H!K23</f>
        <v>0.0641613387332196</v>
      </c>
    </row>
    <row r="24" customFormat="false" ht="12.75" hidden="false" customHeight="true" outlineLevel="0" collapsed="false">
      <c r="A24" s="270"/>
      <c r="B24" s="213"/>
      <c r="C24" s="213"/>
      <c r="D24" s="213"/>
      <c r="E24" s="213"/>
      <c r="F24" s="213"/>
      <c r="G24" s="213"/>
      <c r="H24" s="213"/>
      <c r="I24" s="308"/>
      <c r="J24" s="268" t="s">
        <v>58</v>
      </c>
      <c r="K24" s="310" t="n">
        <f aca="false">SWISS7_H!K24</f>
        <v>0.0594741278292868</v>
      </c>
    </row>
    <row r="25" customFormat="false" ht="12.75" hidden="false" customHeight="true" outlineLevel="0" collapsed="false">
      <c r="A25" s="270"/>
      <c r="B25" s="213"/>
      <c r="C25" s="213"/>
      <c r="D25" s="213"/>
      <c r="E25" s="213"/>
      <c r="F25" s="213"/>
      <c r="G25" s="213"/>
      <c r="H25" s="213"/>
      <c r="I25" s="308"/>
      <c r="J25" s="269" t="s">
        <v>59</v>
      </c>
      <c r="K25" s="310" t="n">
        <f aca="false">SWISS7_H!K25</f>
        <v>0.0604814670147812</v>
      </c>
    </row>
    <row r="26" customFormat="false" ht="12.75" hidden="false" customHeight="true" outlineLevel="0" collapsed="false">
      <c r="A26" s="270"/>
      <c r="B26" s="213"/>
      <c r="C26" s="213"/>
      <c r="D26" s="213"/>
      <c r="E26" s="213"/>
      <c r="F26" s="213"/>
      <c r="G26" s="213"/>
      <c r="H26" s="213"/>
      <c r="I26" s="308"/>
      <c r="J26" s="269" t="s">
        <v>60</v>
      </c>
      <c r="K26" s="310" t="n">
        <f aca="false">SWISS7_H!K26</f>
        <v>0.0549924963509652</v>
      </c>
    </row>
    <row r="27" customFormat="false" ht="12.75" hidden="false" customHeight="true" outlineLevel="0" collapsed="false">
      <c r="A27" s="270"/>
      <c r="B27" s="213"/>
      <c r="C27" s="213"/>
      <c r="D27" s="213"/>
      <c r="E27" s="213"/>
      <c r="F27" s="213"/>
      <c r="G27" s="213"/>
      <c r="H27" s="213"/>
      <c r="I27" s="308"/>
      <c r="J27" s="269" t="s">
        <v>61</v>
      </c>
      <c r="K27" s="310" t="n">
        <f aca="false">SWISS7_H!K27</f>
        <v>0.0633184630882141</v>
      </c>
    </row>
    <row r="28" customFormat="false" ht="12.75" hidden="false" customHeight="true" outlineLevel="0" collapsed="false">
      <c r="A28" s="270"/>
      <c r="B28" s="213"/>
      <c r="C28" s="213"/>
      <c r="D28" s="213"/>
      <c r="E28" s="213"/>
      <c r="F28" s="213"/>
      <c r="G28" s="213"/>
      <c r="H28" s="213"/>
      <c r="I28" s="308"/>
      <c r="J28" s="309" t="s">
        <v>62</v>
      </c>
      <c r="K28" s="310" t="n">
        <f aca="false">SWISS7_H!K28</f>
        <v>0.0847398392368892</v>
      </c>
    </row>
    <row r="29" customFormat="false" ht="12.75" hidden="false" customHeight="true" outlineLevel="0" collapsed="false">
      <c r="A29" s="270"/>
      <c r="B29" s="213"/>
      <c r="C29" s="213"/>
      <c r="D29" s="213"/>
      <c r="E29" s="213"/>
      <c r="F29" s="213"/>
      <c r="G29" s="213"/>
      <c r="H29" s="213"/>
      <c r="I29" s="308"/>
      <c r="J29" s="311" t="s">
        <v>63</v>
      </c>
      <c r="K29" s="312" t="n">
        <f aca="false">SWISS7_H!K29</f>
        <v>0.118495980922229</v>
      </c>
    </row>
    <row r="30" customFormat="false" ht="12.75" hidden="false" customHeight="true" outlineLevel="0" collapsed="false">
      <c r="A30" s="270"/>
      <c r="B30" s="213"/>
      <c r="C30" s="213"/>
      <c r="D30" s="213"/>
      <c r="E30" s="213"/>
      <c r="F30" s="213"/>
      <c r="G30" s="213"/>
      <c r="H30" s="213"/>
      <c r="I30" s="308"/>
      <c r="J30" s="311" t="s">
        <v>64</v>
      </c>
      <c r="K30" s="310" t="n">
        <f aca="false">SWISS7_H!K30</f>
        <v>0.0892214707152108</v>
      </c>
    </row>
    <row r="31" customFormat="false" ht="12.75" hidden="false" customHeight="true" outlineLevel="0" collapsed="false">
      <c r="A31" s="270"/>
      <c r="B31" s="213"/>
      <c r="C31" s="213"/>
      <c r="D31" s="213"/>
      <c r="E31" s="213"/>
      <c r="F31" s="213"/>
      <c r="G31" s="213"/>
      <c r="H31" s="213"/>
      <c r="I31" s="308"/>
      <c r="J31" s="269" t="s">
        <v>65</v>
      </c>
      <c r="K31" s="310" t="n">
        <f aca="false">SWISS7_H!K31</f>
        <v>0.0496268733425159</v>
      </c>
    </row>
    <row r="32" customFormat="false" ht="12.75" hidden="false" customHeight="true" outlineLevel="0" collapsed="false">
      <c r="A32" s="270"/>
      <c r="B32" s="213"/>
      <c r="C32" s="213"/>
      <c r="D32" s="213"/>
      <c r="E32" s="213"/>
      <c r="F32" s="213"/>
      <c r="G32" s="213"/>
      <c r="H32" s="213"/>
      <c r="I32" s="308"/>
      <c r="J32" s="269" t="s">
        <v>66</v>
      </c>
      <c r="K32" s="310" t="n">
        <f aca="false">SWISS7_H!K32</f>
        <v>0.0351746397220566</v>
      </c>
    </row>
    <row r="33" customFormat="false" ht="12.75" hidden="false" customHeight="true" outlineLevel="0" collapsed="false">
      <c r="A33" s="270"/>
      <c r="B33" s="213"/>
      <c r="C33" s="213"/>
      <c r="D33" s="213"/>
      <c r="E33" s="213"/>
      <c r="F33" s="213"/>
      <c r="G33" s="213"/>
      <c r="H33" s="213"/>
      <c r="I33" s="308"/>
      <c r="J33" s="269" t="s">
        <v>67</v>
      </c>
      <c r="K33" s="310" t="n">
        <f aca="false">SWISS7_H!K33</f>
        <v>0.0322759698209403</v>
      </c>
    </row>
    <row r="34" customFormat="false" ht="12.75" hidden="false" customHeight="true" outlineLevel="0" collapsed="false">
      <c r="A34" s="270"/>
      <c r="B34" s="213"/>
      <c r="C34" s="213"/>
      <c r="D34" s="213"/>
      <c r="E34" s="213"/>
      <c r="F34" s="213"/>
      <c r="G34" s="213"/>
      <c r="H34" s="213"/>
      <c r="I34" s="308"/>
      <c r="J34" s="269" t="s">
        <v>68</v>
      </c>
      <c r="K34" s="310" t="n">
        <f aca="false">SWISS7_H!K34</f>
        <v>0.0279793598256686</v>
      </c>
    </row>
    <row r="35" customFormat="false" ht="13.5" hidden="false" customHeight="true" outlineLevel="0" collapsed="false">
      <c r="A35" s="17"/>
      <c r="B35" s="18"/>
      <c r="C35" s="18"/>
      <c r="D35" s="18"/>
      <c r="E35" s="18"/>
      <c r="F35" s="18"/>
      <c r="G35" s="18"/>
      <c r="H35" s="18"/>
      <c r="I35" s="313"/>
      <c r="J35" s="314" t="s">
        <v>69</v>
      </c>
      <c r="K35" s="315" t="n">
        <f aca="false">SWISS7_H!K35</f>
        <v>0.0159940793125424</v>
      </c>
    </row>
    <row r="36" customFormat="false" ht="13.5" hidden="false" customHeight="true" outlineLevel="0" collapsed="false"/>
    <row r="37" customFormat="false" ht="13.5" hidden="false" customHeight="true" outlineLevel="0" collapsed="false">
      <c r="B37" s="316" t="str">
        <f aca="false">SWISS7_H!B11</f>
        <v>CAR (1)</v>
      </c>
      <c r="C37" s="317" t="str">
        <f aca="false">SWISS7_H!C11</f>
        <v>MR (2)</v>
      </c>
      <c r="D37" s="317" t="str">
        <f aca="false">SWISS7_H!D11</f>
        <v>PW (11)</v>
      </c>
      <c r="E37" s="317" t="str">
        <f aca="false">SWISS7_H!E11</f>
        <v>LIE (12)</v>
      </c>
      <c r="F37" s="317" t="str">
        <f aca="false">SWISS7_H!F11</f>
        <v>LW (8)</v>
      </c>
      <c r="G37" s="317" t="str">
        <f aca="false">SWISS7_H!G11</f>
        <v>LZ (9)</v>
      </c>
      <c r="H37" s="317" t="str">
        <f aca="false">SWISS7_H!H11</f>
        <v>SZ (10)</v>
      </c>
    </row>
    <row r="38" customFormat="false" ht="12.75" hidden="false" customHeight="true" outlineLevel="0" collapsed="false">
      <c r="A38" s="60" t="s">
        <v>276</v>
      </c>
      <c r="B38" s="276" t="n">
        <f aca="false">SWISS7_H!B37</f>
        <v>0.00489279032954382</v>
      </c>
      <c r="C38" s="318" t="n">
        <f aca="false">SWISS7_H!C37</f>
        <v>0.0236210760027136</v>
      </c>
      <c r="D38" s="318" t="n">
        <f aca="false">SWISS7_H!D37</f>
        <v>0.922948831280965</v>
      </c>
      <c r="E38" s="318" t="n">
        <f aca="false">SWISS7_H!E37</f>
        <v>0.00222025779659972</v>
      </c>
      <c r="F38" s="318" t="n">
        <f aca="false">SWISS7_H!F37</f>
        <v>0.0351129658943733</v>
      </c>
      <c r="G38" s="318" t="n">
        <f aca="false">SWISS7_H!G37</f>
        <v>0.00238472133708858</v>
      </c>
      <c r="H38" s="318" t="n">
        <f aca="false">SWISS7_H!H37</f>
        <v>0.000616738276833254</v>
      </c>
      <c r="I38" s="319"/>
      <c r="J38" s="80"/>
      <c r="K38" s="320" t="n">
        <f aca="false">SWISS7_H!K37</f>
        <v>0.991797380918118</v>
      </c>
    </row>
    <row r="39" customFormat="false" ht="12.75" hidden="false" customHeight="true" outlineLevel="0" collapsed="false">
      <c r="A39" s="279" t="s">
        <v>279</v>
      </c>
      <c r="B39" s="280" t="n">
        <f aca="false">SWISS7_H!B38</f>
        <v>0.00479000061673828</v>
      </c>
      <c r="C39" s="321" t="n">
        <f aca="false">SWISS7_H!C38</f>
        <v>0.0223464835639249</v>
      </c>
      <c r="D39" s="321" t="n">
        <f aca="false">SWISS7_H!D38</f>
        <v>0.85923976728409</v>
      </c>
      <c r="E39" s="321" t="n">
        <f aca="false">SWISS7_H!E38</f>
        <v>0.0021791419114775</v>
      </c>
      <c r="F39" s="321" t="n">
        <f aca="false">SWISS7_H!F38</f>
        <v>0.0332627510638735</v>
      </c>
      <c r="G39" s="321" t="n">
        <f aca="false">SWISS7_H!G38</f>
        <v>0.00232304750940526</v>
      </c>
      <c r="H39" s="321" t="n">
        <f aca="false">SWISS7_H!H38</f>
        <v>0.000513948564027712</v>
      </c>
      <c r="I39" s="319"/>
      <c r="J39" s="80"/>
      <c r="K39" s="312" t="n">
        <f aca="false">SWISS7_H!K38</f>
        <v>0.924655140513537</v>
      </c>
    </row>
    <row r="40" customFormat="false" ht="13.5" hidden="false" customHeight="true" outlineLevel="0" collapsed="false">
      <c r="A40" s="283" t="s">
        <v>280</v>
      </c>
      <c r="B40" s="284" t="n">
        <f aca="false">SWISS7_H!B39</f>
        <v>0.000102789712805543</v>
      </c>
      <c r="C40" s="285" t="n">
        <f aca="false">SWISS7_H!C39</f>
        <v>0.00127459243878873</v>
      </c>
      <c r="D40" s="285" t="n">
        <f aca="false">SWISS7_H!D39</f>
        <v>0.0637090639968752</v>
      </c>
      <c r="E40" s="285" t="n">
        <f aca="false">SWISS7_H!E39</f>
        <v>4.11158851222168E-005</v>
      </c>
      <c r="F40" s="285" t="n">
        <f aca="false">SWISS7_H!F39</f>
        <v>0.00185021483049977</v>
      </c>
      <c r="G40" s="285" t="n">
        <f aca="false">SWISS7_H!G39</f>
        <v>6.16738276833255E-005</v>
      </c>
      <c r="H40" s="322" t="n">
        <f aca="false">SWISS7_H!H39</f>
        <v>0.000102789712805542</v>
      </c>
      <c r="I40" s="319"/>
      <c r="J40" s="80"/>
      <c r="K40" s="323" t="n">
        <f aca="false">SWISS7_H!K39</f>
        <v>0.0671422404045803</v>
      </c>
    </row>
    <row r="43" customFormat="false" ht="12.75" hidden="false" customHeight="true" outlineLevel="0" collapsed="false">
      <c r="A43" s="257" t="s">
        <v>281</v>
      </c>
      <c r="B43" s="216" t="str">
        <f aca="false">B4</f>
        <v>Auvernier, carrefour giratoire de Brena</v>
      </c>
    </row>
    <row r="44" customFormat="false" ht="13.5" hidden="false" customHeight="true" outlineLevel="0" collapsed="false"/>
    <row r="45" customFormat="false" ht="20.45" hidden="false" customHeight="true" outlineLevel="0" collapsed="false">
      <c r="A45" s="304"/>
      <c r="B45" s="305"/>
      <c r="C45" s="305"/>
      <c r="D45" s="305"/>
      <c r="E45" s="305"/>
      <c r="F45" s="305"/>
      <c r="G45" s="305"/>
      <c r="H45" s="324"/>
      <c r="I45" s="325"/>
      <c r="J45" s="307"/>
      <c r="K45" s="261" t="str">
        <f aca="false">K10</f>
        <v>Part du TJM</v>
      </c>
    </row>
    <row r="46" customFormat="false" ht="12.75" hidden="false" customHeight="true" outlineLevel="0" collapsed="false">
      <c r="A46" s="270"/>
      <c r="B46" s="213"/>
      <c r="C46" s="213"/>
      <c r="D46" s="213"/>
      <c r="E46" s="213"/>
      <c r="F46" s="213"/>
      <c r="G46" s="213"/>
      <c r="H46" s="295"/>
      <c r="I46" s="295"/>
      <c r="J46" s="266" t="s">
        <v>250</v>
      </c>
      <c r="K46" s="261"/>
    </row>
    <row r="47" customFormat="false" ht="12.75" hidden="false" customHeight="true" outlineLevel="0" collapsed="false">
      <c r="A47" s="270"/>
      <c r="B47" s="213"/>
      <c r="C47" s="213"/>
      <c r="D47" s="213"/>
      <c r="E47" s="213"/>
      <c r="F47" s="213"/>
      <c r="G47" s="213"/>
      <c r="H47" s="295"/>
      <c r="I47" s="295"/>
      <c r="J47" s="268" t="s">
        <v>46</v>
      </c>
      <c r="K47" s="310" t="n">
        <f aca="false">SWISS7_H!K45</f>
        <v>0.0058786741713571</v>
      </c>
    </row>
    <row r="48" customFormat="false" ht="12.75" hidden="false" customHeight="true" outlineLevel="0" collapsed="false">
      <c r="A48" s="270"/>
      <c r="B48" s="213"/>
      <c r="C48" s="213"/>
      <c r="D48" s="213"/>
      <c r="E48" s="213"/>
      <c r="F48" s="213"/>
      <c r="G48" s="213"/>
      <c r="H48" s="295"/>
      <c r="I48" s="295"/>
      <c r="J48" s="269" t="s">
        <v>47</v>
      </c>
      <c r="K48" s="310" t="n">
        <f aca="false">SWISS7_H!K46</f>
        <v>0.002897644361059</v>
      </c>
    </row>
    <row r="49" customFormat="false" ht="12.75" hidden="false" customHeight="true" outlineLevel="0" collapsed="false">
      <c r="A49" s="270"/>
      <c r="B49" s="213"/>
      <c r="C49" s="213"/>
      <c r="D49" s="213"/>
      <c r="E49" s="213"/>
      <c r="F49" s="213"/>
      <c r="G49" s="213"/>
      <c r="H49" s="295"/>
      <c r="I49" s="295"/>
      <c r="J49" s="269" t="s">
        <v>48</v>
      </c>
      <c r="K49" s="310" t="n">
        <f aca="false">SWISS7_H!K47</f>
        <v>0.00191786533249948</v>
      </c>
    </row>
    <row r="50" customFormat="false" ht="12.75" hidden="false" customHeight="true" outlineLevel="0" collapsed="false">
      <c r="A50" s="270"/>
      <c r="B50" s="213"/>
      <c r="C50" s="213"/>
      <c r="D50" s="213"/>
      <c r="E50" s="213"/>
      <c r="F50" s="213"/>
      <c r="G50" s="213"/>
      <c r="H50" s="295"/>
      <c r="I50" s="295"/>
      <c r="J50" s="269" t="s">
        <v>49</v>
      </c>
      <c r="K50" s="310" t="n">
        <f aca="false">SWISS7_H!K48</f>
        <v>0.0021680216802168</v>
      </c>
    </row>
    <row r="51" customFormat="false" ht="12.75" hidden="false" customHeight="true" outlineLevel="0" collapsed="false">
      <c r="A51" s="270"/>
      <c r="B51" s="213"/>
      <c r="C51" s="213"/>
      <c r="D51" s="213"/>
      <c r="E51" s="213"/>
      <c r="F51" s="213"/>
      <c r="G51" s="213"/>
      <c r="H51" s="295"/>
      <c r="I51" s="295"/>
      <c r="J51" s="269" t="s">
        <v>50</v>
      </c>
      <c r="K51" s="310" t="n">
        <f aca="false">SWISS7_H!K49</f>
        <v>0.00685845319991662</v>
      </c>
    </row>
    <row r="52" customFormat="false" ht="12.75" hidden="false" customHeight="true" outlineLevel="0" collapsed="false">
      <c r="A52" s="270"/>
      <c r="B52" s="213"/>
      <c r="C52" s="213"/>
      <c r="D52" s="213"/>
      <c r="E52" s="213"/>
      <c r="F52" s="213"/>
      <c r="G52" s="213"/>
      <c r="H52" s="295"/>
      <c r="I52" s="295"/>
      <c r="J52" s="269" t="s">
        <v>51</v>
      </c>
      <c r="K52" s="310" t="n">
        <f aca="false">SWISS7_H!K50</f>
        <v>0.0124661246612466</v>
      </c>
    </row>
    <row r="53" customFormat="false" ht="12.75" hidden="false" customHeight="true" outlineLevel="0" collapsed="false">
      <c r="A53" s="270"/>
      <c r="B53" s="213"/>
      <c r="C53" s="213"/>
      <c r="D53" s="213"/>
      <c r="E53" s="213"/>
      <c r="F53" s="213"/>
      <c r="G53" s="213"/>
      <c r="H53" s="295"/>
      <c r="I53" s="295"/>
      <c r="J53" s="309" t="s">
        <v>52</v>
      </c>
      <c r="K53" s="310" t="n">
        <f aca="false">SWISS7_H!K51</f>
        <v>0.0446112153429227</v>
      </c>
    </row>
    <row r="54" customFormat="false" ht="12.75" hidden="false" customHeight="true" outlineLevel="0" collapsed="false">
      <c r="A54" s="270"/>
      <c r="B54" s="213"/>
      <c r="C54" s="213"/>
      <c r="D54" s="213"/>
      <c r="E54" s="213"/>
      <c r="F54" s="213"/>
      <c r="G54" s="213"/>
      <c r="H54" s="295"/>
      <c r="I54" s="295"/>
      <c r="J54" s="311" t="s">
        <v>53</v>
      </c>
      <c r="K54" s="312" t="n">
        <f aca="false">SWISS7_H!K52</f>
        <v>0.0747759016051699</v>
      </c>
    </row>
    <row r="55" customFormat="false" ht="12.75" hidden="false" customHeight="true" outlineLevel="0" collapsed="false">
      <c r="A55" s="270"/>
      <c r="B55" s="213"/>
      <c r="C55" s="213"/>
      <c r="D55" s="213"/>
      <c r="E55" s="213"/>
      <c r="F55" s="213"/>
      <c r="G55" s="213"/>
      <c r="H55" s="295"/>
      <c r="I55" s="295"/>
      <c r="J55" s="311" t="s">
        <v>54</v>
      </c>
      <c r="K55" s="310" t="n">
        <f aca="false">SWISS7_H!K53</f>
        <v>0.0587450489889514</v>
      </c>
    </row>
    <row r="56" customFormat="false" ht="12.75" hidden="false" customHeight="true" outlineLevel="0" collapsed="false">
      <c r="A56" s="270"/>
      <c r="B56" s="213"/>
      <c r="C56" s="213"/>
      <c r="D56" s="213"/>
      <c r="E56" s="213"/>
      <c r="F56" s="213"/>
      <c r="G56" s="213"/>
      <c r="H56" s="295"/>
      <c r="I56" s="295"/>
      <c r="J56" s="269" t="s">
        <v>55</v>
      </c>
      <c r="K56" s="310" t="n">
        <f aca="false">SWISS7_H!K54</f>
        <v>0.0515947467166979</v>
      </c>
    </row>
    <row r="57" customFormat="false" ht="12.75" hidden="false" customHeight="true" outlineLevel="0" collapsed="false">
      <c r="A57" s="270"/>
      <c r="B57" s="213"/>
      <c r="C57" s="213"/>
      <c r="D57" s="213"/>
      <c r="E57" s="213"/>
      <c r="F57" s="213"/>
      <c r="G57" s="213"/>
      <c r="H57" s="295"/>
      <c r="I57" s="295"/>
      <c r="J57" s="269" t="s">
        <v>56</v>
      </c>
      <c r="K57" s="310" t="n">
        <f aca="false">SWISS7_H!K55</f>
        <v>0.0565770273087346</v>
      </c>
    </row>
    <row r="58" customFormat="false" ht="12.75" hidden="false" customHeight="true" outlineLevel="0" collapsed="false">
      <c r="A58" s="270"/>
      <c r="B58" s="213"/>
      <c r="C58" s="213"/>
      <c r="D58" s="213"/>
      <c r="E58" s="213"/>
      <c r="F58" s="213"/>
      <c r="G58" s="213"/>
      <c r="H58" s="295"/>
      <c r="I58" s="295"/>
      <c r="J58" s="269" t="s">
        <v>57</v>
      </c>
      <c r="K58" s="310" t="n">
        <f aca="false">SWISS7_H!K56</f>
        <v>0.0706066291432145</v>
      </c>
    </row>
    <row r="59" customFormat="false" ht="12.75" hidden="false" customHeight="true" outlineLevel="0" collapsed="false">
      <c r="A59" s="270"/>
      <c r="B59" s="213"/>
      <c r="C59" s="213"/>
      <c r="D59" s="213"/>
      <c r="E59" s="213"/>
      <c r="F59" s="213"/>
      <c r="G59" s="213"/>
      <c r="H59" s="295"/>
      <c r="I59" s="295"/>
      <c r="J59" s="268" t="s">
        <v>58</v>
      </c>
      <c r="K59" s="310" t="n">
        <f aca="false">SWISS7_H!K57</f>
        <v>0.0594955180321034</v>
      </c>
    </row>
    <row r="60" customFormat="false" ht="12.75" hidden="false" customHeight="true" outlineLevel="0" collapsed="false">
      <c r="A60" s="270"/>
      <c r="B60" s="213"/>
      <c r="C60" s="213"/>
      <c r="D60" s="213"/>
      <c r="E60" s="213"/>
      <c r="F60" s="213"/>
      <c r="G60" s="213"/>
      <c r="H60" s="295"/>
      <c r="I60" s="295"/>
      <c r="J60" s="269" t="s">
        <v>59</v>
      </c>
      <c r="K60" s="310" t="n">
        <f aca="false">SWISS7_H!K58</f>
        <v>0.0662914321450907</v>
      </c>
    </row>
    <row r="61" customFormat="false" ht="12.75" hidden="false" customHeight="true" outlineLevel="0" collapsed="false">
      <c r="A61" s="270"/>
      <c r="B61" s="213"/>
      <c r="C61" s="213"/>
      <c r="D61" s="213"/>
      <c r="E61" s="213"/>
      <c r="F61" s="213"/>
      <c r="G61" s="213"/>
      <c r="H61" s="295"/>
      <c r="I61" s="295"/>
      <c r="J61" s="269" t="s">
        <v>60</v>
      </c>
      <c r="K61" s="310" t="n">
        <f aca="false">SWISS7_H!K59</f>
        <v>0.058411507191995</v>
      </c>
    </row>
    <row r="62" customFormat="false" ht="12.75" hidden="false" customHeight="true" outlineLevel="0" collapsed="false">
      <c r="A62" s="270"/>
      <c r="B62" s="213"/>
      <c r="C62" s="213"/>
      <c r="D62" s="213"/>
      <c r="E62" s="213"/>
      <c r="F62" s="213"/>
      <c r="G62" s="213"/>
      <c r="H62" s="295"/>
      <c r="I62" s="295"/>
      <c r="J62" s="269" t="s">
        <v>61</v>
      </c>
      <c r="K62" s="310" t="n">
        <f aca="false">SWISS7_H!K60</f>
        <v>0.0617260787992495</v>
      </c>
    </row>
    <row r="63" customFormat="false" ht="12.75" hidden="false" customHeight="true" outlineLevel="0" collapsed="false">
      <c r="A63" s="270"/>
      <c r="B63" s="213"/>
      <c r="C63" s="213"/>
      <c r="D63" s="213"/>
      <c r="E63" s="213"/>
      <c r="F63" s="213"/>
      <c r="G63" s="213"/>
      <c r="H63" s="295"/>
      <c r="I63" s="295"/>
      <c r="J63" s="309" t="s">
        <v>62</v>
      </c>
      <c r="K63" s="310" t="n">
        <f aca="false">SWISS7_H!K61</f>
        <v>0.0747342088805503</v>
      </c>
    </row>
    <row r="64" customFormat="false" ht="12.75" hidden="false" customHeight="true" outlineLevel="0" collapsed="false">
      <c r="A64" s="270"/>
      <c r="B64" s="213"/>
      <c r="C64" s="213"/>
      <c r="D64" s="213"/>
      <c r="E64" s="213"/>
      <c r="F64" s="213"/>
      <c r="G64" s="213"/>
      <c r="H64" s="295"/>
      <c r="I64" s="295"/>
      <c r="J64" s="311" t="s">
        <v>63</v>
      </c>
      <c r="K64" s="312" t="n">
        <f aca="false">SWISS7_H!K62</f>
        <v>0.0808630393996248</v>
      </c>
    </row>
    <row r="65" customFormat="false" ht="12.75" hidden="false" customHeight="true" outlineLevel="0" collapsed="false">
      <c r="A65" s="270"/>
      <c r="B65" s="213"/>
      <c r="C65" s="213"/>
      <c r="D65" s="213"/>
      <c r="E65" s="213"/>
      <c r="F65" s="213"/>
      <c r="G65" s="213"/>
      <c r="H65" s="295"/>
      <c r="I65" s="295"/>
      <c r="J65" s="311" t="s">
        <v>64</v>
      </c>
      <c r="K65" s="310" t="n">
        <f aca="false">SWISS7_H!K63</f>
        <v>0.0680425265791119</v>
      </c>
    </row>
    <row r="66" customFormat="false" ht="12.75" hidden="false" customHeight="true" outlineLevel="0" collapsed="false">
      <c r="A66" s="270"/>
      <c r="B66" s="213"/>
      <c r="C66" s="213"/>
      <c r="D66" s="213"/>
      <c r="E66" s="213"/>
      <c r="F66" s="213"/>
      <c r="G66" s="213"/>
      <c r="H66" s="295"/>
      <c r="I66" s="295"/>
      <c r="J66" s="269" t="s">
        <v>65</v>
      </c>
      <c r="K66" s="310" t="n">
        <f aca="false">SWISS7_H!K64</f>
        <v>0.0480508651240358</v>
      </c>
    </row>
    <row r="67" customFormat="false" ht="12.75" hidden="false" customHeight="true" outlineLevel="0" collapsed="false">
      <c r="A67" s="270"/>
      <c r="B67" s="213"/>
      <c r="C67" s="213"/>
      <c r="D67" s="213"/>
      <c r="E67" s="213"/>
      <c r="F67" s="213"/>
      <c r="G67" s="213"/>
      <c r="H67" s="295"/>
      <c r="I67" s="295"/>
      <c r="J67" s="269" t="s">
        <v>66</v>
      </c>
      <c r="K67" s="310" t="n">
        <f aca="false">SWISS7_H!K65</f>
        <v>0.0314363143631436</v>
      </c>
    </row>
    <row r="68" customFormat="false" ht="12.75" hidden="false" customHeight="true" outlineLevel="0" collapsed="false">
      <c r="A68" s="270"/>
      <c r="B68" s="213"/>
      <c r="C68" s="213"/>
      <c r="D68" s="213"/>
      <c r="E68" s="213"/>
      <c r="F68" s="213"/>
      <c r="G68" s="213"/>
      <c r="H68" s="295"/>
      <c r="I68" s="295"/>
      <c r="J68" s="269" t="s">
        <v>67</v>
      </c>
      <c r="K68" s="310" t="n">
        <f aca="false">SWISS7_H!K66</f>
        <v>0.0254951011048572</v>
      </c>
    </row>
    <row r="69" customFormat="false" ht="12.75" hidden="false" customHeight="true" outlineLevel="0" collapsed="false">
      <c r="A69" s="270"/>
      <c r="B69" s="213"/>
      <c r="C69" s="213"/>
      <c r="D69" s="213"/>
      <c r="E69" s="213"/>
      <c r="F69" s="213"/>
      <c r="G69" s="213"/>
      <c r="H69" s="295"/>
      <c r="I69" s="295"/>
      <c r="J69" s="269" t="s">
        <v>68</v>
      </c>
      <c r="K69" s="310" t="n">
        <f aca="false">SWISS7_H!K67</f>
        <v>0.0229726912653742</v>
      </c>
    </row>
    <row r="70" customFormat="false" ht="13.5" hidden="false" customHeight="true" outlineLevel="0" collapsed="false">
      <c r="A70" s="17"/>
      <c r="B70" s="18"/>
      <c r="C70" s="18"/>
      <c r="D70" s="18"/>
      <c r="E70" s="18"/>
      <c r="F70" s="18"/>
      <c r="G70" s="18"/>
      <c r="H70" s="326"/>
      <c r="I70" s="327"/>
      <c r="J70" s="328" t="s">
        <v>69</v>
      </c>
      <c r="K70" s="315" t="n">
        <f aca="false">SWISS7_H!K68</f>
        <v>0.0133833646028768</v>
      </c>
    </row>
    <row r="71" customFormat="false" ht="13.5" hidden="false" customHeight="true" outlineLevel="0" collapsed="false"/>
    <row r="72" customFormat="false" ht="13.5" hidden="false" customHeight="true" outlineLevel="0" collapsed="false">
      <c r="B72" s="316" t="str">
        <f aca="false">B37</f>
        <v>CAR (1)</v>
      </c>
      <c r="C72" s="317" t="str">
        <f aca="false">C37</f>
        <v>MR (2)</v>
      </c>
      <c r="D72" s="317" t="str">
        <f aca="false">D37</f>
        <v>PW (11)</v>
      </c>
      <c r="E72" s="317" t="str">
        <f aca="false">E37</f>
        <v>LIE (12)</v>
      </c>
      <c r="F72" s="317" t="str">
        <f aca="false">F37</f>
        <v>LW (8)</v>
      </c>
      <c r="G72" s="317" t="str">
        <f aca="false">G37</f>
        <v>LZ (9)</v>
      </c>
      <c r="H72" s="329" t="str">
        <f aca="false">H37</f>
        <v>SZ (10)</v>
      </c>
    </row>
    <row r="73" customFormat="false" ht="12.75" hidden="false" customHeight="true" outlineLevel="0" collapsed="false">
      <c r="A73" s="60" t="s">
        <v>276</v>
      </c>
      <c r="B73" s="276" t="n">
        <f aca="false">SWISS7_H!B70</f>
        <v>0.00514905149051491</v>
      </c>
      <c r="C73" s="318" t="n">
        <f aca="false">SWISS7_H!C70</f>
        <v>0.0210965186574943</v>
      </c>
      <c r="D73" s="318" t="n">
        <f aca="false">SWISS7_H!D70</f>
        <v>0.919699812382739</v>
      </c>
      <c r="E73" s="318" t="n">
        <f aca="false">SWISS7_H!E70</f>
        <v>0.0379195330414843</v>
      </c>
      <c r="F73" s="318" t="n">
        <f aca="false">SWISS7_H!F70</f>
        <v>0.00756722951844903</v>
      </c>
      <c r="G73" s="318" t="n">
        <f aca="false">SWISS7_H!G70</f>
        <v>0.000687929956222639</v>
      </c>
      <c r="H73" s="330" t="n">
        <f aca="false">SWISS7_H!H70</f>
        <v>0.00168855534709193</v>
      </c>
      <c r="I73" s="319"/>
      <c r="J73" s="80"/>
      <c r="K73" s="320" t="n">
        <f aca="false">SWISS7_H!K70</f>
        <v>0.993808630393996</v>
      </c>
    </row>
    <row r="74" customFormat="false" ht="12.75" hidden="false" customHeight="true" outlineLevel="0" collapsed="false">
      <c r="A74" s="279" t="s">
        <v>279</v>
      </c>
      <c r="B74" s="280" t="n">
        <f aca="false">SWISS7_H!B71</f>
        <v>0.00496143422972691</v>
      </c>
      <c r="C74" s="321" t="n">
        <f aca="false">SWISS7_H!C71</f>
        <v>0.0197831978319783</v>
      </c>
      <c r="D74" s="321" t="n">
        <f aca="false">SWISS7_H!D71</f>
        <v>0.856139253700229</v>
      </c>
      <c r="E74" s="321" t="n">
        <f aca="false">SWISS7_H!E71</f>
        <v>0.0353345841150719</v>
      </c>
      <c r="F74" s="321" t="n">
        <f aca="false">SWISS7_H!F71</f>
        <v>0.00692099228684595</v>
      </c>
      <c r="G74" s="321" t="n">
        <f aca="false">SWISS7_H!G71</f>
        <v>0.000667083593912862</v>
      </c>
      <c r="H74" s="331" t="n">
        <f aca="false">SWISS7_H!H71</f>
        <v>0.00158432353554305</v>
      </c>
      <c r="I74" s="319"/>
      <c r="J74" s="80"/>
      <c r="K74" s="312" t="n">
        <f aca="false">SWISS7_H!K71</f>
        <v>0.925390869293308</v>
      </c>
    </row>
    <row r="75" customFormat="false" ht="13.5" hidden="false" customHeight="true" outlineLevel="0" collapsed="false">
      <c r="A75" s="283" t="s">
        <v>280</v>
      </c>
      <c r="B75" s="284" t="n">
        <f aca="false">SWISS7_H!B72</f>
        <v>0.000187617260787993</v>
      </c>
      <c r="C75" s="285" t="n">
        <f aca="false">SWISS7_H!C72</f>
        <v>0.00131332082551595</v>
      </c>
      <c r="D75" s="285" t="n">
        <f aca="false">SWISS7_H!D72</f>
        <v>0.0635605586825099</v>
      </c>
      <c r="E75" s="285" t="n">
        <f aca="false">SWISS7_H!E72</f>
        <v>0.00258494892641234</v>
      </c>
      <c r="F75" s="285" t="n">
        <f aca="false">SWISS7_H!F72</f>
        <v>0.000646237231603086</v>
      </c>
      <c r="G75" s="285" t="n">
        <f aca="false">SWISS7_H!G72</f>
        <v>2.08463623097769E-005</v>
      </c>
      <c r="H75" s="286" t="n">
        <f aca="false">SWISS7_H!H72</f>
        <v>0.000104231811548885</v>
      </c>
      <c r="I75" s="319"/>
      <c r="J75" s="80"/>
      <c r="K75" s="323" t="n">
        <f aca="false">SWISS7_H!K72</f>
        <v>0.0684177611006878</v>
      </c>
    </row>
  </sheetData>
  <mergeCells count="4">
    <mergeCell ref="A5:K5"/>
    <mergeCell ref="A6:K6"/>
    <mergeCell ref="K10:K11"/>
    <mergeCell ref="K45:K46"/>
  </mergeCells>
  <conditionalFormatting sqref="J47:K58">
    <cfRule type="expression" priority="2" aboveAverage="0" equalAverage="0" bottom="0" percent="0" rank="0" text="" dxfId="3">
      <formula>$K47&gt;=MAX($K$45:$K$56)</formula>
    </cfRule>
  </conditionalFormatting>
  <conditionalFormatting sqref="J59:K70">
    <cfRule type="expression" priority="3" aboveAverage="0" equalAverage="0" bottom="0" percent="0" rank="0" text="" dxfId="1">
      <formula>$K59&gt;=MAX($K$57:$K$68)</formula>
    </cfRule>
  </conditionalFormatting>
  <conditionalFormatting sqref="J12:K23">
    <cfRule type="expression" priority="4" aboveAverage="0" equalAverage="0" bottom="0" percent="0" rank="0" text="" dxfId="3">
      <formula>$K12&gt;=MAX($K$12:$K$23)</formula>
    </cfRule>
  </conditionalFormatting>
  <conditionalFormatting sqref="J24:K35">
    <cfRule type="expression" priority="5" aboveAverage="0" equalAverage="0" bottom="0" percent="0" rank="0" text="" dxfId="1">
      <formula>$K24&gt;=MAX($K$24:$K$35)</formula>
    </cfRule>
  </conditionalFormatting>
  <printOptions headings="false" gridLines="false" gridLinesSet="true" horizontalCentered="true" verticalCentered="false"/>
  <pageMargins left="0.669444444444444" right="0.669444444444444" top="1.41666666666667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Neuchâtel_x005F_x005F_x000a_Département du développement_x005F_x005F_x000a_territorial et de l'environnement&amp;CComptage hebdomadaire&amp;R&amp;8 Service des ponts et chaussées_x005F_x005F_x000a_Bureau signalisation et circulation_x005F_x005F_x000a_Neuchâtel, le &amp;D</oddHeader>
    <oddFooter>&amp;L&amp;6 &amp;F&amp;R&amp;8 Page: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7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N72" activeCellId="0" sqref="N72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11" min="2" style="1" width="9.55"/>
    <col collapsed="false" customWidth="true" hidden="false" outlineLevel="0" max="12" min="12" style="1" width="1.39"/>
    <col collapsed="false" customWidth="true" hidden="false" outlineLevel="0" max="13" min="13" style="1" width="9.55"/>
    <col collapsed="false" customWidth="true" hidden="false" outlineLevel="0" max="14" min="14" style="5" width="9.55"/>
    <col collapsed="false" customWidth="true" hidden="false" outlineLevel="0" max="1025" min="15" style="1" width="11.04"/>
  </cols>
  <sheetData>
    <row r="1" customFormat="false" ht="15.75" hidden="false" customHeight="true" outlineLevel="0" collapsed="false">
      <c r="A1" s="52" t="str">
        <f aca="false">Data1!A1</f>
        <v>Poste de comptage : 01743230     Axe : NE:174:    PR 1 + 3.255 m à PR 1 + 276.531 m</v>
      </c>
    </row>
    <row r="2" customFormat="false" ht="19.5" hidden="false" customHeight="true" outlineLevel="0" collapsed="false">
      <c r="A2" s="54" t="str">
        <f aca="false">Data1!A3</f>
        <v>Période de comptage du 08/05/2017 au 14/05/2017</v>
      </c>
      <c r="N2" s="4" t="str">
        <f aca="false">Data1!K1</f>
        <v>Type de compteur: M680 B</v>
      </c>
    </row>
    <row r="3" customFormat="false" ht="18.75" hidden="false" customHeight="true" outlineLevel="0" collapsed="false">
      <c r="A3" s="54" t="s">
        <v>221</v>
      </c>
      <c r="B3" s="254" t="str">
        <f aca="false">Data1!A2</f>
        <v>Peseux, carrefour giratoire de la Maison de Commune</v>
      </c>
    </row>
    <row r="4" customFormat="false" ht="12.75" hidden="false" customHeight="true" outlineLevel="0" collapsed="false">
      <c r="A4" s="54" t="s">
        <v>222</v>
      </c>
      <c r="B4" s="56" t="str">
        <f aca="false">Data1!G2</f>
        <v>Auvernier, carrefour giratoire de Brena</v>
      </c>
    </row>
    <row r="5" customFormat="false" ht="26.45" hidden="false" customHeight="true" outlineLevel="0" collapsed="false">
      <c r="A5" s="255" t="str">
        <f aca="false">"Classification SWISS10 "&amp;RIGHT(A2,4)</f>
        <v>Classification SWISS10 2017</v>
      </c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</row>
    <row r="6" customFormat="false" ht="27" hidden="false" customHeight="true" outlineLevel="0" collapsed="false">
      <c r="A6" s="256" t="str">
        <f aca="false">Data1!D2</f>
        <v>AUVERNIER - Rte de la Gare</v>
      </c>
      <c r="B6" s="256"/>
      <c r="C6" s="256"/>
      <c r="D6" s="256"/>
      <c r="E6" s="256"/>
      <c r="F6" s="256"/>
      <c r="G6" s="256"/>
      <c r="H6" s="256"/>
      <c r="I6" s="256"/>
      <c r="J6" s="256"/>
      <c r="K6" s="256"/>
      <c r="L6" s="256"/>
      <c r="M6" s="256"/>
      <c r="N6" s="256"/>
    </row>
    <row r="8" customFormat="false" ht="12.75" hidden="false" customHeight="true" outlineLevel="0" collapsed="false">
      <c r="A8" s="257" t="s">
        <v>277</v>
      </c>
      <c r="B8" s="258" t="str">
        <f aca="false">B3</f>
        <v>Peseux, carrefour giratoire de la Maison de Commune</v>
      </c>
    </row>
    <row r="9" customFormat="false" ht="13.5" hidden="false" customHeight="true" outlineLevel="0" collapsed="false"/>
    <row r="10" s="223" customFormat="true" ht="18.6" hidden="false" customHeight="true" outlineLevel="0" collapsed="false">
      <c r="B10" s="289" t="str">
        <f aca="false">"Distrubution des classes SWISS10 par tranche horaire  -  Cumuls sur 7 jours (Lu - Di)"</f>
        <v>Distrubution des classes SWISS10 par tranche horaire  -  Cumuls sur 7 jours (Lu - Di)</v>
      </c>
      <c r="C10" s="289"/>
      <c r="D10" s="289"/>
      <c r="E10" s="289"/>
      <c r="F10" s="289"/>
      <c r="G10" s="289"/>
      <c r="H10" s="289"/>
      <c r="I10" s="289"/>
      <c r="J10" s="289"/>
      <c r="K10" s="289"/>
      <c r="L10" s="332"/>
      <c r="M10" s="260" t="s">
        <v>275</v>
      </c>
      <c r="N10" s="261" t="s">
        <v>282</v>
      </c>
    </row>
    <row r="11" customFormat="false" ht="12.75" hidden="false" customHeight="true" outlineLevel="0" collapsed="false">
      <c r="A11" s="262" t="s">
        <v>250</v>
      </c>
      <c r="B11" s="290" t="str">
        <f aca="false">Data2!BI11</f>
        <v>CAR (1)</v>
      </c>
      <c r="C11" s="186" t="str">
        <f aca="false">Data2!BJ11</f>
        <v>MR (2)</v>
      </c>
      <c r="D11" s="291" t="str">
        <f aca="false">Data2!BK11</f>
        <v>PW (3)</v>
      </c>
      <c r="E11" s="186" t="str">
        <f aca="false">Data2!BL11</f>
        <v>PW+AH(4)</v>
      </c>
      <c r="F11" s="291" t="str">
        <f aca="false">Data2!BM11</f>
        <v>LIE (5)</v>
      </c>
      <c r="G11" s="186" t="str">
        <f aca="false">Data2!BN11</f>
        <v>LIE+AH(6)</v>
      </c>
      <c r="H11" s="291" t="str">
        <f aca="false">Data2!BO11</f>
        <v>LIE+AL(7)</v>
      </c>
      <c r="I11" s="186" t="str">
        <f aca="false">Data2!BP11</f>
        <v>LW (8)</v>
      </c>
      <c r="J11" s="291" t="str">
        <f aca="false">Data2!BQ11</f>
        <v>LZ (9)</v>
      </c>
      <c r="K11" s="333" t="str">
        <f aca="false">Data2!BR11</f>
        <v>SZ (10)</v>
      </c>
      <c r="L11" s="100"/>
      <c r="M11" s="266" t="s">
        <v>278</v>
      </c>
      <c r="N11" s="261"/>
    </row>
    <row r="12" customFormat="false" ht="12.75" hidden="false" customHeight="true" outlineLevel="0" collapsed="false">
      <c r="A12" s="267" t="s">
        <v>46</v>
      </c>
      <c r="B12" s="268" t="n">
        <f aca="false">Data_category!B5</f>
        <v>0</v>
      </c>
      <c r="C12" s="268" t="n">
        <f aca="false">Data_category!C5</f>
        <v>5</v>
      </c>
      <c r="D12" s="268" t="n">
        <f aca="false">Data_category!D5</f>
        <v>358</v>
      </c>
      <c r="E12" s="268" t="n">
        <f aca="false">Data_category!E5</f>
        <v>0</v>
      </c>
      <c r="F12" s="268" t="n">
        <f aca="false">Data_category!F5</f>
        <v>12</v>
      </c>
      <c r="G12" s="268" t="n">
        <f aca="false">Data_category!G5</f>
        <v>1</v>
      </c>
      <c r="H12" s="268" t="n">
        <f aca="false">Data_category!H5</f>
        <v>0</v>
      </c>
      <c r="I12" s="268" t="n">
        <f aca="false">Data_category!I5</f>
        <v>2</v>
      </c>
      <c r="J12" s="268" t="n">
        <f aca="false">Data_category!J5</f>
        <v>0</v>
      </c>
      <c r="K12" s="268" t="n">
        <f aca="false">Data_category!K5</f>
        <v>0</v>
      </c>
      <c r="L12" s="213"/>
      <c r="M12" s="268" t="n">
        <f aca="false">CV_C!U14</f>
        <v>54</v>
      </c>
      <c r="N12" s="269" t="n">
        <f aca="false">M12/Data_category!$L$29*7</f>
        <v>0.00777090228809901</v>
      </c>
    </row>
    <row r="13" customFormat="false" ht="12.75" hidden="false" customHeight="true" outlineLevel="0" collapsed="false">
      <c r="A13" s="270" t="s">
        <v>47</v>
      </c>
      <c r="B13" s="268" t="n">
        <f aca="false">Data_category!B6</f>
        <v>0</v>
      </c>
      <c r="C13" s="268" t="n">
        <f aca="false">Data_category!C6</f>
        <v>4</v>
      </c>
      <c r="D13" s="268" t="n">
        <f aca="false">Data_category!D6</f>
        <v>144</v>
      </c>
      <c r="E13" s="268" t="n">
        <f aca="false">Data_category!E6</f>
        <v>1</v>
      </c>
      <c r="F13" s="268" t="n">
        <f aca="false">Data_category!F6</f>
        <v>7</v>
      </c>
      <c r="G13" s="268" t="n">
        <f aca="false">Data_category!G6</f>
        <v>0</v>
      </c>
      <c r="H13" s="268" t="n">
        <f aca="false">Data_category!H6</f>
        <v>0</v>
      </c>
      <c r="I13" s="268" t="n">
        <f aca="false">Data_category!I6</f>
        <v>0</v>
      </c>
      <c r="J13" s="268" t="n">
        <f aca="false">Data_category!J6</f>
        <v>0</v>
      </c>
      <c r="K13" s="268" t="n">
        <f aca="false">Data_category!K6</f>
        <v>0</v>
      </c>
      <c r="L13" s="213"/>
      <c r="M13" s="268" t="n">
        <f aca="false">CV_C!U15</f>
        <v>22.2857142857143</v>
      </c>
      <c r="N13" s="269" t="n">
        <f aca="false">M13/Data_category!$L$29*7</f>
        <v>0.00320703903953292</v>
      </c>
    </row>
    <row r="14" customFormat="false" ht="12.75" hidden="false" customHeight="true" outlineLevel="0" collapsed="false">
      <c r="A14" s="270" t="s">
        <v>48</v>
      </c>
      <c r="B14" s="268" t="n">
        <f aca="false">Data_category!B7</f>
        <v>0</v>
      </c>
      <c r="C14" s="268" t="n">
        <f aca="false">Data_category!C7</f>
        <v>1</v>
      </c>
      <c r="D14" s="268" t="n">
        <f aca="false">Data_category!D7</f>
        <v>95</v>
      </c>
      <c r="E14" s="268" t="n">
        <f aca="false">Data_category!E7</f>
        <v>0</v>
      </c>
      <c r="F14" s="268" t="n">
        <f aca="false">Data_category!F7</f>
        <v>9</v>
      </c>
      <c r="G14" s="268" t="n">
        <f aca="false">Data_category!G7</f>
        <v>0</v>
      </c>
      <c r="H14" s="268" t="n">
        <f aca="false">Data_category!H7</f>
        <v>0</v>
      </c>
      <c r="I14" s="268" t="n">
        <f aca="false">Data_category!I7</f>
        <v>4</v>
      </c>
      <c r="J14" s="268" t="n">
        <f aca="false">Data_category!J7</f>
        <v>0</v>
      </c>
      <c r="K14" s="268" t="n">
        <f aca="false">Data_category!K7</f>
        <v>0</v>
      </c>
      <c r="L14" s="213"/>
      <c r="M14" s="268" t="n">
        <f aca="false">CV_C!U16</f>
        <v>15.5714285714286</v>
      </c>
      <c r="N14" s="269" t="n">
        <f aca="false">M14/Data_category!$L$29*7</f>
        <v>0.00224081573916082</v>
      </c>
    </row>
    <row r="15" customFormat="false" ht="12.75" hidden="false" customHeight="true" outlineLevel="0" collapsed="false">
      <c r="A15" s="270" t="s">
        <v>49</v>
      </c>
      <c r="B15" s="268" t="n">
        <f aca="false">Data_category!B8</f>
        <v>0</v>
      </c>
      <c r="C15" s="268" t="n">
        <f aca="false">Data_category!C8</f>
        <v>1</v>
      </c>
      <c r="D15" s="268" t="n">
        <f aca="false">Data_category!D8</f>
        <v>80</v>
      </c>
      <c r="E15" s="268" t="n">
        <f aca="false">Data_category!E8</f>
        <v>0</v>
      </c>
      <c r="F15" s="268" t="n">
        <f aca="false">Data_category!F8</f>
        <v>6</v>
      </c>
      <c r="G15" s="268" t="n">
        <f aca="false">Data_category!G8</f>
        <v>2</v>
      </c>
      <c r="H15" s="268" t="n">
        <f aca="false">Data_category!H8</f>
        <v>0</v>
      </c>
      <c r="I15" s="268" t="n">
        <f aca="false">Data_category!I8</f>
        <v>5</v>
      </c>
      <c r="J15" s="268" t="n">
        <f aca="false">Data_category!J8</f>
        <v>0</v>
      </c>
      <c r="K15" s="268" t="n">
        <f aca="false">Data_category!K8</f>
        <v>3</v>
      </c>
      <c r="L15" s="213"/>
      <c r="M15" s="268" t="n">
        <f aca="false">CV_C!U17</f>
        <v>13.8571428571429</v>
      </c>
      <c r="N15" s="269" t="n">
        <f aca="false">M15/Data_category!$L$29*7</f>
        <v>0.00199412042842752</v>
      </c>
    </row>
    <row r="16" customFormat="false" ht="12.75" hidden="false" customHeight="true" outlineLevel="0" collapsed="false">
      <c r="A16" s="270" t="s">
        <v>50</v>
      </c>
      <c r="B16" s="268" t="n">
        <f aca="false">Data_category!B9</f>
        <v>0</v>
      </c>
      <c r="C16" s="268" t="n">
        <f aca="false">Data_category!C9</f>
        <v>2</v>
      </c>
      <c r="D16" s="268" t="n">
        <f aca="false">Data_category!D9</f>
        <v>98</v>
      </c>
      <c r="E16" s="268" t="n">
        <f aca="false">Data_category!E9</f>
        <v>0</v>
      </c>
      <c r="F16" s="268" t="n">
        <f aca="false">Data_category!F9</f>
        <v>14</v>
      </c>
      <c r="G16" s="268" t="n">
        <f aca="false">Data_category!G9</f>
        <v>0</v>
      </c>
      <c r="H16" s="268" t="n">
        <f aca="false">Data_category!H9</f>
        <v>0</v>
      </c>
      <c r="I16" s="268" t="n">
        <f aca="false">Data_category!I9</f>
        <v>13</v>
      </c>
      <c r="J16" s="268" t="n">
        <f aca="false">Data_category!J9</f>
        <v>3</v>
      </c>
      <c r="K16" s="268" t="n">
        <f aca="false">Data_category!K9</f>
        <v>5</v>
      </c>
      <c r="L16" s="213"/>
      <c r="M16" s="268" t="n">
        <f aca="false">CV_C!U18</f>
        <v>19.2857142857143</v>
      </c>
      <c r="N16" s="269" t="n">
        <f aca="false">M16/Data_category!$L$29*7</f>
        <v>0.00277532224574965</v>
      </c>
    </row>
    <row r="17" customFormat="false" ht="12.75" hidden="false" customHeight="true" outlineLevel="0" collapsed="false">
      <c r="A17" s="270" t="s">
        <v>51</v>
      </c>
      <c r="B17" s="268" t="n">
        <f aca="false">Data_category!B10</f>
        <v>1</v>
      </c>
      <c r="C17" s="268" t="n">
        <f aca="false">Data_category!C10</f>
        <v>13</v>
      </c>
      <c r="D17" s="268" t="n">
        <f aca="false">Data_category!D10</f>
        <v>253</v>
      </c>
      <c r="E17" s="268" t="n">
        <f aca="false">Data_category!E10</f>
        <v>0</v>
      </c>
      <c r="F17" s="268" t="n">
        <f aca="false">Data_category!F10</f>
        <v>15</v>
      </c>
      <c r="G17" s="268" t="n">
        <f aca="false">Data_category!G10</f>
        <v>0</v>
      </c>
      <c r="H17" s="268" t="n">
        <f aca="false">Data_category!H10</f>
        <v>5</v>
      </c>
      <c r="I17" s="268" t="n">
        <f aca="false">Data_category!I10</f>
        <v>14</v>
      </c>
      <c r="J17" s="268" t="n">
        <f aca="false">Data_category!J10</f>
        <v>1</v>
      </c>
      <c r="K17" s="268" t="n">
        <f aca="false">Data_category!K10</f>
        <v>2</v>
      </c>
      <c r="L17" s="213"/>
      <c r="M17" s="268" t="n">
        <f aca="false">CV_C!U19</f>
        <v>43.4285714285714</v>
      </c>
      <c r="N17" s="269" t="n">
        <f aca="false">M17/Data_category!$L$29*7</f>
        <v>0.00624961453857698</v>
      </c>
    </row>
    <row r="18" customFormat="false" ht="12.75" hidden="false" customHeight="true" outlineLevel="0" collapsed="false">
      <c r="A18" s="271" t="s">
        <v>52</v>
      </c>
      <c r="B18" s="268" t="n">
        <f aca="false">Data_category!B11</f>
        <v>13</v>
      </c>
      <c r="C18" s="268" t="n">
        <f aca="false">Data_category!C11</f>
        <v>53</v>
      </c>
      <c r="D18" s="268" t="n">
        <f aca="false">Data_category!D11</f>
        <v>1059</v>
      </c>
      <c r="E18" s="268" t="n">
        <f aca="false">Data_category!E11</f>
        <v>3</v>
      </c>
      <c r="F18" s="268" t="n">
        <f aca="false">Data_category!F11</f>
        <v>64</v>
      </c>
      <c r="G18" s="268" t="n">
        <f aca="false">Data_category!G11</f>
        <v>4</v>
      </c>
      <c r="H18" s="268" t="n">
        <f aca="false">Data_category!H11</f>
        <v>2</v>
      </c>
      <c r="I18" s="268" t="n">
        <f aca="false">Data_category!I11</f>
        <v>8</v>
      </c>
      <c r="J18" s="268" t="n">
        <f aca="false">Data_category!J11</f>
        <v>2</v>
      </c>
      <c r="K18" s="268" t="n">
        <f aca="false">Data_category!K11</f>
        <v>1</v>
      </c>
      <c r="L18" s="213"/>
      <c r="M18" s="268" t="n">
        <f aca="false">CV_C!U20</f>
        <v>172.714285714286</v>
      </c>
      <c r="N18" s="269" t="n">
        <f aca="false">M18/Data_category!$L$29*7</f>
        <v>0.0248545525563802</v>
      </c>
    </row>
    <row r="19" customFormat="false" ht="12.75" hidden="false" customHeight="true" outlineLevel="0" collapsed="false">
      <c r="A19" s="267" t="s">
        <v>53</v>
      </c>
      <c r="B19" s="268" t="n">
        <f aca="false">Data_category!B12</f>
        <v>16</v>
      </c>
      <c r="C19" s="268" t="n">
        <f aca="false">Data_category!C12</f>
        <v>61</v>
      </c>
      <c r="D19" s="268" t="n">
        <f aca="false">Data_category!D12</f>
        <v>2281</v>
      </c>
      <c r="E19" s="268" t="n">
        <f aca="false">Data_category!E12</f>
        <v>8</v>
      </c>
      <c r="F19" s="268" t="n">
        <f aca="false">Data_category!F12</f>
        <v>128</v>
      </c>
      <c r="G19" s="268" t="n">
        <f aca="false">Data_category!G12</f>
        <v>10</v>
      </c>
      <c r="H19" s="268" t="n">
        <f aca="false">Data_category!H12</f>
        <v>2</v>
      </c>
      <c r="I19" s="268" t="n">
        <f aca="false">Data_category!I12</f>
        <v>31</v>
      </c>
      <c r="J19" s="268" t="n">
        <f aca="false">Data_category!J12</f>
        <v>1</v>
      </c>
      <c r="K19" s="268" t="n">
        <f aca="false">Data_category!K12</f>
        <v>3</v>
      </c>
      <c r="L19" s="213"/>
      <c r="M19" s="272" t="n">
        <f aca="false">CV_C!U21</f>
        <v>363</v>
      </c>
      <c r="N19" s="269" t="n">
        <f aca="false">M19/Data_category!$L$29*7</f>
        <v>0.0522377320477767</v>
      </c>
    </row>
    <row r="20" customFormat="false" ht="12.75" hidden="false" customHeight="true" outlineLevel="0" collapsed="false">
      <c r="A20" s="267" t="s">
        <v>54</v>
      </c>
      <c r="B20" s="268" t="n">
        <f aca="false">Data_category!B13</f>
        <v>14</v>
      </c>
      <c r="C20" s="268" t="n">
        <f aca="false">Data_category!C13</f>
        <v>26</v>
      </c>
      <c r="D20" s="268" t="n">
        <f aca="false">Data_category!D13</f>
        <v>2116</v>
      </c>
      <c r="E20" s="268" t="n">
        <f aca="false">Data_category!E13</f>
        <v>8</v>
      </c>
      <c r="F20" s="268" t="n">
        <f aca="false">Data_category!F13</f>
        <v>127</v>
      </c>
      <c r="G20" s="268" t="n">
        <f aca="false">Data_category!G13</f>
        <v>18</v>
      </c>
      <c r="H20" s="268" t="n">
        <f aca="false">Data_category!H13</f>
        <v>3</v>
      </c>
      <c r="I20" s="268" t="n">
        <f aca="false">Data_category!I13</f>
        <v>21</v>
      </c>
      <c r="J20" s="268" t="n">
        <f aca="false">Data_category!J13</f>
        <v>2</v>
      </c>
      <c r="K20" s="268" t="n">
        <f aca="false">Data_category!K13</f>
        <v>1</v>
      </c>
      <c r="L20" s="213"/>
      <c r="M20" s="268" t="n">
        <f aca="false">CV_C!U22</f>
        <v>333.714285714286</v>
      </c>
      <c r="N20" s="269" t="n">
        <f aca="false">M20/Data_category!$L$29*7</f>
        <v>0.0480233538227494</v>
      </c>
    </row>
    <row r="21" customFormat="false" ht="12.75" hidden="false" customHeight="true" outlineLevel="0" collapsed="false">
      <c r="A21" s="270" t="s">
        <v>55</v>
      </c>
      <c r="B21" s="268" t="n">
        <f aca="false">Data_category!B14</f>
        <v>19</v>
      </c>
      <c r="C21" s="268" t="n">
        <f aca="false">Data_category!C14</f>
        <v>38</v>
      </c>
      <c r="D21" s="268" t="n">
        <f aca="false">Data_category!D14</f>
        <v>1984</v>
      </c>
      <c r="E21" s="268" t="n">
        <f aca="false">Data_category!E14</f>
        <v>8</v>
      </c>
      <c r="F21" s="268" t="n">
        <f aca="false">Data_category!F14</f>
        <v>129</v>
      </c>
      <c r="G21" s="268" t="n">
        <f aca="false">Data_category!G14</f>
        <v>7</v>
      </c>
      <c r="H21" s="268" t="n">
        <f aca="false">Data_category!H14</f>
        <v>2</v>
      </c>
      <c r="I21" s="268" t="n">
        <f aca="false">Data_category!I14</f>
        <v>29</v>
      </c>
      <c r="J21" s="268" t="n">
        <f aca="false">Data_category!J14</f>
        <v>3</v>
      </c>
      <c r="K21" s="268" t="n">
        <f aca="false">Data_category!K14</f>
        <v>2</v>
      </c>
      <c r="L21" s="213"/>
      <c r="M21" s="268" t="n">
        <f aca="false">CV_C!U23</f>
        <v>317.285714285714</v>
      </c>
      <c r="N21" s="269" t="n">
        <f aca="false">M21/Data_category!$L$29*7</f>
        <v>0.0456591904282219</v>
      </c>
    </row>
    <row r="22" customFormat="false" ht="12.75" hidden="false" customHeight="true" outlineLevel="0" collapsed="false">
      <c r="A22" s="270" t="s">
        <v>56</v>
      </c>
      <c r="B22" s="268" t="n">
        <f aca="false">Data_category!B15</f>
        <v>17</v>
      </c>
      <c r="C22" s="268" t="n">
        <f aca="false">Data_category!C15</f>
        <v>39</v>
      </c>
      <c r="D22" s="268" t="n">
        <f aca="false">Data_category!D15</f>
        <v>2124</v>
      </c>
      <c r="E22" s="268" t="n">
        <f aca="false">Data_category!E15</f>
        <v>8</v>
      </c>
      <c r="F22" s="268" t="n">
        <f aca="false">Data_category!F15</f>
        <v>131</v>
      </c>
      <c r="G22" s="268" t="n">
        <f aca="false">Data_category!G15</f>
        <v>15</v>
      </c>
      <c r="H22" s="268" t="n">
        <f aca="false">Data_category!H15</f>
        <v>3</v>
      </c>
      <c r="I22" s="268" t="n">
        <f aca="false">Data_category!I15</f>
        <v>43</v>
      </c>
      <c r="J22" s="268" t="n">
        <f aca="false">Data_category!J15</f>
        <v>1</v>
      </c>
      <c r="K22" s="268" t="n">
        <f aca="false">Data_category!K15</f>
        <v>5</v>
      </c>
      <c r="L22" s="213"/>
      <c r="M22" s="268" t="n">
        <f aca="false">CV_C!U24</f>
        <v>340.857142857143</v>
      </c>
      <c r="N22" s="269" t="n">
        <f aca="false">M22/Data_category!$L$29*7</f>
        <v>0.0490512509508048</v>
      </c>
    </row>
    <row r="23" customFormat="false" ht="12.75" hidden="false" customHeight="true" outlineLevel="0" collapsed="false">
      <c r="A23" s="270" t="s">
        <v>57</v>
      </c>
      <c r="B23" s="268" t="n">
        <f aca="false">Data_category!B16</f>
        <v>14</v>
      </c>
      <c r="C23" s="268" t="n">
        <f aca="false">Data_category!C16</f>
        <v>59</v>
      </c>
      <c r="D23" s="268" t="n">
        <f aca="false">Data_category!D16</f>
        <v>2843</v>
      </c>
      <c r="E23" s="268" t="n">
        <f aca="false">Data_category!E16</f>
        <v>4</v>
      </c>
      <c r="F23" s="268" t="n">
        <f aca="false">Data_category!F16</f>
        <v>150</v>
      </c>
      <c r="G23" s="268" t="n">
        <f aca="false">Data_category!G16</f>
        <v>9</v>
      </c>
      <c r="H23" s="268" t="n">
        <f aca="false">Data_category!H16</f>
        <v>2</v>
      </c>
      <c r="I23" s="268" t="n">
        <f aca="false">Data_category!I16</f>
        <v>32</v>
      </c>
      <c r="J23" s="268" t="n">
        <f aca="false">Data_category!J16</f>
        <v>3</v>
      </c>
      <c r="K23" s="268" t="n">
        <f aca="false">Data_category!K16</f>
        <v>5</v>
      </c>
      <c r="L23" s="213"/>
      <c r="M23" s="268" t="n">
        <f aca="false">CV_C!U25</f>
        <v>445.857142857143</v>
      </c>
      <c r="N23" s="269" t="n">
        <f aca="false">M23/Data_category!$L$29*7</f>
        <v>0.0641613387332196</v>
      </c>
    </row>
    <row r="24" customFormat="false" ht="12.75" hidden="false" customHeight="true" outlineLevel="0" collapsed="false">
      <c r="A24" s="270" t="s">
        <v>58</v>
      </c>
      <c r="B24" s="268" t="n">
        <f aca="false">Data_category!B17</f>
        <v>14</v>
      </c>
      <c r="C24" s="268" t="n">
        <f aca="false">Data_category!C17</f>
        <v>70</v>
      </c>
      <c r="D24" s="268" t="n">
        <f aca="false">Data_category!D17</f>
        <v>2709</v>
      </c>
      <c r="E24" s="268" t="n">
        <f aca="false">Data_category!E17</f>
        <v>7</v>
      </c>
      <c r="F24" s="268" t="n">
        <f aca="false">Data_category!F17</f>
        <v>79</v>
      </c>
      <c r="G24" s="268" t="n">
        <f aca="false">Data_category!G17</f>
        <v>1</v>
      </c>
      <c r="H24" s="268" t="n">
        <f aca="false">Data_category!H17</f>
        <v>1</v>
      </c>
      <c r="I24" s="268" t="n">
        <f aca="false">Data_category!I17</f>
        <v>10</v>
      </c>
      <c r="J24" s="268" t="n">
        <f aca="false">Data_category!J17</f>
        <v>1</v>
      </c>
      <c r="K24" s="268" t="n">
        <f aca="false">Data_category!K17</f>
        <v>1</v>
      </c>
      <c r="L24" s="213"/>
      <c r="M24" s="268" t="n">
        <f aca="false">CV_C!U26</f>
        <v>413.285714285714</v>
      </c>
      <c r="N24" s="269" t="n">
        <f aca="false">M24/Data_category!$L$29*7</f>
        <v>0.0594741278292868</v>
      </c>
    </row>
    <row r="25" customFormat="false" ht="12.75" hidden="false" customHeight="true" outlineLevel="0" collapsed="false">
      <c r="A25" s="270" t="s">
        <v>59</v>
      </c>
      <c r="B25" s="268" t="n">
        <f aca="false">Data_category!B18</f>
        <v>15</v>
      </c>
      <c r="C25" s="268" t="n">
        <f aca="false">Data_category!C18</f>
        <v>75</v>
      </c>
      <c r="D25" s="268" t="n">
        <f aca="false">Data_category!D18</f>
        <v>2664</v>
      </c>
      <c r="E25" s="268" t="n">
        <f aca="false">Data_category!E18</f>
        <v>9</v>
      </c>
      <c r="F25" s="268" t="n">
        <f aca="false">Data_category!F18</f>
        <v>139</v>
      </c>
      <c r="G25" s="268" t="n">
        <f aca="false">Data_category!G18</f>
        <v>11</v>
      </c>
      <c r="H25" s="268" t="n">
        <f aca="false">Data_category!H18</f>
        <v>3</v>
      </c>
      <c r="I25" s="268" t="n">
        <f aca="false">Data_category!I18</f>
        <v>23</v>
      </c>
      <c r="J25" s="268" t="n">
        <f aca="false">Data_category!J18</f>
        <v>1</v>
      </c>
      <c r="K25" s="268" t="n">
        <f aca="false">Data_category!K18</f>
        <v>2</v>
      </c>
      <c r="L25" s="213"/>
      <c r="M25" s="268" t="n">
        <f aca="false">CV_C!U27</f>
        <v>420.285714285714</v>
      </c>
      <c r="N25" s="269" t="n">
        <f aca="false">M25/Data_category!$L$29*7</f>
        <v>0.0604814670147812</v>
      </c>
    </row>
    <row r="26" customFormat="false" ht="12.75" hidden="false" customHeight="true" outlineLevel="0" collapsed="false">
      <c r="A26" s="270" t="s">
        <v>60</v>
      </c>
      <c r="B26" s="268" t="n">
        <f aca="false">Data_category!B19</f>
        <v>18</v>
      </c>
      <c r="C26" s="268" t="n">
        <f aca="false">Data_category!C19</f>
        <v>72</v>
      </c>
      <c r="D26" s="268" t="n">
        <f aca="false">Data_category!D19</f>
        <v>2449</v>
      </c>
      <c r="E26" s="268" t="n">
        <f aca="false">Data_category!E19</f>
        <v>5</v>
      </c>
      <c r="F26" s="268" t="n">
        <f aca="false">Data_category!F19</f>
        <v>106</v>
      </c>
      <c r="G26" s="268" t="n">
        <f aca="false">Data_category!G19</f>
        <v>7</v>
      </c>
      <c r="H26" s="268" t="n">
        <f aca="false">Data_category!H19</f>
        <v>1</v>
      </c>
      <c r="I26" s="268" t="n">
        <f aca="false">Data_category!I19</f>
        <v>12</v>
      </c>
      <c r="J26" s="268" t="n">
        <f aca="false">Data_category!J19</f>
        <v>1</v>
      </c>
      <c r="K26" s="268" t="n">
        <f aca="false">Data_category!K19</f>
        <v>4</v>
      </c>
      <c r="L26" s="213"/>
      <c r="M26" s="268" t="n">
        <f aca="false">CV_C!U28</f>
        <v>382.142857142857</v>
      </c>
      <c r="N26" s="269" t="n">
        <f aca="false">M26/Data_category!$L$29*7</f>
        <v>0.0549924963509652</v>
      </c>
    </row>
    <row r="27" customFormat="false" ht="12.75" hidden="false" customHeight="true" outlineLevel="0" collapsed="false">
      <c r="A27" s="270" t="s">
        <v>61</v>
      </c>
      <c r="B27" s="268" t="n">
        <f aca="false">Data_category!B20</f>
        <v>18</v>
      </c>
      <c r="C27" s="268" t="n">
        <f aca="false">Data_category!C20</f>
        <v>66</v>
      </c>
      <c r="D27" s="268" t="n">
        <f aca="false">Data_category!D20</f>
        <v>2830</v>
      </c>
      <c r="E27" s="268" t="n">
        <f aca="false">Data_category!E20</f>
        <v>13</v>
      </c>
      <c r="F27" s="268" t="n">
        <f aca="false">Data_category!F20</f>
        <v>110</v>
      </c>
      <c r="G27" s="268" t="n">
        <f aca="false">Data_category!G20</f>
        <v>9</v>
      </c>
      <c r="H27" s="268" t="n">
        <f aca="false">Data_category!H20</f>
        <v>0</v>
      </c>
      <c r="I27" s="268" t="n">
        <f aca="false">Data_category!I20</f>
        <v>30</v>
      </c>
      <c r="J27" s="268" t="n">
        <f aca="false">Data_category!J20</f>
        <v>3</v>
      </c>
      <c r="K27" s="268" t="n">
        <f aca="false">Data_category!K20</f>
        <v>1</v>
      </c>
      <c r="L27" s="213"/>
      <c r="M27" s="268" t="n">
        <f aca="false">CV_C!U29</f>
        <v>440</v>
      </c>
      <c r="N27" s="269" t="n">
        <f aca="false">M27/Data_category!$L$29*7</f>
        <v>0.0633184630882141</v>
      </c>
    </row>
    <row r="28" customFormat="false" ht="12.75" hidden="false" customHeight="true" outlineLevel="0" collapsed="false">
      <c r="A28" s="271" t="s">
        <v>62</v>
      </c>
      <c r="B28" s="268" t="n">
        <f aca="false">Data_category!B21</f>
        <v>17</v>
      </c>
      <c r="C28" s="268" t="n">
        <f aca="false">Data_category!C21</f>
        <v>98</v>
      </c>
      <c r="D28" s="268" t="n">
        <f aca="false">Data_category!D21</f>
        <v>3811</v>
      </c>
      <c r="E28" s="268" t="n">
        <f aca="false">Data_category!E21</f>
        <v>10</v>
      </c>
      <c r="F28" s="268" t="n">
        <f aca="false">Data_category!F21</f>
        <v>143</v>
      </c>
      <c r="G28" s="268" t="n">
        <f aca="false">Data_category!G21</f>
        <v>7</v>
      </c>
      <c r="H28" s="268" t="n">
        <f aca="false">Data_category!H21</f>
        <v>3</v>
      </c>
      <c r="I28" s="268" t="n">
        <f aca="false">Data_category!I21</f>
        <v>28</v>
      </c>
      <c r="J28" s="268" t="n">
        <f aca="false">Data_category!J21</f>
        <v>2</v>
      </c>
      <c r="K28" s="268" t="n">
        <f aca="false">Data_category!K21</f>
        <v>3</v>
      </c>
      <c r="L28" s="213"/>
      <c r="M28" s="268" t="n">
        <f aca="false">CV_C!U30</f>
        <v>588.857142857143</v>
      </c>
      <c r="N28" s="269" t="n">
        <f aca="false">M28/Data_category!$L$29*7</f>
        <v>0.0847398392368892</v>
      </c>
    </row>
    <row r="29" customFormat="false" ht="12.75" hidden="false" customHeight="true" outlineLevel="0" collapsed="false">
      <c r="A29" s="267" t="s">
        <v>63</v>
      </c>
      <c r="B29" s="268" t="n">
        <f aca="false">Data_category!B22</f>
        <v>19</v>
      </c>
      <c r="C29" s="268" t="n">
        <f aca="false">Data_category!C22</f>
        <v>144</v>
      </c>
      <c r="D29" s="268" t="n">
        <f aca="false">Data_category!D22</f>
        <v>5425</v>
      </c>
      <c r="E29" s="268" t="n">
        <f aca="false">Data_category!E22</f>
        <v>5</v>
      </c>
      <c r="F29" s="268" t="n">
        <f aca="false">Data_category!F22</f>
        <v>145</v>
      </c>
      <c r="G29" s="268" t="n">
        <f aca="false">Data_category!G22</f>
        <v>6</v>
      </c>
      <c r="H29" s="268" t="n">
        <f aca="false">Data_category!H22</f>
        <v>0</v>
      </c>
      <c r="I29" s="268" t="n">
        <f aca="false">Data_category!I22</f>
        <v>15</v>
      </c>
      <c r="J29" s="268" t="n">
        <f aca="false">Data_category!J22</f>
        <v>1</v>
      </c>
      <c r="K29" s="268" t="n">
        <f aca="false">Data_category!K22</f>
        <v>4</v>
      </c>
      <c r="L29" s="213"/>
      <c r="M29" s="272" t="n">
        <f aca="false">CV_C!U31</f>
        <v>823.428571428572</v>
      </c>
      <c r="N29" s="269" t="n">
        <f aca="false">M29/Data_category!$L$29*7</f>
        <v>0.118495980922229</v>
      </c>
    </row>
    <row r="30" customFormat="false" ht="12.75" hidden="false" customHeight="true" outlineLevel="0" collapsed="false">
      <c r="A30" s="267" t="s">
        <v>64</v>
      </c>
      <c r="B30" s="268" t="n">
        <f aca="false">Data_category!B23</f>
        <v>17</v>
      </c>
      <c r="C30" s="268" t="n">
        <f aca="false">Data_category!C23</f>
        <v>118</v>
      </c>
      <c r="D30" s="268" t="n">
        <f aca="false">Data_category!D23</f>
        <v>4103</v>
      </c>
      <c r="E30" s="268" t="n">
        <f aca="false">Data_category!E23</f>
        <v>6</v>
      </c>
      <c r="F30" s="268" t="n">
        <f aca="false">Data_category!F23</f>
        <v>82</v>
      </c>
      <c r="G30" s="268" t="n">
        <f aca="false">Data_category!G23</f>
        <v>4</v>
      </c>
      <c r="H30" s="268" t="n">
        <f aca="false">Data_category!H23</f>
        <v>3</v>
      </c>
      <c r="I30" s="268" t="n">
        <f aca="false">Data_category!I23</f>
        <v>5</v>
      </c>
      <c r="J30" s="268" t="n">
        <f aca="false">Data_category!J23</f>
        <v>0</v>
      </c>
      <c r="K30" s="268" t="n">
        <f aca="false">Data_category!K23</f>
        <v>2</v>
      </c>
      <c r="L30" s="213"/>
      <c r="M30" s="268" t="n">
        <f aca="false">CV_C!U32</f>
        <v>620</v>
      </c>
      <c r="N30" s="269" t="n">
        <f aca="false">M30/Data_category!$L$29*7</f>
        <v>0.0892214707152108</v>
      </c>
    </row>
    <row r="31" customFormat="false" ht="12.75" hidden="false" customHeight="true" outlineLevel="0" collapsed="false">
      <c r="A31" s="270" t="s">
        <v>65</v>
      </c>
      <c r="B31" s="268" t="n">
        <f aca="false">Data_category!B24</f>
        <v>15</v>
      </c>
      <c r="C31" s="268" t="n">
        <f aca="false">Data_category!C24</f>
        <v>67</v>
      </c>
      <c r="D31" s="268" t="n">
        <f aca="false">Data_category!D24</f>
        <v>2282</v>
      </c>
      <c r="E31" s="268" t="n">
        <f aca="false">Data_category!E24</f>
        <v>8</v>
      </c>
      <c r="F31" s="268" t="n">
        <f aca="false">Data_category!F24</f>
        <v>38</v>
      </c>
      <c r="G31" s="268" t="n">
        <f aca="false">Data_category!G24</f>
        <v>2</v>
      </c>
      <c r="H31" s="268" t="n">
        <f aca="false">Data_category!H24</f>
        <v>0</v>
      </c>
      <c r="I31" s="268" t="n">
        <f aca="false">Data_category!I24</f>
        <v>2</v>
      </c>
      <c r="J31" s="268" t="n">
        <f aca="false">Data_category!J24</f>
        <v>0</v>
      </c>
      <c r="K31" s="268" t="n">
        <f aca="false">Data_category!K24</f>
        <v>0</v>
      </c>
      <c r="L31" s="213"/>
      <c r="M31" s="268" t="n">
        <f aca="false">CV_C!U33</f>
        <v>344.857142857143</v>
      </c>
      <c r="N31" s="269" t="n">
        <f aca="false">M31/Data_category!$L$29*7</f>
        <v>0.0496268733425159</v>
      </c>
    </row>
    <row r="32" customFormat="false" ht="12.75" hidden="false" customHeight="true" outlineLevel="0" collapsed="false">
      <c r="A32" s="270" t="s">
        <v>66</v>
      </c>
      <c r="B32" s="268" t="n">
        <f aca="false">Data_category!B25</f>
        <v>4</v>
      </c>
      <c r="C32" s="268" t="n">
        <f aca="false">Data_category!C25</f>
        <v>47</v>
      </c>
      <c r="D32" s="268" t="n">
        <f aca="false">Data_category!D25</f>
        <v>1630</v>
      </c>
      <c r="E32" s="268" t="n">
        <f aca="false">Data_category!E25</f>
        <v>2</v>
      </c>
      <c r="F32" s="268" t="n">
        <f aca="false">Data_category!F25</f>
        <v>24</v>
      </c>
      <c r="G32" s="268" t="n">
        <f aca="false">Data_category!G25</f>
        <v>3</v>
      </c>
      <c r="H32" s="268" t="n">
        <f aca="false">Data_category!H25</f>
        <v>0</v>
      </c>
      <c r="I32" s="268" t="n">
        <f aca="false">Data_category!I25</f>
        <v>1</v>
      </c>
      <c r="J32" s="268" t="n">
        <f aca="false">Data_category!J25</f>
        <v>0</v>
      </c>
      <c r="K32" s="268" t="n">
        <f aca="false">Data_category!K25</f>
        <v>0</v>
      </c>
      <c r="L32" s="213"/>
      <c r="M32" s="268" t="n">
        <f aca="false">CV_C!U34</f>
        <v>244.428571428571</v>
      </c>
      <c r="N32" s="269" t="n">
        <f aca="false">M32/Data_category!$L$29*7</f>
        <v>0.0351746397220566</v>
      </c>
    </row>
    <row r="33" customFormat="false" ht="12.75" hidden="false" customHeight="true" outlineLevel="0" collapsed="false">
      <c r="A33" s="270" t="s">
        <v>67</v>
      </c>
      <c r="B33" s="268" t="n">
        <f aca="false">Data_category!B26</f>
        <v>3</v>
      </c>
      <c r="C33" s="268" t="n">
        <f aca="false">Data_category!C26</f>
        <v>54</v>
      </c>
      <c r="D33" s="268" t="n">
        <f aca="false">Data_category!D26</f>
        <v>1486</v>
      </c>
      <c r="E33" s="268" t="n">
        <f aca="false">Data_category!E26</f>
        <v>2</v>
      </c>
      <c r="F33" s="268" t="n">
        <f aca="false">Data_category!F26</f>
        <v>23</v>
      </c>
      <c r="G33" s="268" t="n">
        <f aca="false">Data_category!G26</f>
        <v>0</v>
      </c>
      <c r="H33" s="268" t="n">
        <f aca="false">Data_category!H26</f>
        <v>0</v>
      </c>
      <c r="I33" s="268" t="n">
        <f aca="false">Data_category!I26</f>
        <v>2</v>
      </c>
      <c r="J33" s="268" t="n">
        <f aca="false">Data_category!J26</f>
        <v>0</v>
      </c>
      <c r="K33" s="268" t="n">
        <f aca="false">Data_category!K26</f>
        <v>0</v>
      </c>
      <c r="L33" s="213"/>
      <c r="M33" s="268" t="n">
        <f aca="false">CV_C!U35</f>
        <v>224.285714285714</v>
      </c>
      <c r="N33" s="269" t="n">
        <f aca="false">M33/Data_category!$L$29*7</f>
        <v>0.0322759698209403</v>
      </c>
    </row>
    <row r="34" customFormat="false" ht="12.75" hidden="false" customHeight="true" outlineLevel="0" collapsed="false">
      <c r="A34" s="270" t="s">
        <v>68</v>
      </c>
      <c r="B34" s="268" t="n">
        <f aca="false">Data_category!B27</f>
        <v>4</v>
      </c>
      <c r="C34" s="268" t="n">
        <f aca="false">Data_category!C27</f>
        <v>27</v>
      </c>
      <c r="D34" s="268" t="n">
        <f aca="false">Data_category!D27</f>
        <v>1313</v>
      </c>
      <c r="E34" s="268" t="n">
        <f aca="false">Data_category!E27</f>
        <v>1</v>
      </c>
      <c r="F34" s="268" t="n">
        <f aca="false">Data_category!F27</f>
        <v>16</v>
      </c>
      <c r="G34" s="268" t="n">
        <f aca="false">Data_category!G27</f>
        <v>0</v>
      </c>
      <c r="H34" s="268" t="n">
        <f aca="false">Data_category!H27</f>
        <v>0</v>
      </c>
      <c r="I34" s="268" t="n">
        <f aca="false">Data_category!I27</f>
        <v>0</v>
      </c>
      <c r="J34" s="268" t="n">
        <f aca="false">Data_category!J27</f>
        <v>0</v>
      </c>
      <c r="K34" s="268" t="n">
        <f aca="false">Data_category!K27</f>
        <v>0</v>
      </c>
      <c r="L34" s="213"/>
      <c r="M34" s="268" t="n">
        <f aca="false">CV_C!U36</f>
        <v>194.428571428571</v>
      </c>
      <c r="N34" s="269" t="n">
        <f aca="false">M34/Data_category!$L$29*7</f>
        <v>0.0279793598256686</v>
      </c>
    </row>
    <row r="35" customFormat="false" ht="13.5" hidden="false" customHeight="true" outlineLevel="0" collapsed="false">
      <c r="A35" s="273" t="s">
        <v>69</v>
      </c>
      <c r="B35" s="268" t="n">
        <f aca="false">Data_category!B28</f>
        <v>0</v>
      </c>
      <c r="C35" s="268" t="n">
        <f aca="false">Data_category!C28</f>
        <v>9</v>
      </c>
      <c r="D35" s="268" t="n">
        <f aca="false">Data_category!D28</f>
        <v>758</v>
      </c>
      <c r="E35" s="268" t="n">
        <f aca="false">Data_category!E28</f>
        <v>0</v>
      </c>
      <c r="F35" s="268" t="n">
        <f aca="false">Data_category!F28</f>
        <v>11</v>
      </c>
      <c r="G35" s="268" t="n">
        <f aca="false">Data_category!G28</f>
        <v>0</v>
      </c>
      <c r="H35" s="268" t="n">
        <f aca="false">Data_category!H28</f>
        <v>0</v>
      </c>
      <c r="I35" s="268" t="n">
        <f aca="false">Data_category!I28</f>
        <v>0</v>
      </c>
      <c r="J35" s="268" t="n">
        <f aca="false">Data_category!J28</f>
        <v>0</v>
      </c>
      <c r="K35" s="268" t="n">
        <f aca="false">Data_category!K28</f>
        <v>0</v>
      </c>
      <c r="L35" s="213"/>
      <c r="M35" s="274" t="n">
        <f aca="false">CV_C!U37</f>
        <v>111.142857142857</v>
      </c>
      <c r="N35" s="269" t="n">
        <f aca="false">M35/Data_category!$L$29*7</f>
        <v>0.0159940793125424</v>
      </c>
    </row>
    <row r="36" customFormat="false" ht="6" hidden="false" customHeight="true" outlineLevel="0" collapsed="false"/>
    <row r="37" customFormat="false" ht="12.75" hidden="false" customHeight="true" outlineLevel="0" collapsed="false">
      <c r="A37" s="60" t="s">
        <v>276</v>
      </c>
      <c r="B37" s="276" t="n">
        <f aca="false">SUM(B12:B35)/Data_category!$L$29</f>
        <v>0.00489279032954382</v>
      </c>
      <c r="C37" s="276" t="n">
        <f aca="false">SUM(C12:C35)/Data_category!$L$29</f>
        <v>0.0236210760027136</v>
      </c>
      <c r="D37" s="276" t="n">
        <f aca="false">SUM(D12:D35)/Data_category!$L$29</f>
        <v>0.922948831280965</v>
      </c>
      <c r="E37" s="276" t="n">
        <f aca="false">SUM(E12:E35)/Data_category!$L$29</f>
        <v>0.00222025779659972</v>
      </c>
      <c r="F37" s="276" t="n">
        <f aca="false">SUM(F12:F35)/Data_category!$L$29</f>
        <v>0.0351129658943733</v>
      </c>
      <c r="G37" s="276" t="n">
        <f aca="false">SUM(G12:G35)/Data_category!$L$29</f>
        <v>0.00238472133708858</v>
      </c>
      <c r="H37" s="276" t="n">
        <f aca="false">SUM(H12:H35)/Data_category!$L$29</f>
        <v>0.000616738276833254</v>
      </c>
      <c r="I37" s="276" t="n">
        <f aca="false">SUM(I12:I35)/Data_category!$L$29</f>
        <v>0.0067841210451658</v>
      </c>
      <c r="J37" s="276" t="n">
        <f aca="false">SUM(J12:J35)/Data_category!$L$29</f>
        <v>0.000513948564027712</v>
      </c>
      <c r="K37" s="276" t="n">
        <f aca="false">SUM(K12:K35)/Data_category!$L$29</f>
        <v>0.000904549472688773</v>
      </c>
      <c r="L37" s="334"/>
      <c r="M37" s="277" t="n">
        <f aca="false">SUM(M12:M35)</f>
        <v>6949</v>
      </c>
      <c r="N37" s="278" t="n">
        <f aca="false">SUM(B37:K37)</f>
        <v>1</v>
      </c>
    </row>
    <row r="38" customFormat="false" ht="12.75" hidden="false" customHeight="true" outlineLevel="0" collapsed="false">
      <c r="A38" s="279" t="s">
        <v>279</v>
      </c>
      <c r="B38" s="280" t="n">
        <f aca="false">SUM(B18:B33)/Data_category!$L$29</f>
        <v>0.00479000061673828</v>
      </c>
      <c r="C38" s="280" t="n">
        <f aca="false">SUM(C18:C33)/Data_category!$L$29</f>
        <v>0.0223464835639249</v>
      </c>
      <c r="D38" s="280" t="n">
        <f aca="false">SUM(D18:D33)/Data_category!$L$29</f>
        <v>0.85923976728409</v>
      </c>
      <c r="E38" s="280" t="n">
        <f aca="false">SUM(E18:E33)/Data_category!$L$29</f>
        <v>0.0021791419114775</v>
      </c>
      <c r="F38" s="280" t="n">
        <f aca="false">SUM(F18:F33)/Data_category!$L$29</f>
        <v>0.0332627510638735</v>
      </c>
      <c r="G38" s="280" t="n">
        <f aca="false">SUM(G18:G33)/Data_category!$L$29</f>
        <v>0.00232304750940526</v>
      </c>
      <c r="H38" s="280" t="n">
        <f aca="false">SUM(H18:H33)/Data_category!$L$29</f>
        <v>0.000513948564027712</v>
      </c>
      <c r="I38" s="280" t="n">
        <f aca="false">SUM(I18:I33)/Data_category!$L$29</f>
        <v>0.00600291922784368</v>
      </c>
      <c r="J38" s="280" t="n">
        <f aca="false">SUM(J18:J33)/Data_category!$L$29</f>
        <v>0.000431716793783278</v>
      </c>
      <c r="K38" s="280" t="n">
        <f aca="false">SUM(K18:K33)/Data_category!$L$29</f>
        <v>0.000698970047077688</v>
      </c>
      <c r="L38" s="334"/>
      <c r="M38" s="281" t="n">
        <f aca="false">SUM(M18:M33)</f>
        <v>6475</v>
      </c>
      <c r="N38" s="282" t="n">
        <f aca="false">SUM(B38:K38)</f>
        <v>0.931788746582242</v>
      </c>
    </row>
    <row r="39" customFormat="false" ht="13.5" hidden="false" customHeight="true" outlineLevel="0" collapsed="false">
      <c r="A39" s="283" t="s">
        <v>280</v>
      </c>
      <c r="B39" s="284" t="n">
        <f aca="false">B37-B38</f>
        <v>0.000102789712805543</v>
      </c>
      <c r="C39" s="285" t="n">
        <f aca="false">C37-C38</f>
        <v>0.00127459243878873</v>
      </c>
      <c r="D39" s="285" t="n">
        <f aca="false">D37-D38</f>
        <v>0.0637090639968752</v>
      </c>
      <c r="E39" s="285" t="n">
        <f aca="false">E37-E38</f>
        <v>4.11158851222168E-005</v>
      </c>
      <c r="F39" s="285" t="n">
        <f aca="false">F37-F38</f>
        <v>0.00185021483049977</v>
      </c>
      <c r="G39" s="285" t="n">
        <f aca="false">G37-G38</f>
        <v>6.16738276833255E-005</v>
      </c>
      <c r="H39" s="322" t="n">
        <f aca="false">H37-H38</f>
        <v>0.000102789712805542</v>
      </c>
      <c r="I39" s="285" t="n">
        <f aca="false">I37-I38</f>
        <v>0.000781201817322122</v>
      </c>
      <c r="J39" s="285" t="n">
        <f aca="false">J37-J38</f>
        <v>8.22317702444339E-005</v>
      </c>
      <c r="K39" s="335" t="n">
        <f aca="false">K37-K38</f>
        <v>0.000205579425611085</v>
      </c>
      <c r="L39" s="334"/>
      <c r="M39" s="287" t="n">
        <f aca="false">M37-M38</f>
        <v>474</v>
      </c>
      <c r="N39" s="288" t="n">
        <f aca="false">N37-N38</f>
        <v>0.0682112534177581</v>
      </c>
    </row>
    <row r="40" customFormat="false" ht="12.75" hidden="false" customHeight="true" outlineLevel="0" collapsed="false">
      <c r="B40" s="51"/>
      <c r="C40" s="51"/>
      <c r="D40" s="51"/>
      <c r="E40" s="51"/>
      <c r="F40" s="51"/>
      <c r="G40" s="51"/>
      <c r="H40" s="51"/>
      <c r="J40" s="51"/>
    </row>
    <row r="41" customFormat="false" ht="12.75" hidden="false" customHeight="true" outlineLevel="0" collapsed="false">
      <c r="A41" s="257" t="s">
        <v>281</v>
      </c>
      <c r="B41" s="216" t="str">
        <f aca="false">B4</f>
        <v>Auvernier, carrefour giratoire de Brena</v>
      </c>
    </row>
    <row r="42" customFormat="false" ht="12.75" hidden="false" customHeight="true" outlineLevel="0" collapsed="false"/>
    <row r="43" customFormat="false" ht="20.45" hidden="false" customHeight="true" outlineLevel="0" collapsed="false">
      <c r="B43" s="289" t="str">
        <f aca="false">B10</f>
        <v>Distrubution des classes SWISS10 par tranche horaire  -  Cumuls sur 7 jours (Lu - Di)</v>
      </c>
      <c r="C43" s="289"/>
      <c r="D43" s="289"/>
      <c r="E43" s="289"/>
      <c r="F43" s="289"/>
      <c r="G43" s="289"/>
      <c r="H43" s="289"/>
      <c r="I43" s="289"/>
      <c r="J43" s="289"/>
      <c r="K43" s="289"/>
      <c r="L43" s="332"/>
      <c r="M43" s="260" t="s">
        <v>275</v>
      </c>
      <c r="N43" s="261" t="str">
        <f aca="false">N10</f>
        <v>Part du TJM</v>
      </c>
    </row>
    <row r="44" customFormat="false" ht="12.75" hidden="false" customHeight="true" outlineLevel="0" collapsed="false">
      <c r="A44" s="262" t="s">
        <v>250</v>
      </c>
      <c r="B44" s="290" t="str">
        <f aca="false">B11</f>
        <v>CAR (1)</v>
      </c>
      <c r="C44" s="186" t="str">
        <f aca="false">C11</f>
        <v>MR (2)</v>
      </c>
      <c r="D44" s="291" t="str">
        <f aca="false">D11</f>
        <v>PW (3)</v>
      </c>
      <c r="E44" s="186" t="str">
        <f aca="false">E11</f>
        <v>PW+AH(4)</v>
      </c>
      <c r="F44" s="292" t="str">
        <f aca="false">F11</f>
        <v>LIE (5)</v>
      </c>
      <c r="G44" s="186" t="str">
        <f aca="false">G11</f>
        <v>LIE+AH(6)</v>
      </c>
      <c r="H44" s="291" t="str">
        <f aca="false">H11</f>
        <v>LIE+AL(7)</v>
      </c>
      <c r="I44" s="186" t="str">
        <f aca="false">I11</f>
        <v>LW (8)</v>
      </c>
      <c r="J44" s="291" t="str">
        <f aca="false">J11</f>
        <v>LZ (9)</v>
      </c>
      <c r="K44" s="333" t="str">
        <f aca="false">K11</f>
        <v>SZ (10)</v>
      </c>
      <c r="L44" s="100"/>
      <c r="M44" s="266" t="s">
        <v>278</v>
      </c>
      <c r="N44" s="261"/>
    </row>
    <row r="45" customFormat="false" ht="12.75" hidden="false" customHeight="true" outlineLevel="0" collapsed="false">
      <c r="A45" s="267" t="s">
        <v>46</v>
      </c>
      <c r="B45" s="268" t="n">
        <f aca="false">Data_category!B33</f>
        <v>0</v>
      </c>
      <c r="C45" s="268" t="n">
        <f aca="false">Data_category!C33</f>
        <v>3</v>
      </c>
      <c r="D45" s="268" t="n">
        <f aca="false">Data_category!D33</f>
        <v>268</v>
      </c>
      <c r="E45" s="268" t="n">
        <f aca="false">Data_category!E33</f>
        <v>0</v>
      </c>
      <c r="F45" s="268" t="n">
        <f aca="false">Data_category!F33</f>
        <v>8</v>
      </c>
      <c r="G45" s="268" t="n">
        <f aca="false">Data_category!G33</f>
        <v>0</v>
      </c>
      <c r="H45" s="268" t="n">
        <f aca="false">Data_category!H33</f>
        <v>0</v>
      </c>
      <c r="I45" s="268" t="n">
        <f aca="false">Data_category!I33</f>
        <v>2</v>
      </c>
      <c r="J45" s="268" t="n">
        <f aca="false">Data_category!J33</f>
        <v>0</v>
      </c>
      <c r="K45" s="268" t="n">
        <f aca="false">Data_category!K33</f>
        <v>1</v>
      </c>
      <c r="L45" s="213"/>
      <c r="M45" s="268" t="n">
        <f aca="false">CV_C!AE14</f>
        <v>40.2857142857143</v>
      </c>
      <c r="N45" s="269" t="n">
        <f aca="false">M45/Data_category!$L$57*7</f>
        <v>0.0058786741713571</v>
      </c>
    </row>
    <row r="46" customFormat="false" ht="12.75" hidden="false" customHeight="true" outlineLevel="0" collapsed="false">
      <c r="A46" s="270" t="s">
        <v>47</v>
      </c>
      <c r="B46" s="268" t="n">
        <f aca="false">Data_category!B34</f>
        <v>2</v>
      </c>
      <c r="C46" s="268" t="n">
        <f aca="false">Data_category!C34</f>
        <v>1</v>
      </c>
      <c r="D46" s="268" t="n">
        <f aca="false">Data_category!D34</f>
        <v>127</v>
      </c>
      <c r="E46" s="268" t="n">
        <f aca="false">Data_category!E34</f>
        <v>0</v>
      </c>
      <c r="F46" s="268" t="n">
        <f aca="false">Data_category!F34</f>
        <v>7</v>
      </c>
      <c r="G46" s="268" t="n">
        <f aca="false">Data_category!G34</f>
        <v>1</v>
      </c>
      <c r="H46" s="268" t="n">
        <f aca="false">Data_category!H34</f>
        <v>0</v>
      </c>
      <c r="I46" s="268" t="n">
        <f aca="false">Data_category!I34</f>
        <v>0</v>
      </c>
      <c r="J46" s="268" t="n">
        <f aca="false">Data_category!J34</f>
        <v>0</v>
      </c>
      <c r="K46" s="268" t="n">
        <f aca="false">Data_category!K34</f>
        <v>1</v>
      </c>
      <c r="L46" s="213"/>
      <c r="M46" s="268" t="n">
        <f aca="false">CV_C!AE15</f>
        <v>19.8571428571429</v>
      </c>
      <c r="N46" s="269" t="n">
        <f aca="false">M46/Data_category!$L$57*7</f>
        <v>0.002897644361059</v>
      </c>
    </row>
    <row r="47" customFormat="false" ht="12.75" hidden="false" customHeight="true" outlineLevel="0" collapsed="false">
      <c r="A47" s="270" t="s">
        <v>48</v>
      </c>
      <c r="B47" s="268" t="n">
        <f aca="false">Data_category!B35</f>
        <v>0</v>
      </c>
      <c r="C47" s="268" t="n">
        <f aca="false">Data_category!C35</f>
        <v>2</v>
      </c>
      <c r="D47" s="268" t="n">
        <f aca="false">Data_category!D35</f>
        <v>83</v>
      </c>
      <c r="E47" s="268" t="n">
        <f aca="false">Data_category!E35</f>
        <v>0</v>
      </c>
      <c r="F47" s="268" t="n">
        <f aca="false">Data_category!F35</f>
        <v>7</v>
      </c>
      <c r="G47" s="268" t="n">
        <f aca="false">Data_category!G35</f>
        <v>0</v>
      </c>
      <c r="H47" s="268" t="n">
        <f aca="false">Data_category!H35</f>
        <v>0</v>
      </c>
      <c r="I47" s="268" t="n">
        <f aca="false">Data_category!I35</f>
        <v>0</v>
      </c>
      <c r="J47" s="268" t="n">
        <f aca="false">Data_category!J35</f>
        <v>0</v>
      </c>
      <c r="K47" s="268" t="n">
        <f aca="false">Data_category!K35</f>
        <v>0</v>
      </c>
      <c r="L47" s="213"/>
      <c r="M47" s="268" t="n">
        <f aca="false">CV_C!AE16</f>
        <v>13.1428571428571</v>
      </c>
      <c r="N47" s="269" t="n">
        <f aca="false">M47/Data_category!$L$57*7</f>
        <v>0.00191786533249948</v>
      </c>
    </row>
    <row r="48" customFormat="false" ht="12.75" hidden="false" customHeight="true" outlineLevel="0" collapsed="false">
      <c r="A48" s="270" t="s">
        <v>49</v>
      </c>
      <c r="B48" s="268" t="n">
        <f aca="false">Data_category!B36</f>
        <v>1</v>
      </c>
      <c r="C48" s="268" t="n">
        <f aca="false">Data_category!C36</f>
        <v>3</v>
      </c>
      <c r="D48" s="268" t="n">
        <f aca="false">Data_category!D36</f>
        <v>96</v>
      </c>
      <c r="E48" s="268" t="n">
        <f aca="false">Data_category!E36</f>
        <v>0</v>
      </c>
      <c r="F48" s="268" t="n">
        <f aca="false">Data_category!F36</f>
        <v>4</v>
      </c>
      <c r="G48" s="268" t="n">
        <f aca="false">Data_category!G36</f>
        <v>0</v>
      </c>
      <c r="H48" s="268" t="n">
        <f aca="false">Data_category!H36</f>
        <v>0</v>
      </c>
      <c r="I48" s="268" t="n">
        <f aca="false">Data_category!I36</f>
        <v>0</v>
      </c>
      <c r="J48" s="268" t="n">
        <f aca="false">Data_category!J36</f>
        <v>0</v>
      </c>
      <c r="K48" s="268" t="n">
        <f aca="false">Data_category!K36</f>
        <v>0</v>
      </c>
      <c r="L48" s="213"/>
      <c r="M48" s="268" t="n">
        <f aca="false">CV_C!AE17</f>
        <v>14.8571428571429</v>
      </c>
      <c r="N48" s="269" t="n">
        <f aca="false">M48/Data_category!$L$57*7</f>
        <v>0.0021680216802168</v>
      </c>
    </row>
    <row r="49" customFormat="false" ht="12.75" hidden="false" customHeight="true" outlineLevel="0" collapsed="false">
      <c r="A49" s="270" t="s">
        <v>50</v>
      </c>
      <c r="B49" s="268" t="n">
        <f aca="false">Data_category!B37</f>
        <v>2</v>
      </c>
      <c r="C49" s="268" t="n">
        <f aca="false">Data_category!C37</f>
        <v>8</v>
      </c>
      <c r="D49" s="268" t="n">
        <f aca="false">Data_category!D37</f>
        <v>277</v>
      </c>
      <c r="E49" s="268" t="n">
        <f aca="false">Data_category!E37</f>
        <v>0</v>
      </c>
      <c r="F49" s="268" t="n">
        <f aca="false">Data_category!F37</f>
        <v>37</v>
      </c>
      <c r="G49" s="268" t="n">
        <f aca="false">Data_category!G37</f>
        <v>0</v>
      </c>
      <c r="H49" s="268" t="n">
        <f aca="false">Data_category!H37</f>
        <v>0</v>
      </c>
      <c r="I49" s="268" t="n">
        <f aca="false">Data_category!I37</f>
        <v>5</v>
      </c>
      <c r="J49" s="268" t="n">
        <f aca="false">Data_category!J37</f>
        <v>0</v>
      </c>
      <c r="K49" s="268" t="n">
        <f aca="false">Data_category!K37</f>
        <v>0</v>
      </c>
      <c r="L49" s="213"/>
      <c r="M49" s="268" t="n">
        <f aca="false">CV_C!AE18</f>
        <v>47</v>
      </c>
      <c r="N49" s="269" t="n">
        <f aca="false">M49/Data_category!$L$57*7</f>
        <v>0.00685845319991662</v>
      </c>
    </row>
    <row r="50" customFormat="false" ht="12.75" hidden="false" customHeight="true" outlineLevel="0" collapsed="false">
      <c r="A50" s="270" t="s">
        <v>51</v>
      </c>
      <c r="B50" s="268" t="n">
        <f aca="false">Data_category!B38</f>
        <v>0</v>
      </c>
      <c r="C50" s="268" t="n">
        <f aca="false">Data_category!C38</f>
        <v>18</v>
      </c>
      <c r="D50" s="268" t="n">
        <f aca="false">Data_category!D38</f>
        <v>505</v>
      </c>
      <c r="E50" s="268" t="n">
        <f aca="false">Data_category!E38</f>
        <v>0</v>
      </c>
      <c r="F50" s="268" t="n">
        <f aca="false">Data_category!F38</f>
        <v>45</v>
      </c>
      <c r="G50" s="268" t="n">
        <f aca="false">Data_category!G38</f>
        <v>1</v>
      </c>
      <c r="H50" s="268" t="n">
        <f aca="false">Data_category!H38</f>
        <v>3</v>
      </c>
      <c r="I50" s="268" t="n">
        <f aca="false">Data_category!I38</f>
        <v>23</v>
      </c>
      <c r="J50" s="268" t="n">
        <f aca="false">Data_category!J38</f>
        <v>1</v>
      </c>
      <c r="K50" s="268" t="n">
        <f aca="false">Data_category!K38</f>
        <v>2</v>
      </c>
      <c r="L50" s="213"/>
      <c r="M50" s="268" t="n">
        <f aca="false">CV_C!AE19</f>
        <v>85.4285714285714</v>
      </c>
      <c r="N50" s="269" t="n">
        <f aca="false">M50/Data_category!$L$57*7</f>
        <v>0.0124661246612466</v>
      </c>
    </row>
    <row r="51" customFormat="false" ht="12.75" hidden="false" customHeight="true" outlineLevel="0" collapsed="false">
      <c r="A51" s="271" t="s">
        <v>52</v>
      </c>
      <c r="B51" s="268" t="n">
        <f aca="false">Data_category!B39</f>
        <v>12</v>
      </c>
      <c r="C51" s="268" t="n">
        <f aca="false">Data_category!C39</f>
        <v>45</v>
      </c>
      <c r="D51" s="268" t="n">
        <f aca="false">Data_category!D39</f>
        <v>1948</v>
      </c>
      <c r="E51" s="268" t="n">
        <f aca="false">Data_category!E39</f>
        <v>3</v>
      </c>
      <c r="F51" s="268" t="n">
        <f aca="false">Data_category!F39</f>
        <v>87</v>
      </c>
      <c r="G51" s="268" t="n">
        <f aca="false">Data_category!G39</f>
        <v>3</v>
      </c>
      <c r="H51" s="268" t="n">
        <f aca="false">Data_category!H39</f>
        <v>4</v>
      </c>
      <c r="I51" s="268" t="n">
        <f aca="false">Data_category!I39</f>
        <v>35</v>
      </c>
      <c r="J51" s="268" t="n">
        <f aca="false">Data_category!J39</f>
        <v>2</v>
      </c>
      <c r="K51" s="268" t="n">
        <f aca="false">Data_category!K39</f>
        <v>1</v>
      </c>
      <c r="L51" s="213"/>
      <c r="M51" s="268" t="n">
        <f aca="false">CV_C!AE20</f>
        <v>305.714285714286</v>
      </c>
      <c r="N51" s="269" t="n">
        <f aca="false">M51/Data_category!$L$57*7</f>
        <v>0.0446112153429227</v>
      </c>
    </row>
    <row r="52" customFormat="false" ht="12.75" hidden="false" customHeight="true" outlineLevel="0" collapsed="false">
      <c r="A52" s="267" t="s">
        <v>53</v>
      </c>
      <c r="B52" s="268" t="n">
        <f aca="false">Data_category!B40</f>
        <v>14</v>
      </c>
      <c r="C52" s="268" t="n">
        <f aca="false">Data_category!C40</f>
        <v>62</v>
      </c>
      <c r="D52" s="268" t="n">
        <f aca="false">Data_category!D40</f>
        <v>3251</v>
      </c>
      <c r="E52" s="268" t="n">
        <f aca="false">Data_category!E40</f>
        <v>5</v>
      </c>
      <c r="F52" s="268" t="n">
        <f aca="false">Data_category!F40</f>
        <v>199</v>
      </c>
      <c r="G52" s="268" t="n">
        <f aca="false">Data_category!G40</f>
        <v>10</v>
      </c>
      <c r="H52" s="268" t="n">
        <f aca="false">Data_category!H40</f>
        <v>1</v>
      </c>
      <c r="I52" s="268" t="n">
        <f aca="false">Data_category!I40</f>
        <v>32</v>
      </c>
      <c r="J52" s="268" t="n">
        <f aca="false">Data_category!J40</f>
        <v>5</v>
      </c>
      <c r="K52" s="268" t="n">
        <f aca="false">Data_category!K40</f>
        <v>8</v>
      </c>
      <c r="L52" s="213"/>
      <c r="M52" s="272" t="n">
        <f aca="false">CV_C!AE21</f>
        <v>512.428571428571</v>
      </c>
      <c r="N52" s="269" t="n">
        <f aca="false">M52/Data_category!$L$57*7</f>
        <v>0.0747759016051699</v>
      </c>
    </row>
    <row r="53" customFormat="false" ht="12.75" hidden="false" customHeight="true" outlineLevel="0" collapsed="false">
      <c r="A53" s="267" t="s">
        <v>54</v>
      </c>
      <c r="B53" s="268" t="n">
        <f aca="false">Data_category!B41</f>
        <v>15</v>
      </c>
      <c r="C53" s="268" t="n">
        <f aca="false">Data_category!C41</f>
        <v>49</v>
      </c>
      <c r="D53" s="268" t="n">
        <f aca="false">Data_category!D41</f>
        <v>2539</v>
      </c>
      <c r="E53" s="268" t="n">
        <f aca="false">Data_category!E41</f>
        <v>7</v>
      </c>
      <c r="F53" s="268" t="n">
        <f aca="false">Data_category!F41</f>
        <v>156</v>
      </c>
      <c r="G53" s="268" t="n">
        <f aca="false">Data_category!G41</f>
        <v>14</v>
      </c>
      <c r="H53" s="268" t="n">
        <f aca="false">Data_category!H41</f>
        <v>0</v>
      </c>
      <c r="I53" s="268" t="n">
        <f aca="false">Data_category!I41</f>
        <v>28</v>
      </c>
      <c r="J53" s="268" t="n">
        <f aca="false">Data_category!J41</f>
        <v>3</v>
      </c>
      <c r="K53" s="268" t="n">
        <f aca="false">Data_category!K41</f>
        <v>7</v>
      </c>
      <c r="L53" s="213"/>
      <c r="M53" s="268" t="n">
        <f aca="false">CV_C!AE22</f>
        <v>402.571428571429</v>
      </c>
      <c r="N53" s="269" t="n">
        <f aca="false">M53/Data_category!$L$57*7</f>
        <v>0.0587450489889514</v>
      </c>
    </row>
    <row r="54" customFormat="false" ht="12.75" hidden="false" customHeight="true" outlineLevel="0" collapsed="false">
      <c r="A54" s="270" t="s">
        <v>55</v>
      </c>
      <c r="B54" s="268" t="n">
        <f aca="false">Data_category!B42</f>
        <v>16</v>
      </c>
      <c r="C54" s="268" t="n">
        <f aca="false">Data_category!C42</f>
        <v>49</v>
      </c>
      <c r="D54" s="268" t="n">
        <f aca="false">Data_category!D42</f>
        <v>2211</v>
      </c>
      <c r="E54" s="268" t="n">
        <f aca="false">Data_category!E42</f>
        <v>10</v>
      </c>
      <c r="F54" s="268" t="n">
        <f aca="false">Data_category!F42</f>
        <v>125</v>
      </c>
      <c r="G54" s="268" t="n">
        <f aca="false">Data_category!G42</f>
        <v>13</v>
      </c>
      <c r="H54" s="268" t="n">
        <f aca="false">Data_category!H42</f>
        <v>10</v>
      </c>
      <c r="I54" s="268" t="n">
        <f aca="false">Data_category!I42</f>
        <v>30</v>
      </c>
      <c r="J54" s="268" t="n">
        <f aca="false">Data_category!J42</f>
        <v>2</v>
      </c>
      <c r="K54" s="268" t="n">
        <f aca="false">Data_category!K42</f>
        <v>9</v>
      </c>
      <c r="L54" s="213"/>
      <c r="M54" s="268" t="n">
        <f aca="false">CV_C!AE23</f>
        <v>353.571428571429</v>
      </c>
      <c r="N54" s="269" t="n">
        <f aca="false">M54/Data_category!$L$57*7</f>
        <v>0.0515947467166979</v>
      </c>
    </row>
    <row r="55" customFormat="false" ht="12.75" hidden="false" customHeight="true" outlineLevel="0" collapsed="false">
      <c r="A55" s="270" t="s">
        <v>56</v>
      </c>
      <c r="B55" s="268" t="n">
        <f aca="false">Data_category!B43</f>
        <v>14</v>
      </c>
      <c r="C55" s="268" t="n">
        <f aca="false">Data_category!C43</f>
        <v>36</v>
      </c>
      <c r="D55" s="268" t="n">
        <f aca="false">Data_category!D43</f>
        <v>2427</v>
      </c>
      <c r="E55" s="268" t="n">
        <f aca="false">Data_category!E43</f>
        <v>8</v>
      </c>
      <c r="F55" s="268" t="n">
        <f aca="false">Data_category!F43</f>
        <v>153</v>
      </c>
      <c r="G55" s="268" t="n">
        <f aca="false">Data_category!G43</f>
        <v>13</v>
      </c>
      <c r="H55" s="268" t="n">
        <f aca="false">Data_category!H43</f>
        <v>3</v>
      </c>
      <c r="I55" s="268" t="n">
        <f aca="false">Data_category!I43</f>
        <v>47</v>
      </c>
      <c r="J55" s="268" t="n">
        <f aca="false">Data_category!J43</f>
        <v>7</v>
      </c>
      <c r="K55" s="268" t="n">
        <f aca="false">Data_category!K43</f>
        <v>6</v>
      </c>
      <c r="L55" s="213"/>
      <c r="M55" s="268" t="n">
        <f aca="false">CV_C!AE24</f>
        <v>387.714285714286</v>
      </c>
      <c r="N55" s="269" t="n">
        <f aca="false">M55/Data_category!$L$57*7</f>
        <v>0.0565770273087346</v>
      </c>
    </row>
    <row r="56" customFormat="false" ht="12.75" hidden="false" customHeight="true" outlineLevel="0" collapsed="false">
      <c r="A56" s="270" t="s">
        <v>57</v>
      </c>
      <c r="B56" s="268" t="n">
        <f aca="false">Data_category!B44</f>
        <v>15</v>
      </c>
      <c r="C56" s="268" t="n">
        <f aca="false">Data_category!C44</f>
        <v>51</v>
      </c>
      <c r="D56" s="268" t="n">
        <f aca="false">Data_category!D44</f>
        <v>3108</v>
      </c>
      <c r="E56" s="268" t="n">
        <f aca="false">Data_category!E44</f>
        <v>10</v>
      </c>
      <c r="F56" s="268" t="n">
        <f aca="false">Data_category!F44</f>
        <v>142</v>
      </c>
      <c r="G56" s="268" t="n">
        <f aca="false">Data_category!G44</f>
        <v>10</v>
      </c>
      <c r="H56" s="268" t="n">
        <f aca="false">Data_category!H44</f>
        <v>6</v>
      </c>
      <c r="I56" s="268" t="n">
        <f aca="false">Data_category!I44</f>
        <v>37</v>
      </c>
      <c r="J56" s="268" t="n">
        <f aca="false">Data_category!J44</f>
        <v>1</v>
      </c>
      <c r="K56" s="268" t="n">
        <f aca="false">Data_category!K44</f>
        <v>7</v>
      </c>
      <c r="L56" s="213"/>
      <c r="M56" s="268" t="n">
        <f aca="false">CV_C!AE25</f>
        <v>483.857142857143</v>
      </c>
      <c r="N56" s="269" t="n">
        <f aca="false">M56/Data_category!$L$57*7</f>
        <v>0.0706066291432145</v>
      </c>
    </row>
    <row r="57" customFormat="false" ht="12.75" hidden="false" customHeight="true" outlineLevel="0" collapsed="false">
      <c r="A57" s="270" t="s">
        <v>58</v>
      </c>
      <c r="B57" s="268" t="n">
        <f aca="false">Data_category!B45</f>
        <v>14</v>
      </c>
      <c r="C57" s="268" t="n">
        <f aca="false">Data_category!C45</f>
        <v>79</v>
      </c>
      <c r="D57" s="268" t="n">
        <f aca="false">Data_category!D45</f>
        <v>2631</v>
      </c>
      <c r="E57" s="268" t="n">
        <f aca="false">Data_category!E45</f>
        <v>6</v>
      </c>
      <c r="F57" s="268" t="n">
        <f aca="false">Data_category!F45</f>
        <v>89</v>
      </c>
      <c r="G57" s="268" t="n">
        <f aca="false">Data_category!G45</f>
        <v>15</v>
      </c>
      <c r="H57" s="268" t="n">
        <f aca="false">Data_category!H45</f>
        <v>1</v>
      </c>
      <c r="I57" s="268" t="n">
        <f aca="false">Data_category!I45</f>
        <v>14</v>
      </c>
      <c r="J57" s="268" t="n">
        <f aca="false">Data_category!J45</f>
        <v>2</v>
      </c>
      <c r="K57" s="268" t="n">
        <f aca="false">Data_category!K45</f>
        <v>3</v>
      </c>
      <c r="L57" s="213"/>
      <c r="M57" s="268" t="n">
        <f aca="false">CV_C!AE26</f>
        <v>407.714285714286</v>
      </c>
      <c r="N57" s="269" t="n">
        <f aca="false">M57/Data_category!$L$57*7</f>
        <v>0.0594955180321034</v>
      </c>
    </row>
    <row r="58" customFormat="false" ht="12.75" hidden="false" customHeight="true" outlineLevel="0" collapsed="false">
      <c r="A58" s="270" t="s">
        <v>59</v>
      </c>
      <c r="B58" s="268" t="n">
        <f aca="false">Data_category!B46</f>
        <v>18</v>
      </c>
      <c r="C58" s="268" t="n">
        <f aca="false">Data_category!C46</f>
        <v>65</v>
      </c>
      <c r="D58" s="268" t="n">
        <f aca="false">Data_category!D46</f>
        <v>2893</v>
      </c>
      <c r="E58" s="268" t="n">
        <f aca="false">Data_category!E46</f>
        <v>7</v>
      </c>
      <c r="F58" s="268" t="n">
        <f aca="false">Data_category!F46</f>
        <v>155</v>
      </c>
      <c r="G58" s="268" t="n">
        <f aca="false">Data_category!G46</f>
        <v>7</v>
      </c>
      <c r="H58" s="268" t="n">
        <f aca="false">Data_category!H46</f>
        <v>4</v>
      </c>
      <c r="I58" s="268" t="n">
        <f aca="false">Data_category!I46</f>
        <v>23</v>
      </c>
      <c r="J58" s="268" t="n">
        <f aca="false">Data_category!J46</f>
        <v>1</v>
      </c>
      <c r="K58" s="268" t="n">
        <f aca="false">Data_category!K46</f>
        <v>7</v>
      </c>
      <c r="L58" s="213"/>
      <c r="M58" s="268" t="n">
        <f aca="false">CV_C!AE27</f>
        <v>454.285714285714</v>
      </c>
      <c r="N58" s="269" t="n">
        <f aca="false">M58/Data_category!$L$57*7</f>
        <v>0.0662914321450907</v>
      </c>
    </row>
    <row r="59" customFormat="false" ht="12.75" hidden="false" customHeight="true" outlineLevel="0" collapsed="false">
      <c r="A59" s="270" t="s">
        <v>60</v>
      </c>
      <c r="B59" s="268" t="n">
        <f aca="false">Data_category!B47</f>
        <v>18</v>
      </c>
      <c r="C59" s="268" t="n">
        <f aca="false">Data_category!C47</f>
        <v>67</v>
      </c>
      <c r="D59" s="268" t="n">
        <f aca="false">Data_category!D47</f>
        <v>2524</v>
      </c>
      <c r="E59" s="268" t="n">
        <f aca="false">Data_category!E47</f>
        <v>8</v>
      </c>
      <c r="F59" s="268" t="n">
        <f aca="false">Data_category!F47</f>
        <v>134</v>
      </c>
      <c r="G59" s="268" t="n">
        <f aca="false">Data_category!G47</f>
        <v>15</v>
      </c>
      <c r="H59" s="268" t="n">
        <f aca="false">Data_category!H47</f>
        <v>0</v>
      </c>
      <c r="I59" s="268" t="n">
        <f aca="false">Data_category!I47</f>
        <v>24</v>
      </c>
      <c r="J59" s="268" t="n">
        <f aca="false">Data_category!J47</f>
        <v>3</v>
      </c>
      <c r="K59" s="268" t="n">
        <f aca="false">Data_category!K47</f>
        <v>9</v>
      </c>
      <c r="L59" s="213"/>
      <c r="M59" s="268" t="n">
        <f aca="false">CV_C!AE28</f>
        <v>400.285714285714</v>
      </c>
      <c r="N59" s="269" t="n">
        <f aca="false">M59/Data_category!$L$57*7</f>
        <v>0.058411507191995</v>
      </c>
    </row>
    <row r="60" customFormat="false" ht="12.75" hidden="false" customHeight="true" outlineLevel="0" collapsed="false">
      <c r="A60" s="270" t="s">
        <v>61</v>
      </c>
      <c r="B60" s="268" t="n">
        <f aca="false">Data_category!B48</f>
        <v>19</v>
      </c>
      <c r="C60" s="268" t="n">
        <f aca="false">Data_category!C48</f>
        <v>60</v>
      </c>
      <c r="D60" s="268" t="n">
        <f aca="false">Data_category!D48</f>
        <v>2703</v>
      </c>
      <c r="E60" s="268" t="n">
        <f aca="false">Data_category!E48</f>
        <v>14</v>
      </c>
      <c r="F60" s="268" t="n">
        <f aca="false">Data_category!F48</f>
        <v>120</v>
      </c>
      <c r="G60" s="268" t="n">
        <f aca="false">Data_category!G48</f>
        <v>13</v>
      </c>
      <c r="H60" s="268" t="n">
        <f aca="false">Data_category!H48</f>
        <v>0</v>
      </c>
      <c r="I60" s="268" t="n">
        <f aca="false">Data_category!I48</f>
        <v>24</v>
      </c>
      <c r="J60" s="268" t="n">
        <f aca="false">Data_category!J48</f>
        <v>2</v>
      </c>
      <c r="K60" s="268" t="n">
        <f aca="false">Data_category!K48</f>
        <v>6</v>
      </c>
      <c r="L60" s="213"/>
      <c r="M60" s="268" t="n">
        <f aca="false">CV_C!AE29</f>
        <v>423</v>
      </c>
      <c r="N60" s="269" t="n">
        <f aca="false">M60/Data_category!$L$57*7</f>
        <v>0.0617260787992495</v>
      </c>
    </row>
    <row r="61" customFormat="false" ht="12.75" hidden="false" customHeight="true" outlineLevel="0" collapsed="false">
      <c r="A61" s="271" t="s">
        <v>62</v>
      </c>
      <c r="B61" s="268" t="n">
        <f aca="false">Data_category!B49</f>
        <v>23</v>
      </c>
      <c r="C61" s="268" t="n">
        <f aca="false">Data_category!C49</f>
        <v>87</v>
      </c>
      <c r="D61" s="268" t="n">
        <f aca="false">Data_category!D49</f>
        <v>3322</v>
      </c>
      <c r="E61" s="268" t="n">
        <f aca="false">Data_category!E49</f>
        <v>10</v>
      </c>
      <c r="F61" s="268" t="n">
        <f aca="false">Data_category!F49</f>
        <v>104</v>
      </c>
      <c r="G61" s="268" t="n">
        <f aca="false">Data_category!G49</f>
        <v>7</v>
      </c>
      <c r="H61" s="268" t="n">
        <f aca="false">Data_category!H49</f>
        <v>1</v>
      </c>
      <c r="I61" s="268" t="n">
        <f aca="false">Data_category!I49</f>
        <v>23</v>
      </c>
      <c r="J61" s="268" t="n">
        <f aca="false">Data_category!J49</f>
        <v>1</v>
      </c>
      <c r="K61" s="268" t="n">
        <f aca="false">Data_category!K49</f>
        <v>7</v>
      </c>
      <c r="L61" s="213"/>
      <c r="M61" s="268" t="n">
        <f aca="false">CV_C!AE30</f>
        <v>512.142857142857</v>
      </c>
      <c r="N61" s="269" t="n">
        <f aca="false">M61/Data_category!$L$57*7</f>
        <v>0.0747342088805503</v>
      </c>
    </row>
    <row r="62" customFormat="false" ht="12.75" hidden="false" customHeight="true" outlineLevel="0" collapsed="false">
      <c r="A62" s="267" t="s">
        <v>63</v>
      </c>
      <c r="B62" s="268" t="n">
        <f aca="false">Data_category!B50</f>
        <v>18</v>
      </c>
      <c r="C62" s="268" t="n">
        <f aca="false">Data_category!C50</f>
        <v>84</v>
      </c>
      <c r="D62" s="268" t="n">
        <f aca="false">Data_category!D50</f>
        <v>3649</v>
      </c>
      <c r="E62" s="268" t="n">
        <f aca="false">Data_category!E50</f>
        <v>9</v>
      </c>
      <c r="F62" s="268" t="n">
        <f aca="false">Data_category!F50</f>
        <v>90</v>
      </c>
      <c r="G62" s="268" t="n">
        <f aca="false">Data_category!G50</f>
        <v>12</v>
      </c>
      <c r="H62" s="268" t="n">
        <f aca="false">Data_category!H50</f>
        <v>3</v>
      </c>
      <c r="I62" s="268" t="n">
        <f aca="false">Data_category!I50</f>
        <v>10</v>
      </c>
      <c r="J62" s="268" t="n">
        <f aca="false">Data_category!J50</f>
        <v>2</v>
      </c>
      <c r="K62" s="268" t="n">
        <f aca="false">Data_category!K50</f>
        <v>2</v>
      </c>
      <c r="L62" s="213"/>
      <c r="M62" s="272" t="n">
        <f aca="false">CV_C!AE31</f>
        <v>554.142857142857</v>
      </c>
      <c r="N62" s="269" t="n">
        <f aca="false">M62/Data_category!$L$57*7</f>
        <v>0.0808630393996248</v>
      </c>
    </row>
    <row r="63" customFormat="false" ht="12.75" hidden="false" customHeight="true" outlineLevel="0" collapsed="false">
      <c r="A63" s="267" t="s">
        <v>64</v>
      </c>
      <c r="B63" s="268" t="n">
        <f aca="false">Data_category!B51</f>
        <v>19</v>
      </c>
      <c r="C63" s="268" t="n">
        <f aca="false">Data_category!C51</f>
        <v>90</v>
      </c>
      <c r="D63" s="268" t="n">
        <f aca="false">Data_category!D51</f>
        <v>3080</v>
      </c>
      <c r="E63" s="268" t="n">
        <f aca="false">Data_category!E51</f>
        <v>2</v>
      </c>
      <c r="F63" s="268" t="n">
        <f aca="false">Data_category!F51</f>
        <v>66</v>
      </c>
      <c r="G63" s="268" t="n">
        <f aca="false">Data_category!G51</f>
        <v>3</v>
      </c>
      <c r="H63" s="268" t="n">
        <f aca="false">Data_category!H51</f>
        <v>0</v>
      </c>
      <c r="I63" s="268" t="n">
        <f aca="false">Data_category!I51</f>
        <v>1</v>
      </c>
      <c r="J63" s="268" t="n">
        <f aca="false">Data_category!J51</f>
        <v>0</v>
      </c>
      <c r="K63" s="268" t="n">
        <f aca="false">Data_category!K51</f>
        <v>3</v>
      </c>
      <c r="L63" s="213"/>
      <c r="M63" s="268" t="n">
        <f aca="false">CV_C!AE32</f>
        <v>466.285714285714</v>
      </c>
      <c r="N63" s="269" t="n">
        <f aca="false">M63/Data_category!$L$57*7</f>
        <v>0.0680425265791119</v>
      </c>
    </row>
    <row r="64" customFormat="false" ht="12.75" hidden="false" customHeight="true" outlineLevel="0" collapsed="false">
      <c r="A64" s="270" t="s">
        <v>65</v>
      </c>
      <c r="B64" s="268" t="n">
        <f aca="false">Data_category!B52</f>
        <v>14</v>
      </c>
      <c r="C64" s="268" t="n">
        <f aca="false">Data_category!C52</f>
        <v>48</v>
      </c>
      <c r="D64" s="268" t="n">
        <f aca="false">Data_category!D52</f>
        <v>2184</v>
      </c>
      <c r="E64" s="268" t="n">
        <f aca="false">Data_category!E52</f>
        <v>4</v>
      </c>
      <c r="F64" s="268" t="n">
        <f aca="false">Data_category!F52</f>
        <v>45</v>
      </c>
      <c r="G64" s="268" t="n">
        <f aca="false">Data_category!G52</f>
        <v>6</v>
      </c>
      <c r="H64" s="268" t="n">
        <f aca="false">Data_category!H52</f>
        <v>0</v>
      </c>
      <c r="I64" s="268" t="n">
        <f aca="false">Data_category!I52</f>
        <v>3</v>
      </c>
      <c r="J64" s="268" t="n">
        <f aca="false">Data_category!J52</f>
        <v>0</v>
      </c>
      <c r="K64" s="268" t="n">
        <f aca="false">Data_category!K52</f>
        <v>1</v>
      </c>
      <c r="L64" s="213"/>
      <c r="M64" s="268" t="n">
        <f aca="false">CV_C!AE33</f>
        <v>329.285714285714</v>
      </c>
      <c r="N64" s="269" t="n">
        <f aca="false">M64/Data_category!$L$57*7</f>
        <v>0.0480508651240358</v>
      </c>
    </row>
    <row r="65" customFormat="false" ht="12.75" hidden="false" customHeight="true" outlineLevel="0" collapsed="false">
      <c r="A65" s="270" t="s">
        <v>66</v>
      </c>
      <c r="B65" s="268" t="n">
        <f aca="false">Data_category!B53</f>
        <v>5</v>
      </c>
      <c r="C65" s="268" t="n">
        <f aca="false">Data_category!C53</f>
        <v>42</v>
      </c>
      <c r="D65" s="268" t="n">
        <f aca="false">Data_category!D53</f>
        <v>1433</v>
      </c>
      <c r="E65" s="268" t="n">
        <f aca="false">Data_category!E53</f>
        <v>5</v>
      </c>
      <c r="F65" s="268" t="n">
        <f aca="false">Data_category!F53</f>
        <v>17</v>
      </c>
      <c r="G65" s="268" t="n">
        <f aca="false">Data_category!G53</f>
        <v>4</v>
      </c>
      <c r="H65" s="268" t="n">
        <f aca="false">Data_category!H53</f>
        <v>1</v>
      </c>
      <c r="I65" s="268" t="n">
        <f aca="false">Data_category!I53</f>
        <v>0</v>
      </c>
      <c r="J65" s="268" t="n">
        <f aca="false">Data_category!J53</f>
        <v>1</v>
      </c>
      <c r="K65" s="268" t="n">
        <f aca="false">Data_category!K53</f>
        <v>0</v>
      </c>
      <c r="L65" s="213"/>
      <c r="M65" s="268" t="n">
        <f aca="false">CV_C!AE34</f>
        <v>215.428571428571</v>
      </c>
      <c r="N65" s="269" t="n">
        <f aca="false">M65/Data_category!$L$57*7</f>
        <v>0.0314363143631436</v>
      </c>
    </row>
    <row r="66" customFormat="false" ht="12.75" hidden="false" customHeight="true" outlineLevel="0" collapsed="false">
      <c r="A66" s="270" t="s">
        <v>67</v>
      </c>
      <c r="B66" s="268" t="n">
        <f aca="false">Data_category!B54</f>
        <v>4</v>
      </c>
      <c r="C66" s="268" t="n">
        <f aca="false">Data_category!C54</f>
        <v>35</v>
      </c>
      <c r="D66" s="268" t="n">
        <f aca="false">Data_category!D54</f>
        <v>1166</v>
      </c>
      <c r="E66" s="268" t="n">
        <f aca="false">Data_category!E54</f>
        <v>4</v>
      </c>
      <c r="F66" s="268" t="n">
        <f aca="false">Data_category!F54</f>
        <v>13</v>
      </c>
      <c r="G66" s="268" t="n">
        <f aca="false">Data_category!G54</f>
        <v>0</v>
      </c>
      <c r="H66" s="268" t="n">
        <f aca="false">Data_category!H54</f>
        <v>0</v>
      </c>
      <c r="I66" s="268" t="n">
        <f aca="false">Data_category!I54</f>
        <v>1</v>
      </c>
      <c r="J66" s="268" t="n">
        <f aca="false">Data_category!J54</f>
        <v>0</v>
      </c>
      <c r="K66" s="268" t="n">
        <f aca="false">Data_category!K54</f>
        <v>0</v>
      </c>
      <c r="L66" s="213"/>
      <c r="M66" s="268" t="n">
        <f aca="false">CV_C!AE35</f>
        <v>174.714285714286</v>
      </c>
      <c r="N66" s="269" t="n">
        <f aca="false">M66/Data_category!$L$57*7</f>
        <v>0.0254951011048572</v>
      </c>
    </row>
    <row r="67" customFormat="false" ht="12.75" hidden="false" customHeight="true" outlineLevel="0" collapsed="false">
      <c r="A67" s="270" t="s">
        <v>68</v>
      </c>
      <c r="B67" s="268" t="n">
        <f aca="false">Data_category!B55</f>
        <v>4</v>
      </c>
      <c r="C67" s="268" t="n">
        <f aca="false">Data_category!C55</f>
        <v>21</v>
      </c>
      <c r="D67" s="268" t="n">
        <f aca="false">Data_category!D55</f>
        <v>1067</v>
      </c>
      <c r="E67" s="268" t="n">
        <f aca="false">Data_category!E55</f>
        <v>0</v>
      </c>
      <c r="F67" s="268" t="n">
        <f aca="false">Data_category!F55</f>
        <v>9</v>
      </c>
      <c r="G67" s="268" t="n">
        <f aca="false">Data_category!G55</f>
        <v>1</v>
      </c>
      <c r="H67" s="268" t="n">
        <f aca="false">Data_category!H55</f>
        <v>0</v>
      </c>
      <c r="I67" s="268" t="n">
        <f aca="false">Data_category!I55</f>
        <v>0</v>
      </c>
      <c r="J67" s="268" t="n">
        <f aca="false">Data_category!J55</f>
        <v>0</v>
      </c>
      <c r="K67" s="268" t="n">
        <f aca="false">Data_category!K55</f>
        <v>0</v>
      </c>
      <c r="L67" s="213"/>
      <c r="M67" s="268" t="n">
        <f aca="false">CV_C!AE36</f>
        <v>157.428571428571</v>
      </c>
      <c r="N67" s="269" t="n">
        <f aca="false">M67/Data_category!$L$57*7</f>
        <v>0.0229726912653742</v>
      </c>
    </row>
    <row r="68" customFormat="false" ht="13.5" hidden="false" customHeight="true" outlineLevel="0" collapsed="false">
      <c r="A68" s="273" t="s">
        <v>69</v>
      </c>
      <c r="B68" s="268" t="n">
        <f aca="false">Data_category!B56</f>
        <v>0</v>
      </c>
      <c r="C68" s="268" t="n">
        <f aca="false">Data_category!C56</f>
        <v>7</v>
      </c>
      <c r="D68" s="268" t="n">
        <f aca="false">Data_category!D56</f>
        <v>626</v>
      </c>
      <c r="E68" s="268" t="n">
        <f aca="false">Data_category!E56</f>
        <v>0</v>
      </c>
      <c r="F68" s="268" t="n">
        <f aca="false">Data_category!F56</f>
        <v>7</v>
      </c>
      <c r="G68" s="268" t="n">
        <f aca="false">Data_category!G56</f>
        <v>0</v>
      </c>
      <c r="H68" s="268" t="n">
        <f aca="false">Data_category!H56</f>
        <v>0</v>
      </c>
      <c r="I68" s="268" t="n">
        <f aca="false">Data_category!I56</f>
        <v>1</v>
      </c>
      <c r="J68" s="268" t="n">
        <f aca="false">Data_category!J56</f>
        <v>0</v>
      </c>
      <c r="K68" s="268" t="n">
        <f aca="false">Data_category!K56</f>
        <v>1</v>
      </c>
      <c r="L68" s="213"/>
      <c r="M68" s="274" t="n">
        <f aca="false">CV_C!AE37</f>
        <v>91.7142857142857</v>
      </c>
      <c r="N68" s="269" t="n">
        <f aca="false">M68/Data_category!$L$57*7</f>
        <v>0.0133833646028768</v>
      </c>
    </row>
    <row r="69" customFormat="false" ht="6" hidden="false" customHeight="true" outlineLevel="0" collapsed="false"/>
    <row r="70" customFormat="false" ht="12.75" hidden="false" customHeight="true" outlineLevel="0" collapsed="false">
      <c r="A70" s="60" t="s">
        <v>276</v>
      </c>
      <c r="B70" s="276" t="n">
        <f aca="false">SUM(B45:B68)/Data_category!$L$57</f>
        <v>0.00514905149051491</v>
      </c>
      <c r="C70" s="276" t="n">
        <f aca="false">SUM(C45:C68)/Data_category!$L$57</f>
        <v>0.0210965186574943</v>
      </c>
      <c r="D70" s="276" t="n">
        <f aca="false">SUM(D45:D68)/Data_category!$L$57</f>
        <v>0.919699812382739</v>
      </c>
      <c r="E70" s="276" t="n">
        <f aca="false">SUM(E45:E68)/Data_category!$L$57</f>
        <v>0.00233479257869502</v>
      </c>
      <c r="F70" s="276" t="n">
        <f aca="false">SUM(F45:F68)/Data_category!$L$57</f>
        <v>0.0379195330414843</v>
      </c>
      <c r="G70" s="276" t="n">
        <f aca="false">SUM(G45:G68)/Data_category!$L$57</f>
        <v>0.00308526162184699</v>
      </c>
      <c r="H70" s="276" t="n">
        <f aca="false">SUM(H45:H68)/Data_category!$L$57</f>
        <v>0.000771315405461747</v>
      </c>
      <c r="I70" s="276" t="n">
        <f aca="false">SUM(I45:I68)/Data_category!$L$57</f>
        <v>0.00756722951844903</v>
      </c>
      <c r="J70" s="276" t="n">
        <f aca="false">SUM(J45:J68)/Data_category!$L$57</f>
        <v>0.000687929956222639</v>
      </c>
      <c r="K70" s="276" t="n">
        <f aca="false">SUM(K45:K68)/Data_category!$L$57</f>
        <v>0.00168855534709193</v>
      </c>
      <c r="L70" s="334"/>
      <c r="M70" s="277" t="n">
        <f aca="false">SUM(M45:M68)</f>
        <v>6852.85714285714</v>
      </c>
      <c r="N70" s="278" t="n">
        <f aca="false">SUM(B70:K70)</f>
        <v>1</v>
      </c>
    </row>
    <row r="71" customFormat="false" ht="12.75" hidden="false" customHeight="true" outlineLevel="0" collapsed="false">
      <c r="A71" s="279" t="s">
        <v>279</v>
      </c>
      <c r="B71" s="280" t="n">
        <f aca="false">SUM(B51:B66)/Data_category!$L$57</f>
        <v>0.00496143422972691</v>
      </c>
      <c r="C71" s="280" t="n">
        <f aca="false">SUM(C51:C66)/Data_category!$L$57</f>
        <v>0.0197831978319783</v>
      </c>
      <c r="D71" s="280" t="n">
        <f aca="false">SUM(D51:D66)/Data_category!$L$57</f>
        <v>0.856139253700229</v>
      </c>
      <c r="E71" s="280" t="n">
        <f aca="false">SUM(E51:E66)/Data_category!$L$57</f>
        <v>0.00233479257869502</v>
      </c>
      <c r="F71" s="280" t="n">
        <f aca="false">SUM(F51:F66)/Data_category!$L$57</f>
        <v>0.0353345841150719</v>
      </c>
      <c r="G71" s="280" t="n">
        <f aca="false">SUM(G51:G66)/Data_category!$L$57</f>
        <v>0.00302272253491766</v>
      </c>
      <c r="H71" s="280" t="n">
        <f aca="false">SUM(H51:H66)/Data_category!$L$57</f>
        <v>0.000708776318532416</v>
      </c>
      <c r="I71" s="280" t="n">
        <f aca="false">SUM(I51:I66)/Data_category!$L$57</f>
        <v>0.00692099228684595</v>
      </c>
      <c r="J71" s="280" t="n">
        <f aca="false">SUM(J51:J66)/Data_category!$L$57</f>
        <v>0.000667083593912862</v>
      </c>
      <c r="K71" s="280" t="n">
        <f aca="false">SUM(K51:K66)/Data_category!$L$57</f>
        <v>0.00158432353554305</v>
      </c>
      <c r="L71" s="334"/>
      <c r="M71" s="281" t="n">
        <f aca="false">SUM(M51:M66)</f>
        <v>6383.14285714286</v>
      </c>
      <c r="N71" s="282" t="n">
        <f aca="false">SUM(B71:K71)</f>
        <v>0.931457160725454</v>
      </c>
    </row>
    <row r="72" customFormat="false" ht="13.5" hidden="false" customHeight="true" outlineLevel="0" collapsed="false">
      <c r="A72" s="283" t="s">
        <v>280</v>
      </c>
      <c r="B72" s="284" t="n">
        <f aca="false">B70-B71</f>
        <v>0.000187617260787993</v>
      </c>
      <c r="C72" s="285" t="n">
        <f aca="false">C70-C71</f>
        <v>0.00131332082551595</v>
      </c>
      <c r="D72" s="285" t="n">
        <f aca="false">D70-D71</f>
        <v>0.0635605586825099</v>
      </c>
      <c r="E72" s="285" t="n">
        <f aca="false">E70-E71</f>
        <v>0</v>
      </c>
      <c r="F72" s="285" t="n">
        <f aca="false">F70-F71</f>
        <v>0.00258494892641234</v>
      </c>
      <c r="G72" s="285" t="n">
        <f aca="false">G70-G71</f>
        <v>6.25390869293308E-005</v>
      </c>
      <c r="H72" s="322" t="n">
        <f aca="false">H70-H71</f>
        <v>6.25390869293308E-005</v>
      </c>
      <c r="I72" s="285" t="n">
        <f aca="false">I70-I71</f>
        <v>0.000646237231603086</v>
      </c>
      <c r="J72" s="285" t="n">
        <f aca="false">J70-J71</f>
        <v>2.08463623097769E-005</v>
      </c>
      <c r="K72" s="335" t="n">
        <f aca="false">K70-K71</f>
        <v>0.000104231811548885</v>
      </c>
      <c r="L72" s="334"/>
      <c r="M72" s="287" t="n">
        <f aca="false">M70-M71</f>
        <v>469.714285714285</v>
      </c>
      <c r="N72" s="288" t="n">
        <f aca="false">N70-N71</f>
        <v>0.0685428392745464</v>
      </c>
    </row>
    <row r="74" s="80" customFormat="true" ht="12.75" hidden="false" customHeight="true" outlineLevel="0" collapsed="false">
      <c r="A74" s="118" t="str">
        <f aca="false">Data2!BI38</f>
        <v>CAR (1) : Bus, car</v>
      </c>
      <c r="B74" s="118"/>
      <c r="C74" s="118" t="str">
        <f aca="false">Data2!BL38</f>
        <v>PW+AH(4) : Voiture de tourisme avec remorque</v>
      </c>
      <c r="D74" s="191"/>
      <c r="E74" s="118"/>
      <c r="F74" s="118"/>
      <c r="G74" s="118" t="str">
        <f aca="false">Data2!BO38</f>
        <v>LIE+AL(7) : Voiture de livraison semi-remorque</v>
      </c>
      <c r="H74" s="118"/>
      <c r="I74" s="118"/>
      <c r="J74" s="336"/>
      <c r="K74" s="118" t="str">
        <f aca="false">Data2!BR38</f>
        <v>SZ (10) :Véhicule lourd articulé</v>
      </c>
      <c r="L74" s="118"/>
      <c r="M74" s="1"/>
      <c r="N74" s="5"/>
    </row>
    <row r="75" s="80" customFormat="true" ht="12.75" hidden="false" customHeight="true" outlineLevel="0" collapsed="false">
      <c r="A75" s="118" t="str">
        <f aca="false">Data2!BJ38</f>
        <v>MR (2) : Motocycle</v>
      </c>
      <c r="B75" s="118"/>
      <c r="C75" s="118" t="str">
        <f aca="false">Data2!BM38</f>
        <v>LIE (5) : Voiture de livraison</v>
      </c>
      <c r="E75" s="118"/>
      <c r="F75" s="118"/>
      <c r="G75" s="118" t="str">
        <f aca="false">Data2!BP38</f>
        <v>LW (8) : Camion</v>
      </c>
      <c r="H75" s="118"/>
      <c r="I75" s="118"/>
      <c r="J75" s="337"/>
      <c r="K75" s="118"/>
      <c r="L75" s="118"/>
      <c r="M75" s="1"/>
      <c r="N75" s="5"/>
    </row>
    <row r="76" customFormat="false" ht="12.75" hidden="false" customHeight="true" outlineLevel="0" collapsed="false">
      <c r="A76" s="118" t="str">
        <f aca="false">Data2!BK38</f>
        <v>PW (3) : Voiture de tourisme</v>
      </c>
      <c r="B76" s="118"/>
      <c r="C76" s="118" t="str">
        <f aca="false">Data2!BN38</f>
        <v>LIE+AH(6) : Voiture de livraison avec remorque</v>
      </c>
      <c r="E76" s="118"/>
      <c r="F76" s="118"/>
      <c r="G76" s="118" t="str">
        <f aca="false">Data2!BQ38</f>
        <v>LZ (9) : Train routier</v>
      </c>
      <c r="H76" s="118"/>
      <c r="I76" s="118"/>
      <c r="J76" s="338"/>
      <c r="K76" s="118"/>
      <c r="L76" s="118"/>
    </row>
    <row r="77" customFormat="false" ht="12.75" hidden="false" customHeight="true" outlineLevel="0" collapsed="false">
      <c r="A77" s="303" t="str">
        <f aca="false">"Véhicules légers : "&amp;C44&amp;" + "&amp;D44&amp;" + "&amp;E44&amp;" + "&amp;F44&amp;" + "&amp;G44&amp;" + "&amp;H44</f>
        <v>Véhicules légers : MR (2) + PW (3) + PW+AH(4) + LIE (5) + LIE+AH(6) + LIE+AL(7)</v>
      </c>
      <c r="B77" s="303"/>
      <c r="C77" s="303"/>
      <c r="D77" s="303"/>
      <c r="E77" s="303"/>
      <c r="F77" s="303"/>
      <c r="G77" s="303"/>
      <c r="H77" s="303" t="str">
        <f aca="false">"Véhicules lourds : "&amp;B44&amp;" + "&amp;I44&amp;" + "&amp;J44&amp;" + "&amp;K44</f>
        <v>Véhicules lourds : CAR (1) + LW (8) + LZ (9) + SZ (10)</v>
      </c>
      <c r="I77" s="303"/>
      <c r="J77" s="303"/>
      <c r="K77" s="303"/>
      <c r="L77" s="303"/>
      <c r="M77" s="303"/>
      <c r="N77" s="303"/>
    </row>
  </sheetData>
  <mergeCells count="8">
    <mergeCell ref="A5:N5"/>
    <mergeCell ref="A6:N6"/>
    <mergeCell ref="B10:K10"/>
    <mergeCell ref="N10:N11"/>
    <mergeCell ref="B43:K43"/>
    <mergeCell ref="N43:N44"/>
    <mergeCell ref="A77:G77"/>
    <mergeCell ref="H77:N77"/>
  </mergeCells>
  <conditionalFormatting sqref="A13:A23 C13:M23 B13:B35 A12:N12 C24:K35 N13:N35">
    <cfRule type="expression" priority="2" aboveAverage="0" equalAverage="0" bottom="0" percent="0" rank="0" text="" dxfId="3">
      <formula>$M12&gt;=MAX($M$12:$M$23)</formula>
    </cfRule>
  </conditionalFormatting>
  <conditionalFormatting sqref="L24:M35 A24:A35">
    <cfRule type="expression" priority="3" aboveAverage="0" equalAverage="0" bottom="0" percent="0" rank="0" text="" dxfId="1">
      <formula>$M24&gt;=MAX($M$24:$M$35)</formula>
    </cfRule>
  </conditionalFormatting>
  <conditionalFormatting sqref="A46:A56 C46:M56 B46:B68 A45:N45 C57:K68 N46:N68">
    <cfRule type="expression" priority="4" aboveAverage="0" equalAverage="0" bottom="0" percent="0" rank="0" text="" dxfId="3">
      <formula>$M45&gt;=MAX($M$45:$M$56)</formula>
    </cfRule>
  </conditionalFormatting>
  <conditionalFormatting sqref="L57:M68 A57:A68">
    <cfRule type="expression" priority="5" aboveAverage="0" equalAverage="0" bottom="0" percent="0" rank="0" text="" dxfId="1">
      <formula>$M57&gt;=MAX($M$57:$M$68)</formula>
    </cfRule>
  </conditionalFormatting>
  <printOptions headings="false" gridLines="false" gridLinesSet="true" horizontalCentered="true" verticalCentered="false"/>
  <pageMargins left="0.669444444444444" right="0.669444444444444" top="1.41666666666667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Neuchâtel_x005F_x005F_x000a_Département du développement_x005F_x005F_x000a_territorial et de l'environnement&amp;CComptage hebdomadaire&amp;R&amp;8 Service des ponts et chaussées_x005F_x005F_x000a_Bureau signalisation et circulation_x005F_x005F_x000a_Neuchâtel, le &amp;D</oddHeader>
    <oddFooter>&amp;L&amp;6 &amp;F&amp;R&amp;8 Page: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7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11" min="2" style="1" width="9.55"/>
    <col collapsed="false" customWidth="true" hidden="false" outlineLevel="0" max="12" min="12" style="1" width="1.39"/>
    <col collapsed="false" customWidth="true" hidden="false" outlineLevel="0" max="13" min="13" style="1" width="6.41"/>
    <col collapsed="false" customWidth="true" hidden="false" outlineLevel="0" max="14" min="14" style="1" width="8.4"/>
    <col collapsed="false" customWidth="true" hidden="false" outlineLevel="0" max="1025" min="15" style="1" width="11.04"/>
  </cols>
  <sheetData>
    <row r="1" customFormat="false" ht="15.75" hidden="false" customHeight="true" outlineLevel="0" collapsed="false">
      <c r="A1" s="52" t="str">
        <f aca="false">Data1!A1</f>
        <v>Poste de comptage : 01743230     Axe : NE:174:    PR 1 + 3.255 m à PR 1 + 276.531 m</v>
      </c>
    </row>
    <row r="2" customFormat="false" ht="19.5" hidden="false" customHeight="true" outlineLevel="0" collapsed="false">
      <c r="A2" s="54" t="str">
        <f aca="false">Data1!A3</f>
        <v>Période de comptage du 08/05/2017 au 14/05/2017</v>
      </c>
      <c r="N2" s="4" t="str">
        <f aca="false">Data1!K1</f>
        <v>Type de compteur: M680 B</v>
      </c>
    </row>
    <row r="3" customFormat="false" ht="18.75" hidden="false" customHeight="true" outlineLevel="0" collapsed="false">
      <c r="A3" s="54" t="s">
        <v>221</v>
      </c>
      <c r="B3" s="56" t="str">
        <f aca="false">Data1!A2</f>
        <v>Peseux, carrefour giratoire de la Maison de Commune</v>
      </c>
    </row>
    <row r="4" customFormat="false" ht="12.75" hidden="false" customHeight="true" outlineLevel="0" collapsed="false">
      <c r="A4" s="54" t="s">
        <v>222</v>
      </c>
      <c r="B4" s="56" t="str">
        <f aca="false">Data1!G2</f>
        <v>Auvernier, carrefour giratoire de Brena</v>
      </c>
    </row>
    <row r="5" customFormat="false" ht="26.45" hidden="false" customHeight="true" outlineLevel="0" collapsed="false">
      <c r="A5" s="255" t="str">
        <f aca="false">"Classification SWISS10 "&amp;RIGHT(A2,4)</f>
        <v>Classification SWISS10 2017</v>
      </c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</row>
    <row r="6" customFormat="false" ht="27" hidden="false" customHeight="true" outlineLevel="0" collapsed="false">
      <c r="A6" s="256" t="str">
        <f aca="false">Data1!D2</f>
        <v>AUVERNIER - Rte de la Gare</v>
      </c>
      <c r="B6" s="256"/>
      <c r="C6" s="256"/>
      <c r="D6" s="256"/>
      <c r="E6" s="256"/>
      <c r="F6" s="256"/>
      <c r="G6" s="256"/>
      <c r="H6" s="256"/>
      <c r="I6" s="256"/>
      <c r="J6" s="256"/>
      <c r="K6" s="256"/>
      <c r="L6" s="256"/>
      <c r="M6" s="256"/>
      <c r="N6" s="256"/>
    </row>
    <row r="7" customFormat="false" ht="12.75" hidden="false" customHeight="true" outlineLevel="0" collapsed="false">
      <c r="B7" s="216"/>
    </row>
    <row r="8" customFormat="false" ht="12.75" hidden="false" customHeight="true" outlineLevel="0" collapsed="false">
      <c r="A8" s="257" t="s">
        <v>277</v>
      </c>
      <c r="B8" s="216" t="str">
        <f aca="false">B3</f>
        <v>Peseux, carrefour giratoire de la Maison de Commune</v>
      </c>
    </row>
    <row r="9" s="223" customFormat="true" ht="18.6" hidden="false" customHeight="true" outlineLevel="0" collapsed="false">
      <c r="B9" s="217"/>
      <c r="N9" s="217"/>
    </row>
    <row r="10" customFormat="false" ht="18.6" hidden="false" customHeight="true" outlineLevel="0" collapsed="false">
      <c r="A10" s="304"/>
      <c r="B10" s="305"/>
      <c r="C10" s="305"/>
      <c r="D10" s="305"/>
      <c r="E10" s="305"/>
      <c r="F10" s="305"/>
      <c r="G10" s="305"/>
      <c r="H10" s="305"/>
      <c r="I10" s="339"/>
      <c r="J10" s="305"/>
      <c r="K10" s="305"/>
      <c r="L10" s="306"/>
      <c r="M10" s="307"/>
      <c r="N10" s="261" t="s">
        <v>282</v>
      </c>
    </row>
    <row r="11" customFormat="false" ht="12.75" hidden="false" customHeight="true" outlineLevel="0" collapsed="false">
      <c r="A11" s="270"/>
      <c r="B11" s="213"/>
      <c r="C11" s="213"/>
      <c r="D11" s="213"/>
      <c r="E11" s="213"/>
      <c r="F11" s="213"/>
      <c r="G11" s="213"/>
      <c r="H11" s="213"/>
      <c r="I11" s="213"/>
      <c r="J11" s="213"/>
      <c r="K11" s="213"/>
      <c r="L11" s="308"/>
      <c r="M11" s="309" t="s">
        <v>250</v>
      </c>
      <c r="N11" s="261"/>
    </row>
    <row r="12" customFormat="false" ht="12.75" hidden="false" customHeight="true" outlineLevel="0" collapsed="false">
      <c r="A12" s="270"/>
      <c r="B12" s="213"/>
      <c r="C12" s="213"/>
      <c r="D12" s="213"/>
      <c r="E12" s="213"/>
      <c r="F12" s="213"/>
      <c r="G12" s="213"/>
      <c r="H12" s="213"/>
      <c r="I12" s="213"/>
      <c r="J12" s="213"/>
      <c r="K12" s="213"/>
      <c r="L12" s="308"/>
      <c r="M12" s="267" t="s">
        <v>46</v>
      </c>
      <c r="N12" s="310" t="n">
        <f aca="false">SWISS10_H!N12</f>
        <v>0.00777090228809901</v>
      </c>
    </row>
    <row r="13" customFormat="false" ht="12.75" hidden="false" customHeight="true" outlineLevel="0" collapsed="false">
      <c r="A13" s="270"/>
      <c r="B13" s="213"/>
      <c r="C13" s="213"/>
      <c r="D13" s="213"/>
      <c r="E13" s="213"/>
      <c r="F13" s="213"/>
      <c r="G13" s="213"/>
      <c r="H13" s="213"/>
      <c r="I13" s="213"/>
      <c r="J13" s="213"/>
      <c r="K13" s="213"/>
      <c r="L13" s="308"/>
      <c r="M13" s="269" t="s">
        <v>47</v>
      </c>
      <c r="N13" s="310" t="n">
        <f aca="false">SWISS10_H!N13</f>
        <v>0.00320703903953292</v>
      </c>
    </row>
    <row r="14" customFormat="false" ht="12.75" hidden="false" customHeight="true" outlineLevel="0" collapsed="false">
      <c r="A14" s="270"/>
      <c r="B14" s="213"/>
      <c r="C14" s="213"/>
      <c r="D14" s="213"/>
      <c r="E14" s="213"/>
      <c r="F14" s="213"/>
      <c r="G14" s="213"/>
      <c r="H14" s="213"/>
      <c r="I14" s="213"/>
      <c r="J14" s="213"/>
      <c r="K14" s="213"/>
      <c r="L14" s="308"/>
      <c r="M14" s="269" t="s">
        <v>48</v>
      </c>
      <c r="N14" s="310" t="n">
        <f aca="false">SWISS10_H!N14</f>
        <v>0.00224081573916082</v>
      </c>
    </row>
    <row r="15" customFormat="false" ht="12.75" hidden="false" customHeight="true" outlineLevel="0" collapsed="false">
      <c r="A15" s="270"/>
      <c r="B15" s="213"/>
      <c r="C15" s="213"/>
      <c r="D15" s="213"/>
      <c r="E15" s="213"/>
      <c r="F15" s="213"/>
      <c r="G15" s="213"/>
      <c r="H15" s="213"/>
      <c r="I15" s="213"/>
      <c r="J15" s="213"/>
      <c r="K15" s="213"/>
      <c r="L15" s="308"/>
      <c r="M15" s="269" t="s">
        <v>49</v>
      </c>
      <c r="N15" s="310" t="n">
        <f aca="false">SWISS10_H!N15</f>
        <v>0.00199412042842752</v>
      </c>
    </row>
    <row r="16" customFormat="false" ht="12.75" hidden="false" customHeight="true" outlineLevel="0" collapsed="false">
      <c r="A16" s="270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308"/>
      <c r="M16" s="269" t="s">
        <v>50</v>
      </c>
      <c r="N16" s="310" t="n">
        <f aca="false">SWISS10_H!N16</f>
        <v>0.00277532224574965</v>
      </c>
    </row>
    <row r="17" customFormat="false" ht="12.75" hidden="false" customHeight="true" outlineLevel="0" collapsed="false">
      <c r="A17" s="270"/>
      <c r="B17" s="213"/>
      <c r="C17" s="213"/>
      <c r="D17" s="213"/>
      <c r="E17" s="213"/>
      <c r="F17" s="213"/>
      <c r="G17" s="213"/>
      <c r="H17" s="213"/>
      <c r="I17" s="213"/>
      <c r="J17" s="213"/>
      <c r="K17" s="213"/>
      <c r="L17" s="308"/>
      <c r="M17" s="269" t="s">
        <v>51</v>
      </c>
      <c r="N17" s="310" t="n">
        <f aca="false">SWISS10_H!N17</f>
        <v>0.00624961453857698</v>
      </c>
    </row>
    <row r="18" customFormat="false" ht="12.75" hidden="false" customHeight="true" outlineLevel="0" collapsed="false">
      <c r="A18" s="270"/>
      <c r="B18" s="213"/>
      <c r="C18" s="213"/>
      <c r="D18" s="213"/>
      <c r="E18" s="213"/>
      <c r="F18" s="213"/>
      <c r="G18" s="213"/>
      <c r="H18" s="213"/>
      <c r="I18" s="213"/>
      <c r="J18" s="213"/>
      <c r="K18" s="213"/>
      <c r="L18" s="308"/>
      <c r="M18" s="309" t="s">
        <v>52</v>
      </c>
      <c r="N18" s="310" t="n">
        <f aca="false">SWISS10_H!N18</f>
        <v>0.0248545525563802</v>
      </c>
    </row>
    <row r="19" customFormat="false" ht="12.75" hidden="false" customHeight="true" outlineLevel="0" collapsed="false">
      <c r="A19" s="270"/>
      <c r="B19" s="213"/>
      <c r="C19" s="213"/>
      <c r="D19" s="213"/>
      <c r="E19" s="213"/>
      <c r="F19" s="213"/>
      <c r="G19" s="213"/>
      <c r="H19" s="213"/>
      <c r="I19" s="213"/>
      <c r="J19" s="213"/>
      <c r="K19" s="213"/>
      <c r="L19" s="308"/>
      <c r="M19" s="311" t="s">
        <v>53</v>
      </c>
      <c r="N19" s="312" t="n">
        <f aca="false">SWISS10_H!N19</f>
        <v>0.0522377320477767</v>
      </c>
    </row>
    <row r="20" customFormat="false" ht="12.75" hidden="false" customHeight="true" outlineLevel="0" collapsed="false">
      <c r="A20" s="270"/>
      <c r="B20" s="213"/>
      <c r="C20" s="213"/>
      <c r="D20" s="213"/>
      <c r="E20" s="213"/>
      <c r="F20" s="213"/>
      <c r="G20" s="213"/>
      <c r="H20" s="213"/>
      <c r="I20" s="213"/>
      <c r="J20" s="213"/>
      <c r="K20" s="213"/>
      <c r="L20" s="308"/>
      <c r="M20" s="311" t="s">
        <v>54</v>
      </c>
      <c r="N20" s="310" t="n">
        <f aca="false">SWISS10_H!N20</f>
        <v>0.0480233538227494</v>
      </c>
    </row>
    <row r="21" customFormat="false" ht="12.75" hidden="false" customHeight="true" outlineLevel="0" collapsed="false">
      <c r="A21" s="270"/>
      <c r="B21" s="213"/>
      <c r="C21" s="213"/>
      <c r="D21" s="213"/>
      <c r="E21" s="213"/>
      <c r="F21" s="213"/>
      <c r="G21" s="213"/>
      <c r="H21" s="213"/>
      <c r="I21" s="213"/>
      <c r="J21" s="213"/>
      <c r="K21" s="213"/>
      <c r="L21" s="308"/>
      <c r="M21" s="269" t="s">
        <v>55</v>
      </c>
      <c r="N21" s="310" t="n">
        <f aca="false">SWISS10_H!N21</f>
        <v>0.0456591904282219</v>
      </c>
    </row>
    <row r="22" customFormat="false" ht="12.75" hidden="false" customHeight="true" outlineLevel="0" collapsed="false">
      <c r="A22" s="270"/>
      <c r="B22" s="213"/>
      <c r="C22" s="213"/>
      <c r="D22" s="213"/>
      <c r="E22" s="213"/>
      <c r="F22" s="213"/>
      <c r="G22" s="213"/>
      <c r="H22" s="213"/>
      <c r="I22" s="213"/>
      <c r="J22" s="213"/>
      <c r="K22" s="213"/>
      <c r="L22" s="308"/>
      <c r="M22" s="269" t="s">
        <v>56</v>
      </c>
      <c r="N22" s="310" t="n">
        <f aca="false">SWISS10_H!N22</f>
        <v>0.0490512509508048</v>
      </c>
    </row>
    <row r="23" customFormat="false" ht="12.75" hidden="false" customHeight="true" outlineLevel="0" collapsed="false">
      <c r="A23" s="270"/>
      <c r="B23" s="213"/>
      <c r="C23" s="213"/>
      <c r="D23" s="213"/>
      <c r="E23" s="213"/>
      <c r="F23" s="213"/>
      <c r="G23" s="213"/>
      <c r="H23" s="213"/>
      <c r="I23" s="213"/>
      <c r="J23" s="213"/>
      <c r="K23" s="213"/>
      <c r="L23" s="308"/>
      <c r="M23" s="269" t="s">
        <v>57</v>
      </c>
      <c r="N23" s="310" t="n">
        <f aca="false">SWISS10_H!N23</f>
        <v>0.0641613387332196</v>
      </c>
    </row>
    <row r="24" customFormat="false" ht="12.75" hidden="false" customHeight="true" outlineLevel="0" collapsed="false">
      <c r="A24" s="270"/>
      <c r="B24" s="213"/>
      <c r="C24" s="213"/>
      <c r="D24" s="213"/>
      <c r="E24" s="213"/>
      <c r="F24" s="213"/>
      <c r="G24" s="213"/>
      <c r="H24" s="213"/>
      <c r="I24" s="213"/>
      <c r="J24" s="213"/>
      <c r="K24" s="213"/>
      <c r="L24" s="308"/>
      <c r="M24" s="270" t="s">
        <v>58</v>
      </c>
      <c r="N24" s="310" t="n">
        <f aca="false">SWISS10_H!N24</f>
        <v>0.0594741278292868</v>
      </c>
    </row>
    <row r="25" customFormat="false" ht="12.75" hidden="false" customHeight="true" outlineLevel="0" collapsed="false">
      <c r="A25" s="270"/>
      <c r="B25" s="213"/>
      <c r="C25" s="213"/>
      <c r="D25" s="213"/>
      <c r="E25" s="213"/>
      <c r="F25" s="213"/>
      <c r="G25" s="213"/>
      <c r="H25" s="213"/>
      <c r="I25" s="213"/>
      <c r="J25" s="213"/>
      <c r="K25" s="213"/>
      <c r="L25" s="308"/>
      <c r="M25" s="269" t="s">
        <v>59</v>
      </c>
      <c r="N25" s="310" t="n">
        <f aca="false">SWISS10_H!N25</f>
        <v>0.0604814670147812</v>
      </c>
    </row>
    <row r="26" customFormat="false" ht="12.75" hidden="false" customHeight="true" outlineLevel="0" collapsed="false">
      <c r="A26" s="270"/>
      <c r="B26" s="213"/>
      <c r="C26" s="213"/>
      <c r="D26" s="213"/>
      <c r="E26" s="213"/>
      <c r="F26" s="213"/>
      <c r="G26" s="213"/>
      <c r="H26" s="213"/>
      <c r="I26" s="213"/>
      <c r="J26" s="213"/>
      <c r="K26" s="213"/>
      <c r="L26" s="308"/>
      <c r="M26" s="269" t="s">
        <v>60</v>
      </c>
      <c r="N26" s="310" t="n">
        <f aca="false">SWISS10_H!N26</f>
        <v>0.0549924963509652</v>
      </c>
    </row>
    <row r="27" customFormat="false" ht="12.75" hidden="false" customHeight="true" outlineLevel="0" collapsed="false">
      <c r="A27" s="270"/>
      <c r="B27" s="213"/>
      <c r="C27" s="213"/>
      <c r="D27" s="213"/>
      <c r="E27" s="213"/>
      <c r="F27" s="213"/>
      <c r="G27" s="213"/>
      <c r="H27" s="213"/>
      <c r="I27" s="213"/>
      <c r="J27" s="213"/>
      <c r="K27" s="213"/>
      <c r="L27" s="308"/>
      <c r="M27" s="269" t="s">
        <v>61</v>
      </c>
      <c r="N27" s="310" t="n">
        <f aca="false">SWISS10_H!N27</f>
        <v>0.0633184630882141</v>
      </c>
    </row>
    <row r="28" customFormat="false" ht="12.75" hidden="false" customHeight="true" outlineLevel="0" collapsed="false">
      <c r="A28" s="270"/>
      <c r="B28" s="213"/>
      <c r="C28" s="213"/>
      <c r="D28" s="213"/>
      <c r="E28" s="213"/>
      <c r="F28" s="213"/>
      <c r="G28" s="213"/>
      <c r="H28" s="213"/>
      <c r="I28" s="213"/>
      <c r="J28" s="213"/>
      <c r="K28" s="213"/>
      <c r="L28" s="308"/>
      <c r="M28" s="309" t="s">
        <v>62</v>
      </c>
      <c r="N28" s="310" t="n">
        <f aca="false">SWISS10_H!N28</f>
        <v>0.0847398392368892</v>
      </c>
    </row>
    <row r="29" customFormat="false" ht="12.75" hidden="false" customHeight="true" outlineLevel="0" collapsed="false">
      <c r="A29" s="270"/>
      <c r="B29" s="213"/>
      <c r="C29" s="213"/>
      <c r="D29" s="213"/>
      <c r="E29" s="213"/>
      <c r="F29" s="213"/>
      <c r="G29" s="213"/>
      <c r="H29" s="213"/>
      <c r="I29" s="213"/>
      <c r="J29" s="213"/>
      <c r="K29" s="213"/>
      <c r="L29" s="308"/>
      <c r="M29" s="311" t="s">
        <v>63</v>
      </c>
      <c r="N29" s="312" t="n">
        <f aca="false">SWISS10_H!N29</f>
        <v>0.118495980922229</v>
      </c>
    </row>
    <row r="30" customFormat="false" ht="12.75" hidden="false" customHeight="true" outlineLevel="0" collapsed="false">
      <c r="A30" s="270"/>
      <c r="B30" s="213"/>
      <c r="C30" s="213"/>
      <c r="D30" s="213"/>
      <c r="E30" s="213"/>
      <c r="F30" s="213"/>
      <c r="G30" s="213"/>
      <c r="H30" s="213"/>
      <c r="I30" s="213"/>
      <c r="J30" s="213"/>
      <c r="K30" s="213"/>
      <c r="L30" s="308"/>
      <c r="M30" s="311" t="s">
        <v>64</v>
      </c>
      <c r="N30" s="310" t="n">
        <f aca="false">SWISS10_H!N30</f>
        <v>0.0892214707152108</v>
      </c>
    </row>
    <row r="31" customFormat="false" ht="12.75" hidden="false" customHeight="true" outlineLevel="0" collapsed="false">
      <c r="A31" s="270"/>
      <c r="B31" s="213"/>
      <c r="C31" s="213"/>
      <c r="D31" s="213"/>
      <c r="E31" s="213"/>
      <c r="F31" s="213"/>
      <c r="G31" s="213"/>
      <c r="H31" s="213"/>
      <c r="I31" s="213"/>
      <c r="J31" s="213"/>
      <c r="K31" s="213"/>
      <c r="L31" s="308"/>
      <c r="M31" s="269" t="s">
        <v>65</v>
      </c>
      <c r="N31" s="310" t="n">
        <f aca="false">SWISS10_H!N31</f>
        <v>0.0496268733425159</v>
      </c>
    </row>
    <row r="32" customFormat="false" ht="12.75" hidden="false" customHeight="true" outlineLevel="0" collapsed="false">
      <c r="A32" s="270"/>
      <c r="B32" s="213"/>
      <c r="C32" s="213"/>
      <c r="D32" s="213"/>
      <c r="E32" s="213"/>
      <c r="F32" s="213"/>
      <c r="G32" s="213"/>
      <c r="H32" s="213"/>
      <c r="I32" s="213"/>
      <c r="J32" s="213"/>
      <c r="K32" s="213"/>
      <c r="L32" s="308"/>
      <c r="M32" s="269" t="s">
        <v>66</v>
      </c>
      <c r="N32" s="310" t="n">
        <f aca="false">SWISS10_H!N32</f>
        <v>0.0351746397220566</v>
      </c>
    </row>
    <row r="33" customFormat="false" ht="12.75" hidden="false" customHeight="true" outlineLevel="0" collapsed="false">
      <c r="A33" s="270"/>
      <c r="B33" s="213"/>
      <c r="C33" s="213"/>
      <c r="D33" s="213"/>
      <c r="E33" s="213"/>
      <c r="F33" s="213"/>
      <c r="G33" s="213"/>
      <c r="H33" s="213"/>
      <c r="I33" s="213"/>
      <c r="J33" s="213"/>
      <c r="K33" s="213"/>
      <c r="L33" s="308"/>
      <c r="M33" s="269" t="s">
        <v>67</v>
      </c>
      <c r="N33" s="310" t="n">
        <f aca="false">SWISS10_H!N33</f>
        <v>0.0322759698209403</v>
      </c>
    </row>
    <row r="34" customFormat="false" ht="12.75" hidden="false" customHeight="true" outlineLevel="0" collapsed="false">
      <c r="A34" s="270"/>
      <c r="B34" s="213"/>
      <c r="C34" s="213"/>
      <c r="D34" s="213"/>
      <c r="E34" s="213"/>
      <c r="F34" s="213"/>
      <c r="G34" s="213"/>
      <c r="H34" s="213"/>
      <c r="I34" s="213"/>
      <c r="J34" s="213"/>
      <c r="K34" s="213"/>
      <c r="L34" s="308"/>
      <c r="M34" s="269" t="s">
        <v>68</v>
      </c>
      <c r="N34" s="310" t="n">
        <f aca="false">SWISS10_H!N34</f>
        <v>0.0279793598256686</v>
      </c>
    </row>
    <row r="35" customFormat="false" ht="13.5" hidden="false" customHeight="true" outlineLevel="0" collapsed="false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313"/>
      <c r="M35" s="314" t="s">
        <v>69</v>
      </c>
      <c r="N35" s="315" t="n">
        <f aca="false">SWISS10_H!N35</f>
        <v>0.0159940793125424</v>
      </c>
    </row>
    <row r="36" customFormat="false" ht="13.5" hidden="false" customHeight="true" outlineLevel="0" collapsed="false"/>
    <row r="37" customFormat="false" ht="13.5" hidden="false" customHeight="true" outlineLevel="0" collapsed="false">
      <c r="B37" s="316" t="str">
        <f aca="false">SWISS10_H!B11</f>
        <v>CAR (1)</v>
      </c>
      <c r="C37" s="317" t="str">
        <f aca="false">SWISS10_H!C11</f>
        <v>MR (2)</v>
      </c>
      <c r="D37" s="317" t="str">
        <f aca="false">SWISS10_H!D11</f>
        <v>PW (3)</v>
      </c>
      <c r="E37" s="317" t="str">
        <f aca="false">SWISS10_H!E11</f>
        <v>PW+AH(4)</v>
      </c>
      <c r="F37" s="317" t="str">
        <f aca="false">SWISS10_H!F11</f>
        <v>LIE (5)</v>
      </c>
      <c r="G37" s="317" t="str">
        <f aca="false">SWISS10_H!G11</f>
        <v>LIE+AH(6)</v>
      </c>
      <c r="H37" s="317" t="str">
        <f aca="false">SWISS10_H!H11</f>
        <v>LIE+AL(7)</v>
      </c>
      <c r="I37" s="317" t="str">
        <f aca="false">SWISS10_H!I11</f>
        <v>LW (8)</v>
      </c>
      <c r="J37" s="317" t="str">
        <f aca="false">SWISS10_H!J11</f>
        <v>LZ (9)</v>
      </c>
      <c r="K37" s="329" t="str">
        <f aca="false">SWISS10_H!K11</f>
        <v>SZ (10)</v>
      </c>
    </row>
    <row r="38" customFormat="false" ht="12.75" hidden="false" customHeight="true" outlineLevel="0" collapsed="false">
      <c r="A38" s="60" t="s">
        <v>276</v>
      </c>
      <c r="B38" s="276" t="n">
        <f aca="false">SWISS10_H!B37</f>
        <v>0.00489279032954382</v>
      </c>
      <c r="C38" s="318" t="n">
        <f aca="false">SWISS10_H!C37</f>
        <v>0.0236210760027136</v>
      </c>
      <c r="D38" s="318" t="n">
        <f aca="false">SWISS10_H!D37</f>
        <v>0.922948831280965</v>
      </c>
      <c r="E38" s="318" t="n">
        <f aca="false">SWISS10_H!E37</f>
        <v>0.00222025779659972</v>
      </c>
      <c r="F38" s="318" t="n">
        <f aca="false">SWISS10_H!F37</f>
        <v>0.0351129658943733</v>
      </c>
      <c r="G38" s="318" t="n">
        <f aca="false">SWISS10_H!G37</f>
        <v>0.00238472133708858</v>
      </c>
      <c r="H38" s="318" t="n">
        <f aca="false">SWISS10_H!H37</f>
        <v>0.000616738276833254</v>
      </c>
      <c r="I38" s="318" t="n">
        <f aca="false">SWISS10_H!I37</f>
        <v>0.0067841210451658</v>
      </c>
      <c r="J38" s="318" t="n">
        <f aca="false">SWISS10_H!J37</f>
        <v>0.000513948564027712</v>
      </c>
      <c r="K38" s="330" t="n">
        <f aca="false">SWISS10_H!K37</f>
        <v>0.000904549472688773</v>
      </c>
      <c r="L38" s="319"/>
      <c r="M38" s="80"/>
      <c r="N38" s="320" t="n">
        <f aca="false">SWISS10_H!N37</f>
        <v>1</v>
      </c>
    </row>
    <row r="39" customFormat="false" ht="12.75" hidden="false" customHeight="true" outlineLevel="0" collapsed="false">
      <c r="A39" s="279" t="s">
        <v>279</v>
      </c>
      <c r="B39" s="280" t="n">
        <f aca="false">SWISS10_H!B38</f>
        <v>0.00479000061673828</v>
      </c>
      <c r="C39" s="321" t="n">
        <f aca="false">SWISS10_H!C38</f>
        <v>0.0223464835639249</v>
      </c>
      <c r="D39" s="321" t="n">
        <f aca="false">SWISS10_H!D38</f>
        <v>0.85923976728409</v>
      </c>
      <c r="E39" s="321" t="n">
        <f aca="false">SWISS10_H!E38</f>
        <v>0.0021791419114775</v>
      </c>
      <c r="F39" s="321" t="n">
        <f aca="false">SWISS10_H!F38</f>
        <v>0.0332627510638735</v>
      </c>
      <c r="G39" s="321" t="n">
        <f aca="false">SWISS10_H!G38</f>
        <v>0.00232304750940526</v>
      </c>
      <c r="H39" s="321" t="n">
        <f aca="false">SWISS10_H!H38</f>
        <v>0.000513948564027712</v>
      </c>
      <c r="I39" s="321" t="n">
        <f aca="false">SWISS10_H!I38</f>
        <v>0.00600291922784368</v>
      </c>
      <c r="J39" s="321" t="n">
        <f aca="false">SWISS10_H!J38</f>
        <v>0.000431716793783278</v>
      </c>
      <c r="K39" s="331" t="n">
        <f aca="false">SWISS10_H!K38</f>
        <v>0.000698970047077688</v>
      </c>
      <c r="L39" s="319"/>
      <c r="M39" s="80"/>
      <c r="N39" s="312" t="n">
        <f aca="false">SWISS10_H!N38</f>
        <v>0.931788746582242</v>
      </c>
    </row>
    <row r="40" customFormat="false" ht="13.5" hidden="false" customHeight="true" outlineLevel="0" collapsed="false">
      <c r="A40" s="283" t="s">
        <v>280</v>
      </c>
      <c r="B40" s="284" t="n">
        <f aca="false">SWISS10_H!B39</f>
        <v>0.000102789712805543</v>
      </c>
      <c r="C40" s="285" t="n">
        <f aca="false">SWISS10_H!C39</f>
        <v>0.00127459243878873</v>
      </c>
      <c r="D40" s="285" t="n">
        <f aca="false">SWISS10_H!D39</f>
        <v>0.0637090639968752</v>
      </c>
      <c r="E40" s="285" t="n">
        <f aca="false">SWISS10_H!E39</f>
        <v>4.11158851222168E-005</v>
      </c>
      <c r="F40" s="285" t="n">
        <f aca="false">SWISS10_H!F39</f>
        <v>0.00185021483049977</v>
      </c>
      <c r="G40" s="285" t="n">
        <f aca="false">SWISS10_H!G39</f>
        <v>6.16738276833255E-005</v>
      </c>
      <c r="H40" s="322" t="n">
        <f aca="false">SWISS10_H!H39</f>
        <v>0.000102789712805542</v>
      </c>
      <c r="I40" s="285" t="n">
        <f aca="false">SWISS10_H!I39</f>
        <v>0.000781201817322122</v>
      </c>
      <c r="J40" s="285" t="n">
        <f aca="false">SWISS10_H!J39</f>
        <v>8.22317702444339E-005</v>
      </c>
      <c r="K40" s="335" t="n">
        <f aca="false">SWISS10_H!K39</f>
        <v>0.000205579425611085</v>
      </c>
      <c r="L40" s="319"/>
      <c r="M40" s="80"/>
      <c r="N40" s="323" t="n">
        <f aca="false">SWISS10_H!N39</f>
        <v>0.0682112534177581</v>
      </c>
    </row>
    <row r="43" customFormat="false" ht="12.75" hidden="false" customHeight="true" outlineLevel="0" collapsed="false">
      <c r="A43" s="257" t="s">
        <v>281</v>
      </c>
      <c r="B43" s="216" t="str">
        <f aca="false">B4</f>
        <v>Auvernier, carrefour giratoire de Brena</v>
      </c>
    </row>
    <row r="44" customFormat="false" ht="13.5" hidden="false" customHeight="true" outlineLevel="0" collapsed="false"/>
    <row r="45" customFormat="false" ht="20.45" hidden="false" customHeight="true" outlineLevel="0" collapsed="false">
      <c r="A45" s="304"/>
      <c r="B45" s="305"/>
      <c r="C45" s="305"/>
      <c r="D45" s="305"/>
      <c r="E45" s="305"/>
      <c r="F45" s="305"/>
      <c r="G45" s="305"/>
      <c r="H45" s="305"/>
      <c r="I45" s="339"/>
      <c r="J45" s="305"/>
      <c r="K45" s="324"/>
      <c r="L45" s="325"/>
      <c r="M45" s="307"/>
      <c r="N45" s="261" t="str">
        <f aca="false">N10</f>
        <v>Part du TJM</v>
      </c>
    </row>
    <row r="46" customFormat="false" ht="12.75" hidden="false" customHeight="true" outlineLevel="0" collapsed="false">
      <c r="A46" s="270"/>
      <c r="B46" s="213"/>
      <c r="C46" s="213"/>
      <c r="D46" s="213"/>
      <c r="E46" s="213"/>
      <c r="F46" s="213"/>
      <c r="G46" s="213"/>
      <c r="H46" s="213"/>
      <c r="I46" s="213"/>
      <c r="J46" s="213"/>
      <c r="K46" s="295"/>
      <c r="L46" s="295"/>
      <c r="M46" s="266" t="s">
        <v>250</v>
      </c>
      <c r="N46" s="261"/>
    </row>
    <row r="47" customFormat="false" ht="12.75" hidden="false" customHeight="true" outlineLevel="0" collapsed="false">
      <c r="A47" s="270"/>
      <c r="B47" s="213"/>
      <c r="C47" s="213"/>
      <c r="D47" s="213"/>
      <c r="E47" s="213"/>
      <c r="F47" s="213"/>
      <c r="G47" s="213"/>
      <c r="H47" s="213"/>
      <c r="I47" s="213"/>
      <c r="J47" s="213"/>
      <c r="K47" s="295"/>
      <c r="L47" s="295"/>
      <c r="M47" s="267" t="s">
        <v>46</v>
      </c>
      <c r="N47" s="310" t="n">
        <f aca="false">SWISS10_H!N45</f>
        <v>0.0058786741713571</v>
      </c>
    </row>
    <row r="48" customFormat="false" ht="12.75" hidden="false" customHeight="true" outlineLevel="0" collapsed="false">
      <c r="A48" s="270"/>
      <c r="B48" s="213"/>
      <c r="C48" s="213"/>
      <c r="D48" s="213"/>
      <c r="E48" s="213"/>
      <c r="F48" s="213"/>
      <c r="G48" s="213"/>
      <c r="H48" s="213"/>
      <c r="I48" s="213"/>
      <c r="J48" s="213"/>
      <c r="K48" s="295"/>
      <c r="L48" s="295"/>
      <c r="M48" s="269" t="s">
        <v>47</v>
      </c>
      <c r="N48" s="310" t="n">
        <f aca="false">SWISS10_H!N46</f>
        <v>0.002897644361059</v>
      </c>
    </row>
    <row r="49" customFormat="false" ht="12.75" hidden="false" customHeight="true" outlineLevel="0" collapsed="false">
      <c r="A49" s="270"/>
      <c r="B49" s="213"/>
      <c r="C49" s="213"/>
      <c r="D49" s="213"/>
      <c r="E49" s="213"/>
      <c r="F49" s="213"/>
      <c r="G49" s="213"/>
      <c r="H49" s="213"/>
      <c r="I49" s="213"/>
      <c r="J49" s="213"/>
      <c r="K49" s="295"/>
      <c r="L49" s="295"/>
      <c r="M49" s="269" t="s">
        <v>48</v>
      </c>
      <c r="N49" s="310" t="n">
        <f aca="false">SWISS10_H!N47</f>
        <v>0.00191786533249948</v>
      </c>
    </row>
    <row r="50" customFormat="false" ht="12.75" hidden="false" customHeight="true" outlineLevel="0" collapsed="false">
      <c r="A50" s="270"/>
      <c r="B50" s="213"/>
      <c r="C50" s="213"/>
      <c r="D50" s="213"/>
      <c r="E50" s="213"/>
      <c r="F50" s="213"/>
      <c r="G50" s="213"/>
      <c r="H50" s="213"/>
      <c r="I50" s="213"/>
      <c r="J50" s="213"/>
      <c r="K50" s="295"/>
      <c r="L50" s="295"/>
      <c r="M50" s="269" t="s">
        <v>49</v>
      </c>
      <c r="N50" s="310" t="n">
        <f aca="false">SWISS10_H!N48</f>
        <v>0.0021680216802168</v>
      </c>
    </row>
    <row r="51" customFormat="false" ht="12.75" hidden="false" customHeight="true" outlineLevel="0" collapsed="false">
      <c r="A51" s="270"/>
      <c r="B51" s="213"/>
      <c r="C51" s="213"/>
      <c r="D51" s="213"/>
      <c r="E51" s="213"/>
      <c r="F51" s="213"/>
      <c r="G51" s="213"/>
      <c r="H51" s="213"/>
      <c r="I51" s="213"/>
      <c r="J51" s="213"/>
      <c r="K51" s="295"/>
      <c r="L51" s="295"/>
      <c r="M51" s="269" t="s">
        <v>50</v>
      </c>
      <c r="N51" s="310" t="n">
        <f aca="false">SWISS10_H!N49</f>
        <v>0.00685845319991662</v>
      </c>
    </row>
    <row r="52" customFormat="false" ht="12.75" hidden="false" customHeight="true" outlineLevel="0" collapsed="false">
      <c r="A52" s="270"/>
      <c r="B52" s="213"/>
      <c r="C52" s="213"/>
      <c r="D52" s="213"/>
      <c r="E52" s="213"/>
      <c r="F52" s="213"/>
      <c r="G52" s="213"/>
      <c r="H52" s="213"/>
      <c r="I52" s="213"/>
      <c r="J52" s="213"/>
      <c r="K52" s="295"/>
      <c r="L52" s="295"/>
      <c r="M52" s="269" t="s">
        <v>51</v>
      </c>
      <c r="N52" s="310" t="n">
        <f aca="false">SWISS10_H!N50</f>
        <v>0.0124661246612466</v>
      </c>
    </row>
    <row r="53" customFormat="false" ht="12.75" hidden="false" customHeight="true" outlineLevel="0" collapsed="false">
      <c r="A53" s="270"/>
      <c r="B53" s="213"/>
      <c r="C53" s="213"/>
      <c r="D53" s="213"/>
      <c r="E53" s="213"/>
      <c r="F53" s="213"/>
      <c r="G53" s="213"/>
      <c r="H53" s="213"/>
      <c r="I53" s="213"/>
      <c r="J53" s="213"/>
      <c r="K53" s="295"/>
      <c r="L53" s="295"/>
      <c r="M53" s="309" t="s">
        <v>52</v>
      </c>
      <c r="N53" s="310" t="n">
        <f aca="false">SWISS10_H!N51</f>
        <v>0.0446112153429227</v>
      </c>
    </row>
    <row r="54" customFormat="false" ht="12.75" hidden="false" customHeight="true" outlineLevel="0" collapsed="false">
      <c r="A54" s="270"/>
      <c r="B54" s="213"/>
      <c r="C54" s="213"/>
      <c r="D54" s="213"/>
      <c r="E54" s="213"/>
      <c r="F54" s="213"/>
      <c r="G54" s="213"/>
      <c r="H54" s="213"/>
      <c r="I54" s="213"/>
      <c r="J54" s="213"/>
      <c r="K54" s="295"/>
      <c r="L54" s="295"/>
      <c r="M54" s="311" t="s">
        <v>53</v>
      </c>
      <c r="N54" s="312" t="n">
        <f aca="false">SWISS10_H!N52</f>
        <v>0.0747759016051699</v>
      </c>
    </row>
    <row r="55" customFormat="false" ht="12.75" hidden="false" customHeight="true" outlineLevel="0" collapsed="false">
      <c r="A55" s="270"/>
      <c r="B55" s="213"/>
      <c r="C55" s="213"/>
      <c r="D55" s="213"/>
      <c r="E55" s="213"/>
      <c r="F55" s="213"/>
      <c r="G55" s="213"/>
      <c r="H55" s="213"/>
      <c r="I55" s="213"/>
      <c r="J55" s="213"/>
      <c r="K55" s="295"/>
      <c r="L55" s="295"/>
      <c r="M55" s="311" t="s">
        <v>54</v>
      </c>
      <c r="N55" s="310" t="n">
        <f aca="false">SWISS10_H!N53</f>
        <v>0.0587450489889514</v>
      </c>
    </row>
    <row r="56" customFormat="false" ht="12.75" hidden="false" customHeight="true" outlineLevel="0" collapsed="false">
      <c r="A56" s="270"/>
      <c r="B56" s="213"/>
      <c r="C56" s="213"/>
      <c r="D56" s="213"/>
      <c r="E56" s="213"/>
      <c r="F56" s="213"/>
      <c r="G56" s="213"/>
      <c r="H56" s="213"/>
      <c r="I56" s="213"/>
      <c r="J56" s="213"/>
      <c r="K56" s="295"/>
      <c r="L56" s="295"/>
      <c r="M56" s="269" t="s">
        <v>55</v>
      </c>
      <c r="N56" s="310" t="n">
        <f aca="false">SWISS10_H!N54</f>
        <v>0.0515947467166979</v>
      </c>
    </row>
    <row r="57" customFormat="false" ht="12.75" hidden="false" customHeight="true" outlineLevel="0" collapsed="false">
      <c r="A57" s="270"/>
      <c r="B57" s="213"/>
      <c r="C57" s="213"/>
      <c r="D57" s="213"/>
      <c r="E57" s="213"/>
      <c r="F57" s="213"/>
      <c r="G57" s="213"/>
      <c r="H57" s="213"/>
      <c r="I57" s="213"/>
      <c r="J57" s="213"/>
      <c r="K57" s="295"/>
      <c r="L57" s="295"/>
      <c r="M57" s="269" t="s">
        <v>56</v>
      </c>
      <c r="N57" s="310" t="n">
        <f aca="false">SWISS10_H!N55</f>
        <v>0.0565770273087346</v>
      </c>
    </row>
    <row r="58" customFormat="false" ht="12.75" hidden="false" customHeight="true" outlineLevel="0" collapsed="false">
      <c r="A58" s="270"/>
      <c r="B58" s="213"/>
      <c r="C58" s="213"/>
      <c r="D58" s="213"/>
      <c r="E58" s="213"/>
      <c r="F58" s="213"/>
      <c r="G58" s="213"/>
      <c r="H58" s="213"/>
      <c r="I58" s="213"/>
      <c r="J58" s="213"/>
      <c r="K58" s="295"/>
      <c r="L58" s="295"/>
      <c r="M58" s="269" t="s">
        <v>57</v>
      </c>
      <c r="N58" s="310" t="n">
        <f aca="false">SWISS10_H!N56</f>
        <v>0.0706066291432145</v>
      </c>
    </row>
    <row r="59" customFormat="false" ht="12.75" hidden="false" customHeight="true" outlineLevel="0" collapsed="false">
      <c r="A59" s="270"/>
      <c r="B59" s="213"/>
      <c r="C59" s="213"/>
      <c r="D59" s="213"/>
      <c r="E59" s="213"/>
      <c r="F59" s="213"/>
      <c r="G59" s="213"/>
      <c r="H59" s="213"/>
      <c r="I59" s="213"/>
      <c r="J59" s="213"/>
      <c r="K59" s="295"/>
      <c r="L59" s="295"/>
      <c r="M59" s="270" t="s">
        <v>58</v>
      </c>
      <c r="N59" s="310" t="n">
        <f aca="false">SWISS10_H!N57</f>
        <v>0.0594955180321034</v>
      </c>
    </row>
    <row r="60" customFormat="false" ht="12.75" hidden="false" customHeight="true" outlineLevel="0" collapsed="false">
      <c r="A60" s="270"/>
      <c r="B60" s="213"/>
      <c r="C60" s="213"/>
      <c r="D60" s="213"/>
      <c r="E60" s="213"/>
      <c r="F60" s="213"/>
      <c r="G60" s="213"/>
      <c r="H60" s="213"/>
      <c r="I60" s="213"/>
      <c r="J60" s="213"/>
      <c r="K60" s="295"/>
      <c r="L60" s="295"/>
      <c r="M60" s="269" t="s">
        <v>59</v>
      </c>
      <c r="N60" s="310" t="n">
        <f aca="false">SWISS10_H!N58</f>
        <v>0.0662914321450907</v>
      </c>
    </row>
    <row r="61" customFormat="false" ht="12.75" hidden="false" customHeight="true" outlineLevel="0" collapsed="false">
      <c r="A61" s="270"/>
      <c r="B61" s="213"/>
      <c r="C61" s="213"/>
      <c r="D61" s="213"/>
      <c r="E61" s="213"/>
      <c r="F61" s="213"/>
      <c r="G61" s="213"/>
      <c r="H61" s="213"/>
      <c r="I61" s="213"/>
      <c r="J61" s="213"/>
      <c r="K61" s="295"/>
      <c r="L61" s="295"/>
      <c r="M61" s="269" t="s">
        <v>60</v>
      </c>
      <c r="N61" s="310" t="n">
        <f aca="false">SWISS10_H!N59</f>
        <v>0.058411507191995</v>
      </c>
    </row>
    <row r="62" customFormat="false" ht="12.75" hidden="false" customHeight="true" outlineLevel="0" collapsed="false">
      <c r="A62" s="270"/>
      <c r="B62" s="213"/>
      <c r="C62" s="213"/>
      <c r="D62" s="213"/>
      <c r="E62" s="213"/>
      <c r="F62" s="213"/>
      <c r="G62" s="213"/>
      <c r="H62" s="213"/>
      <c r="I62" s="213"/>
      <c r="J62" s="213"/>
      <c r="K62" s="295"/>
      <c r="L62" s="295"/>
      <c r="M62" s="269" t="s">
        <v>61</v>
      </c>
      <c r="N62" s="310" t="n">
        <f aca="false">SWISS10_H!N60</f>
        <v>0.0617260787992495</v>
      </c>
    </row>
    <row r="63" customFormat="false" ht="12.75" hidden="false" customHeight="true" outlineLevel="0" collapsed="false">
      <c r="A63" s="270"/>
      <c r="B63" s="213"/>
      <c r="C63" s="213"/>
      <c r="D63" s="213"/>
      <c r="E63" s="213"/>
      <c r="F63" s="213"/>
      <c r="G63" s="213"/>
      <c r="H63" s="213"/>
      <c r="I63" s="213"/>
      <c r="J63" s="213"/>
      <c r="K63" s="295"/>
      <c r="L63" s="295"/>
      <c r="M63" s="309" t="s">
        <v>62</v>
      </c>
      <c r="N63" s="310" t="n">
        <f aca="false">SWISS10_H!N61</f>
        <v>0.0747342088805503</v>
      </c>
    </row>
    <row r="64" customFormat="false" ht="12.75" hidden="false" customHeight="true" outlineLevel="0" collapsed="false">
      <c r="A64" s="270"/>
      <c r="B64" s="213"/>
      <c r="C64" s="213"/>
      <c r="D64" s="213"/>
      <c r="E64" s="213"/>
      <c r="F64" s="213"/>
      <c r="G64" s="213"/>
      <c r="H64" s="213"/>
      <c r="I64" s="213"/>
      <c r="J64" s="213"/>
      <c r="K64" s="295"/>
      <c r="L64" s="295"/>
      <c r="M64" s="311" t="s">
        <v>63</v>
      </c>
      <c r="N64" s="312" t="n">
        <f aca="false">SWISS10_H!N62</f>
        <v>0.0808630393996248</v>
      </c>
    </row>
    <row r="65" customFormat="false" ht="12.75" hidden="false" customHeight="true" outlineLevel="0" collapsed="false">
      <c r="A65" s="270"/>
      <c r="B65" s="213"/>
      <c r="C65" s="213"/>
      <c r="D65" s="213"/>
      <c r="E65" s="213"/>
      <c r="F65" s="213"/>
      <c r="G65" s="213"/>
      <c r="H65" s="213"/>
      <c r="I65" s="213"/>
      <c r="J65" s="213"/>
      <c r="K65" s="295"/>
      <c r="L65" s="295"/>
      <c r="M65" s="311" t="s">
        <v>64</v>
      </c>
      <c r="N65" s="310" t="n">
        <f aca="false">SWISS10_H!N63</f>
        <v>0.0680425265791119</v>
      </c>
    </row>
    <row r="66" customFormat="false" ht="12.75" hidden="false" customHeight="true" outlineLevel="0" collapsed="false">
      <c r="A66" s="270"/>
      <c r="B66" s="213"/>
      <c r="C66" s="213"/>
      <c r="D66" s="213"/>
      <c r="E66" s="213"/>
      <c r="F66" s="213"/>
      <c r="G66" s="213"/>
      <c r="H66" s="213"/>
      <c r="I66" s="213"/>
      <c r="J66" s="213"/>
      <c r="K66" s="295"/>
      <c r="L66" s="295"/>
      <c r="M66" s="269" t="s">
        <v>65</v>
      </c>
      <c r="N66" s="310" t="n">
        <f aca="false">SWISS10_H!N64</f>
        <v>0.0480508651240358</v>
      </c>
    </row>
    <row r="67" customFormat="false" ht="12.75" hidden="false" customHeight="true" outlineLevel="0" collapsed="false">
      <c r="A67" s="270"/>
      <c r="B67" s="213"/>
      <c r="C67" s="213"/>
      <c r="D67" s="213"/>
      <c r="E67" s="213"/>
      <c r="F67" s="213"/>
      <c r="G67" s="213"/>
      <c r="H67" s="213"/>
      <c r="I67" s="213"/>
      <c r="J67" s="213"/>
      <c r="K67" s="295"/>
      <c r="L67" s="295"/>
      <c r="M67" s="269" t="s">
        <v>66</v>
      </c>
      <c r="N67" s="310" t="n">
        <f aca="false">SWISS10_H!N65</f>
        <v>0.0314363143631436</v>
      </c>
    </row>
    <row r="68" customFormat="false" ht="12.75" hidden="false" customHeight="true" outlineLevel="0" collapsed="false">
      <c r="A68" s="270"/>
      <c r="B68" s="213"/>
      <c r="C68" s="213"/>
      <c r="D68" s="213"/>
      <c r="E68" s="213"/>
      <c r="F68" s="213"/>
      <c r="G68" s="213"/>
      <c r="H68" s="213"/>
      <c r="I68" s="213"/>
      <c r="J68" s="213"/>
      <c r="K68" s="295"/>
      <c r="L68" s="295"/>
      <c r="M68" s="269" t="s">
        <v>67</v>
      </c>
      <c r="N68" s="310" t="n">
        <f aca="false">SWISS10_H!N66</f>
        <v>0.0254951011048572</v>
      </c>
    </row>
    <row r="69" customFormat="false" ht="12.75" hidden="false" customHeight="true" outlineLevel="0" collapsed="false">
      <c r="A69" s="270"/>
      <c r="B69" s="213"/>
      <c r="C69" s="213"/>
      <c r="D69" s="213"/>
      <c r="E69" s="213"/>
      <c r="F69" s="213"/>
      <c r="G69" s="213"/>
      <c r="H69" s="213"/>
      <c r="I69" s="213"/>
      <c r="J69" s="213"/>
      <c r="K69" s="295"/>
      <c r="L69" s="295"/>
      <c r="M69" s="269" t="s">
        <v>68</v>
      </c>
      <c r="N69" s="310" t="n">
        <f aca="false">SWISS10_H!N67</f>
        <v>0.0229726912653742</v>
      </c>
    </row>
    <row r="70" customFormat="false" ht="13.5" hidden="false" customHeight="true" outlineLevel="0" collapsed="false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326"/>
      <c r="L70" s="327"/>
      <c r="M70" s="328" t="s">
        <v>69</v>
      </c>
      <c r="N70" s="315" t="n">
        <f aca="false">SWISS10_H!N68</f>
        <v>0.0133833646028768</v>
      </c>
    </row>
    <row r="71" customFormat="false" ht="13.5" hidden="false" customHeight="true" outlineLevel="0" collapsed="false"/>
    <row r="72" customFormat="false" ht="13.5" hidden="false" customHeight="true" outlineLevel="0" collapsed="false">
      <c r="B72" s="316" t="str">
        <f aca="false">B37</f>
        <v>CAR (1)</v>
      </c>
      <c r="C72" s="317" t="str">
        <f aca="false">C37</f>
        <v>MR (2)</v>
      </c>
      <c r="D72" s="317" t="str">
        <f aca="false">D37</f>
        <v>PW (3)</v>
      </c>
      <c r="E72" s="317" t="str">
        <f aca="false">E37</f>
        <v>PW+AH(4)</v>
      </c>
      <c r="F72" s="317" t="str">
        <f aca="false">F37</f>
        <v>LIE (5)</v>
      </c>
      <c r="G72" s="317" t="str">
        <f aca="false">G37</f>
        <v>LIE+AH(6)</v>
      </c>
      <c r="H72" s="317" t="str">
        <f aca="false">H37</f>
        <v>LIE+AL(7)</v>
      </c>
      <c r="I72" s="317" t="str">
        <f aca="false">I37</f>
        <v>LW (8)</v>
      </c>
      <c r="J72" s="317" t="str">
        <f aca="false">J37</f>
        <v>LZ (9)</v>
      </c>
      <c r="K72" s="329" t="str">
        <f aca="false">K37</f>
        <v>SZ (10)</v>
      </c>
    </row>
    <row r="73" customFormat="false" ht="12.75" hidden="false" customHeight="true" outlineLevel="0" collapsed="false">
      <c r="A73" s="60" t="s">
        <v>276</v>
      </c>
      <c r="B73" s="276" t="n">
        <f aca="false">SWISS10_H!B70</f>
        <v>0.00514905149051491</v>
      </c>
      <c r="C73" s="318" t="n">
        <f aca="false">SWISS10_H!C70</f>
        <v>0.0210965186574943</v>
      </c>
      <c r="D73" s="318" t="n">
        <f aca="false">SWISS10_H!D70</f>
        <v>0.919699812382739</v>
      </c>
      <c r="E73" s="318" t="n">
        <f aca="false">SWISS10_H!E70</f>
        <v>0.00233479257869502</v>
      </c>
      <c r="F73" s="318" t="n">
        <f aca="false">SWISS10_H!F70</f>
        <v>0.0379195330414843</v>
      </c>
      <c r="G73" s="318" t="n">
        <f aca="false">SWISS10_H!G70</f>
        <v>0.00308526162184699</v>
      </c>
      <c r="H73" s="318" t="n">
        <f aca="false">SWISS10_H!H70</f>
        <v>0.000771315405461747</v>
      </c>
      <c r="I73" s="318" t="n">
        <f aca="false">SWISS10_H!I70</f>
        <v>0.00756722951844903</v>
      </c>
      <c r="J73" s="318" t="n">
        <f aca="false">SWISS10_H!J70</f>
        <v>0.000687929956222639</v>
      </c>
      <c r="K73" s="330" t="n">
        <f aca="false">SWISS10_H!K70</f>
        <v>0.00168855534709193</v>
      </c>
      <c r="L73" s="319"/>
      <c r="M73" s="80"/>
      <c r="N73" s="320" t="n">
        <f aca="false">SWISS10_H!N70</f>
        <v>1</v>
      </c>
    </row>
    <row r="74" customFormat="false" ht="12.75" hidden="false" customHeight="true" outlineLevel="0" collapsed="false">
      <c r="A74" s="279" t="s">
        <v>279</v>
      </c>
      <c r="B74" s="280" t="n">
        <f aca="false">SWISS10_H!B71</f>
        <v>0.00496143422972691</v>
      </c>
      <c r="C74" s="321" t="n">
        <f aca="false">SWISS10_H!C71</f>
        <v>0.0197831978319783</v>
      </c>
      <c r="D74" s="321" t="n">
        <f aca="false">SWISS10_H!D71</f>
        <v>0.856139253700229</v>
      </c>
      <c r="E74" s="321" t="n">
        <f aca="false">SWISS10_H!E71</f>
        <v>0.00233479257869502</v>
      </c>
      <c r="F74" s="321" t="n">
        <f aca="false">SWISS10_H!F71</f>
        <v>0.0353345841150719</v>
      </c>
      <c r="G74" s="321" t="n">
        <f aca="false">SWISS10_H!G71</f>
        <v>0.00302272253491766</v>
      </c>
      <c r="H74" s="321" t="n">
        <f aca="false">SWISS10_H!H71</f>
        <v>0.000708776318532416</v>
      </c>
      <c r="I74" s="321" t="n">
        <f aca="false">SWISS10_H!I71</f>
        <v>0.00692099228684595</v>
      </c>
      <c r="J74" s="321" t="n">
        <f aca="false">SWISS10_H!J71</f>
        <v>0.000667083593912862</v>
      </c>
      <c r="K74" s="331" t="n">
        <f aca="false">SWISS10_H!K71</f>
        <v>0.00158432353554305</v>
      </c>
      <c r="L74" s="319"/>
      <c r="M74" s="80"/>
      <c r="N74" s="312" t="n">
        <f aca="false">SWISS10_H!N71</f>
        <v>0.931457160725454</v>
      </c>
    </row>
    <row r="75" customFormat="false" ht="13.5" hidden="false" customHeight="true" outlineLevel="0" collapsed="false">
      <c r="A75" s="283" t="s">
        <v>280</v>
      </c>
      <c r="B75" s="284" t="n">
        <f aca="false">SWISS10_H!B72</f>
        <v>0.000187617260787993</v>
      </c>
      <c r="C75" s="285" t="n">
        <f aca="false">SWISS10_H!C72</f>
        <v>0.00131332082551595</v>
      </c>
      <c r="D75" s="285" t="n">
        <f aca="false">SWISS10_H!D72</f>
        <v>0.0635605586825099</v>
      </c>
      <c r="E75" s="285" t="n">
        <f aca="false">SWISS10_H!E72</f>
        <v>0</v>
      </c>
      <c r="F75" s="285" t="n">
        <f aca="false">SWISS10_H!F72</f>
        <v>0.00258494892641234</v>
      </c>
      <c r="G75" s="285" t="n">
        <f aca="false">SWISS10_H!G72</f>
        <v>6.25390869293308E-005</v>
      </c>
      <c r="H75" s="322" t="n">
        <f aca="false">SWISS10_H!H72</f>
        <v>6.25390869293308E-005</v>
      </c>
      <c r="I75" s="285" t="n">
        <f aca="false">SWISS10_H!I72</f>
        <v>0.000646237231603086</v>
      </c>
      <c r="J75" s="285" t="n">
        <f aca="false">SWISS10_H!J72</f>
        <v>2.08463623097769E-005</v>
      </c>
      <c r="K75" s="335" t="n">
        <f aca="false">SWISS10_H!K72</f>
        <v>0.000104231811548885</v>
      </c>
      <c r="L75" s="319"/>
      <c r="M75" s="80"/>
      <c r="N75" s="323" t="n">
        <f aca="false">SWISS10_H!N72</f>
        <v>0.0685428392745464</v>
      </c>
    </row>
  </sheetData>
  <mergeCells count="4">
    <mergeCell ref="A5:N5"/>
    <mergeCell ref="A6:N6"/>
    <mergeCell ref="N10:N11"/>
    <mergeCell ref="N45:N46"/>
  </mergeCells>
  <conditionalFormatting sqref="M12:N23">
    <cfRule type="expression" priority="2" aboveAverage="0" equalAverage="0" bottom="0" percent="0" rank="0" text="" dxfId="3">
      <formula>$N12&gt;=MAX($N$12:$N$23)</formula>
    </cfRule>
  </conditionalFormatting>
  <conditionalFormatting sqref="M24:N35">
    <cfRule type="expression" priority="3" aboveAverage="0" equalAverage="0" bottom="0" percent="0" rank="0" text="" dxfId="1">
      <formula>$N24&gt;=MAX($N$24:$N$35)</formula>
    </cfRule>
  </conditionalFormatting>
  <conditionalFormatting sqref="M47:N58">
    <cfRule type="expression" priority="4" aboveAverage="0" equalAverage="0" bottom="0" percent="0" rank="0" text="" dxfId="3">
      <formula>$N47&gt;=MAX($N$45:$N$56)</formula>
    </cfRule>
  </conditionalFormatting>
  <conditionalFormatting sqref="M59:N70">
    <cfRule type="expression" priority="5" aboveAverage="0" equalAverage="0" bottom="0" percent="0" rank="0" text="" dxfId="1">
      <formula>$N59&gt;=MAX($N$59:$N$70)</formula>
    </cfRule>
  </conditionalFormatting>
  <printOptions headings="false" gridLines="false" gridLinesSet="true" horizontalCentered="true" verticalCentered="false"/>
  <pageMargins left="0.669444444444444" right="0.669444444444444" top="1.41666666666667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Neuchâtel_x005F_x005F_x000a_Département du développement_x005F_x005F_x000a_territorial et de l'environnement&amp;CComptage hebdomadaire&amp;R&amp;8 Service des ponts et chaussées_x005F_x005F_x000a_Bureau signalisation et circulation_x005F_x005F_x000a_Neuchâtel, le &amp;D</oddHeader>
    <oddFooter>&amp;L&amp;6 &amp;F&amp;R&amp;8 Page: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6" colorId="64" zoomScale="80" zoomScaleNormal="80" zoomScalePageLayoutView="100" workbookViewId="0">
      <selection pane="topLeft" activeCell="M77" activeCellId="0" sqref="M77"/>
    </sheetView>
  </sheetViews>
  <sheetFormatPr defaultRowHeight="14.65" zeroHeight="false" outlineLevelRow="0" outlineLevelCol="0"/>
  <cols>
    <col collapsed="false" customWidth="true" hidden="false" outlineLevel="0" max="1" min="1" style="1" width="10.69"/>
    <col collapsed="false" customWidth="true" hidden="false" outlineLevel="0" max="12" min="2" style="1" width="6.98"/>
    <col collapsed="false" customWidth="true" hidden="false" outlineLevel="0" max="13" min="13" style="1" width="8.13"/>
    <col collapsed="false" customWidth="true" hidden="false" outlineLevel="0" max="14" min="14" style="1" width="1.39"/>
    <col collapsed="false" customWidth="true" hidden="false" outlineLevel="0" max="15" min="15" style="1" width="8.55"/>
    <col collapsed="false" customWidth="true" hidden="false" outlineLevel="0" max="17" min="16" style="1" width="1.7"/>
    <col collapsed="false" customWidth="true" hidden="false" outlineLevel="0" max="20" min="18" style="1" width="6.98"/>
    <col collapsed="false" customWidth="true" hidden="false" outlineLevel="0" max="21" min="21" style="1" width="7.27"/>
    <col collapsed="false" customWidth="true" hidden="false" outlineLevel="0" max="1023" min="22" style="1" width="11.04"/>
    <col collapsed="false" customWidth="false" hidden="false" outlineLevel="0" max="1025" min="1024" style="1" width="11.52"/>
  </cols>
  <sheetData>
    <row r="1" customFormat="false" ht="17" hidden="false" customHeight="true" outlineLevel="0" collapsed="false">
      <c r="A1" s="52" t="str">
        <f aca="false">Data1!A1</f>
        <v>Poste de comptage : 01743230     Axe : NE:174:    PR 1 + 3.255 m à PR 1 + 276.531 m</v>
      </c>
    </row>
    <row r="2" customFormat="false" ht="19.5" hidden="false" customHeight="true" outlineLevel="0" collapsed="false">
      <c r="A2" s="54" t="str">
        <f aca="false">Data1!A3</f>
        <v>Période de comptage du 08/05/2017 au 14/05/2017</v>
      </c>
      <c r="L2" s="55"/>
      <c r="P2" s="4" t="str">
        <f aca="false">Data1!K1</f>
        <v>Type de compteur: M680 B</v>
      </c>
    </row>
    <row r="3" customFormat="false" ht="18.75" hidden="false" customHeight="true" outlineLevel="0" collapsed="false">
      <c r="A3" s="54" t="s">
        <v>221</v>
      </c>
      <c r="B3" s="56" t="str">
        <f aca="false">Data1!A2</f>
        <v>Peseux, carrefour giratoire de la Maison de Commune</v>
      </c>
    </row>
    <row r="4" customFormat="false" ht="14.65" hidden="false" customHeight="true" outlineLevel="0" collapsed="false">
      <c r="A4" s="54" t="s">
        <v>222</v>
      </c>
      <c r="B4" s="56" t="str">
        <f aca="false">Data1!G2</f>
        <v>Auvernier, carrefour giratoire de Brena</v>
      </c>
    </row>
    <row r="5" customFormat="false" ht="26.45" hidden="false" customHeight="true" outlineLevel="0" collapsed="false">
      <c r="A5" s="255" t="str">
        <f aca="false">"Analyse des vitesses "&amp;RIGHT(A2,4)</f>
        <v>Analyse des vitesses 2017</v>
      </c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5"/>
    </row>
    <row r="6" customFormat="false" ht="27" hidden="false" customHeight="true" outlineLevel="0" collapsed="false">
      <c r="A6" s="256" t="str">
        <f aca="false">Data1!D2</f>
        <v>AUVERNIER - Rte de la Gare</v>
      </c>
      <c r="B6" s="256"/>
      <c r="C6" s="256"/>
      <c r="D6" s="256"/>
      <c r="E6" s="256"/>
      <c r="F6" s="256"/>
      <c r="G6" s="256"/>
      <c r="H6" s="256"/>
      <c r="I6" s="256"/>
      <c r="J6" s="256"/>
      <c r="K6" s="256"/>
      <c r="L6" s="256"/>
      <c r="M6" s="256"/>
      <c r="N6" s="256"/>
      <c r="O6" s="256"/>
      <c r="P6" s="256"/>
    </row>
    <row r="9" customFormat="false" ht="3" hidden="false" customHeight="true" outlineLevel="0" collapsed="false"/>
    <row r="10" customFormat="false" ht="14.65" hidden="false" customHeight="true" outlineLevel="0" collapsed="false">
      <c r="A10" s="257" t="s">
        <v>277</v>
      </c>
      <c r="B10" s="216" t="str">
        <f aca="false">B3</f>
        <v>Peseux, carrefour giratoire de la Maison de Commune</v>
      </c>
    </row>
    <row r="11" customFormat="false" ht="24.75" hidden="false" customHeight="true" outlineLevel="0" collapsed="false">
      <c r="A11" s="340" t="str">
        <f aca="false">Data!AW42&amp;" =&gt; avec un usage de "&amp;TEXT(Data!H2,0)&amp;" voie(s) : "&amp;Data!AW43&amp;"  "&amp;Data!AW44</f>
        <v>Vitesse moyenne spatiale = 48 km/h =&gt; avec un usage de 1 voie(s) : Densité critique Kc = 31 Veh/km  Débit max Q = 1467 Veh/h</v>
      </c>
      <c r="B11" s="340"/>
      <c r="C11" s="340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0"/>
      <c r="P11" s="340"/>
      <c r="Q11" s="341"/>
      <c r="R11" s="341"/>
      <c r="S11" s="341"/>
      <c r="T11" s="341"/>
    </row>
    <row r="12" s="223" customFormat="true" ht="18.6" hidden="false" customHeight="true" outlineLevel="0" collapsed="false">
      <c r="B12" s="289" t="str">
        <f aca="false">"Distribution de la Vitesse par tranche horaire  -  Cumuls sur 7 jours (Lu - Di)"</f>
        <v>Distribution de la Vitesse par tranche horaire  -  Cumuls sur 7 jours (Lu - Di)</v>
      </c>
      <c r="C12" s="289"/>
      <c r="D12" s="289"/>
      <c r="E12" s="289"/>
      <c r="F12" s="289"/>
      <c r="G12" s="289"/>
      <c r="H12" s="289"/>
      <c r="I12" s="289"/>
      <c r="J12" s="289"/>
      <c r="K12" s="289"/>
      <c r="L12" s="289"/>
      <c r="M12" s="289"/>
      <c r="O12" s="260" t="s">
        <v>275</v>
      </c>
      <c r="P12" s="332"/>
      <c r="R12" s="27" t="s">
        <v>283</v>
      </c>
      <c r="S12" s="27"/>
      <c r="T12" s="27"/>
      <c r="U12" s="27"/>
      <c r="AMJ12" s="1"/>
    </row>
    <row r="13" customFormat="false" ht="14.65" hidden="false" customHeight="true" outlineLevel="0" collapsed="false">
      <c r="A13" s="262" t="s">
        <v>250</v>
      </c>
      <c r="B13" s="290" t="str">
        <f aca="false">FIXED(Data!AO8,0)&amp;" km/h"</f>
        <v>30 km/h</v>
      </c>
      <c r="C13" s="186" t="str">
        <f aca="false">FIXED(Data!AP8,0)&amp;" km/h"</f>
        <v>40 km/h</v>
      </c>
      <c r="D13" s="186" t="str">
        <f aca="false">FIXED(Data!AQ8,0)&amp;" km/h"</f>
        <v>50 km/h</v>
      </c>
      <c r="E13" s="186" t="str">
        <f aca="false">FIXED(Data!AR8,0)&amp;" km/h"</f>
        <v>60 km/h</v>
      </c>
      <c r="F13" s="186" t="str">
        <f aca="false">FIXED(Data!AS8,0)&amp;" km/h"</f>
        <v>70 km/h</v>
      </c>
      <c r="G13" s="186" t="str">
        <f aca="false">FIXED(Data!AT8,0)&amp;" km/h"</f>
        <v>80 km/h</v>
      </c>
      <c r="H13" s="186" t="str">
        <f aca="false">FIXED(Data!AU8,0)&amp;" km/h"</f>
        <v>90 km/h</v>
      </c>
      <c r="I13" s="186" t="str">
        <f aca="false">FIXED(Data!AV8,0)&amp;" km/h"</f>
        <v>100 km/h</v>
      </c>
      <c r="J13" s="186" t="str">
        <f aca="false">FIXED(Data!AW8,0)&amp;" km/h"</f>
        <v>110 km/h</v>
      </c>
      <c r="K13" s="186" t="str">
        <f aca="false">FIXED(Data!AX8,0)&amp;" km/h"</f>
        <v>120 km/h</v>
      </c>
      <c r="L13" s="186" t="str">
        <f aca="false">FIXED(Data!AY8,0)&amp;" km/h"</f>
        <v>130 km/h</v>
      </c>
      <c r="M13" s="293" t="str">
        <f aca="false">"&gt; "&amp;L13</f>
        <v>&gt; 130 km/h</v>
      </c>
      <c r="O13" s="342" t="s">
        <v>284</v>
      </c>
      <c r="P13" s="5"/>
      <c r="R13" s="343" t="s">
        <v>285</v>
      </c>
      <c r="S13" s="344" t="s">
        <v>286</v>
      </c>
      <c r="T13" s="345" t="s">
        <v>287</v>
      </c>
      <c r="U13" s="346" t="s">
        <v>288</v>
      </c>
    </row>
    <row r="14" customFormat="false" ht="14.65" hidden="false" customHeight="true" outlineLevel="0" collapsed="false">
      <c r="A14" s="267" t="s">
        <v>46</v>
      </c>
      <c r="B14" s="268" t="n">
        <f aca="false">Data_speed!B5</f>
        <v>0</v>
      </c>
      <c r="C14" s="268" t="n">
        <f aca="false">Data_speed!C5</f>
        <v>2</v>
      </c>
      <c r="D14" s="268" t="n">
        <f aca="false">Data_speed!D5</f>
        <v>1</v>
      </c>
      <c r="E14" s="268" t="n">
        <f aca="false">Data_speed!E5</f>
        <v>151</v>
      </c>
      <c r="F14" s="268" t="n">
        <f aca="false">Data_speed!F5</f>
        <v>197</v>
      </c>
      <c r="G14" s="268" t="n">
        <f aca="false">Data_speed!G5</f>
        <v>23</v>
      </c>
      <c r="H14" s="268" t="n">
        <f aca="false">Data_speed!H5</f>
        <v>2</v>
      </c>
      <c r="I14" s="268" t="n">
        <f aca="false">Data_speed!I5</f>
        <v>2</v>
      </c>
      <c r="J14" s="268" t="n">
        <f aca="false">Data_speed!J5</f>
        <v>0</v>
      </c>
      <c r="K14" s="268" t="n">
        <f aca="false">Data_speed!K5</f>
        <v>0</v>
      </c>
      <c r="L14" s="268" t="n">
        <f aca="false">Data_speed!L5</f>
        <v>0</v>
      </c>
      <c r="M14" s="268" t="n">
        <f aca="false">Data_speed!M5</f>
        <v>0</v>
      </c>
      <c r="O14" s="268" t="n">
        <f aca="false">CV_C!U14</f>
        <v>54</v>
      </c>
      <c r="P14" s="213"/>
      <c r="R14" s="347" t="n">
        <f aca="false">IF(Data!BB12=65535,0,Data!BB12)</f>
        <v>45</v>
      </c>
      <c r="S14" s="208" t="n">
        <f aca="false">IF(Data!BC12=65535,0,Data!BC12)</f>
        <v>55</v>
      </c>
      <c r="T14" s="215" t="n">
        <f aca="false">IF(Data!BD12=65535,0,Data!BD12)</f>
        <v>55</v>
      </c>
      <c r="U14" s="348" t="n">
        <f aca="false">IF(Data!BE12=65535,0,Data!BE12)</f>
        <v>51.6534391534392</v>
      </c>
    </row>
    <row r="15" customFormat="false" ht="14.65" hidden="false" customHeight="true" outlineLevel="0" collapsed="false">
      <c r="A15" s="270" t="s">
        <v>47</v>
      </c>
      <c r="B15" s="268" t="n">
        <f aca="false">Data_speed!B6</f>
        <v>0</v>
      </c>
      <c r="C15" s="268" t="n">
        <f aca="false">Data_speed!C6</f>
        <v>2</v>
      </c>
      <c r="D15" s="268" t="n">
        <f aca="false">Data_speed!D6</f>
        <v>1</v>
      </c>
      <c r="E15" s="268" t="n">
        <f aca="false">Data_speed!E6</f>
        <v>62</v>
      </c>
      <c r="F15" s="268" t="n">
        <f aca="false">Data_speed!F6</f>
        <v>71</v>
      </c>
      <c r="G15" s="268" t="n">
        <f aca="false">Data_speed!G6</f>
        <v>17</v>
      </c>
      <c r="H15" s="268" t="n">
        <f aca="false">Data_speed!H6</f>
        <v>3</v>
      </c>
      <c r="I15" s="268" t="n">
        <f aca="false">Data_speed!I6</f>
        <v>0</v>
      </c>
      <c r="J15" s="268" t="n">
        <f aca="false">Data_speed!J6</f>
        <v>0</v>
      </c>
      <c r="K15" s="268" t="n">
        <f aca="false">Data_speed!K6</f>
        <v>0</v>
      </c>
      <c r="L15" s="268" t="n">
        <f aca="false">Data_speed!L6</f>
        <v>0</v>
      </c>
      <c r="M15" s="268" t="n">
        <f aca="false">Data_speed!M6</f>
        <v>0</v>
      </c>
      <c r="O15" s="308" t="n">
        <f aca="false">CV_C!U15</f>
        <v>22.2857142857143</v>
      </c>
      <c r="P15" s="213"/>
      <c r="R15" s="347" t="n">
        <f aca="false">IF(Data!BB13=65535,0,Data!BB13)</f>
        <v>45</v>
      </c>
      <c r="S15" s="208" t="n">
        <f aca="false">IF(Data!BC13=65535,0,Data!BC13)</f>
        <v>55</v>
      </c>
      <c r="T15" s="215" t="n">
        <f aca="false">IF(Data!BD13=65535,0,Data!BD13)</f>
        <v>55</v>
      </c>
      <c r="U15" s="349" t="n">
        <f aca="false">IF(Data!BE13=65535,0,Data!BE13)</f>
        <v>51.9551282051282</v>
      </c>
    </row>
    <row r="16" customFormat="false" ht="14.65" hidden="false" customHeight="true" outlineLevel="0" collapsed="false">
      <c r="A16" s="270" t="s">
        <v>48</v>
      </c>
      <c r="B16" s="268" t="n">
        <f aca="false">Data_speed!B7</f>
        <v>0</v>
      </c>
      <c r="C16" s="268" t="n">
        <f aca="false">Data_speed!C7</f>
        <v>1</v>
      </c>
      <c r="D16" s="268" t="n">
        <f aca="false">Data_speed!D7</f>
        <v>3</v>
      </c>
      <c r="E16" s="268" t="n">
        <f aca="false">Data_speed!E7</f>
        <v>38</v>
      </c>
      <c r="F16" s="268" t="n">
        <f aca="false">Data_speed!F7</f>
        <v>53</v>
      </c>
      <c r="G16" s="268" t="n">
        <f aca="false">Data_speed!G7</f>
        <v>12</v>
      </c>
      <c r="H16" s="268" t="n">
        <f aca="false">Data_speed!H7</f>
        <v>1</v>
      </c>
      <c r="I16" s="268" t="n">
        <f aca="false">Data_speed!I7</f>
        <v>1</v>
      </c>
      <c r="J16" s="268" t="n">
        <f aca="false">Data_speed!J7</f>
        <v>0</v>
      </c>
      <c r="K16" s="268" t="n">
        <f aca="false">Data_speed!K7</f>
        <v>0</v>
      </c>
      <c r="L16" s="268" t="n">
        <f aca="false">Data_speed!L7</f>
        <v>0</v>
      </c>
      <c r="M16" s="268" t="n">
        <f aca="false">Data_speed!M7</f>
        <v>0</v>
      </c>
      <c r="O16" s="308" t="n">
        <f aca="false">CV_C!U16</f>
        <v>15.5714285714286</v>
      </c>
      <c r="P16" s="213"/>
      <c r="R16" s="347" t="n">
        <f aca="false">IF(Data!BB14=65535,0,Data!BB14)</f>
        <v>45</v>
      </c>
      <c r="S16" s="208" t="n">
        <f aca="false">IF(Data!BC14=65535,0,Data!BC14)</f>
        <v>55</v>
      </c>
      <c r="T16" s="215" t="n">
        <f aca="false">IF(Data!BD14=65535,0,Data!BD14)</f>
        <v>55</v>
      </c>
      <c r="U16" s="349" t="n">
        <f aca="false">IF(Data!BE14=65535,0,Data!BE14)</f>
        <v>52.2247706422018</v>
      </c>
    </row>
    <row r="17" customFormat="false" ht="14.65" hidden="false" customHeight="true" outlineLevel="0" collapsed="false">
      <c r="A17" s="270" t="s">
        <v>49</v>
      </c>
      <c r="B17" s="268" t="n">
        <f aca="false">Data_speed!B8</f>
        <v>0</v>
      </c>
      <c r="C17" s="268" t="n">
        <f aca="false">Data_speed!C8</f>
        <v>0</v>
      </c>
      <c r="D17" s="268" t="n">
        <f aca="false">Data_speed!D8</f>
        <v>0</v>
      </c>
      <c r="E17" s="268" t="n">
        <f aca="false">Data_speed!E8</f>
        <v>45</v>
      </c>
      <c r="F17" s="268" t="n">
        <f aca="false">Data_speed!F8</f>
        <v>27</v>
      </c>
      <c r="G17" s="268" t="n">
        <f aca="false">Data_speed!G8</f>
        <v>20</v>
      </c>
      <c r="H17" s="268" t="n">
        <f aca="false">Data_speed!H8</f>
        <v>4</v>
      </c>
      <c r="I17" s="268" t="n">
        <f aca="false">Data_speed!I8</f>
        <v>0</v>
      </c>
      <c r="J17" s="268" t="n">
        <f aca="false">Data_speed!J8</f>
        <v>1</v>
      </c>
      <c r="K17" s="268" t="n">
        <f aca="false">Data_speed!K8</f>
        <v>0</v>
      </c>
      <c r="L17" s="268" t="n">
        <f aca="false">Data_speed!L8</f>
        <v>0</v>
      </c>
      <c r="M17" s="268" t="n">
        <f aca="false">Data_speed!M8</f>
        <v>0</v>
      </c>
      <c r="O17" s="308" t="n">
        <f aca="false">CV_C!U17</f>
        <v>13.8571428571429</v>
      </c>
      <c r="P17" s="213"/>
      <c r="R17" s="347" t="n">
        <f aca="false">IF(Data!BB15=65535,0,Data!BB15)</f>
        <v>45</v>
      </c>
      <c r="S17" s="208" t="n">
        <f aca="false">IF(Data!BC15=65535,0,Data!BC15)</f>
        <v>55</v>
      </c>
      <c r="T17" s="215" t="n">
        <f aca="false">IF(Data!BD15=65535,0,Data!BD15)</f>
        <v>65</v>
      </c>
      <c r="U17" s="349" t="n">
        <f aca="false">IF(Data!BE15=65535,0,Data!BE15)</f>
        <v>53.659793814433</v>
      </c>
    </row>
    <row r="18" customFormat="false" ht="14.65" hidden="false" customHeight="true" outlineLevel="0" collapsed="false">
      <c r="A18" s="270" t="s">
        <v>50</v>
      </c>
      <c r="B18" s="268" t="n">
        <f aca="false">Data_speed!B9</f>
        <v>1</v>
      </c>
      <c r="C18" s="268" t="n">
        <f aca="false">Data_speed!C9</f>
        <v>0</v>
      </c>
      <c r="D18" s="268" t="n">
        <f aca="false">Data_speed!D9</f>
        <v>3</v>
      </c>
      <c r="E18" s="268" t="n">
        <f aca="false">Data_speed!E9</f>
        <v>36</v>
      </c>
      <c r="F18" s="268" t="n">
        <f aca="false">Data_speed!F9</f>
        <v>64</v>
      </c>
      <c r="G18" s="268" t="n">
        <f aca="false">Data_speed!G9</f>
        <v>22</v>
      </c>
      <c r="H18" s="268" t="n">
        <f aca="false">Data_speed!H9</f>
        <v>6</v>
      </c>
      <c r="I18" s="268" t="n">
        <f aca="false">Data_speed!I9</f>
        <v>3</v>
      </c>
      <c r="J18" s="268" t="n">
        <f aca="false">Data_speed!J9</f>
        <v>0</v>
      </c>
      <c r="K18" s="268" t="n">
        <f aca="false">Data_speed!K9</f>
        <v>0</v>
      </c>
      <c r="L18" s="268" t="n">
        <f aca="false">Data_speed!L9</f>
        <v>0</v>
      </c>
      <c r="M18" s="268" t="n">
        <f aca="false">Data_speed!M9</f>
        <v>0</v>
      </c>
      <c r="O18" s="308" t="n">
        <f aca="false">CV_C!U18</f>
        <v>19.2857142857143</v>
      </c>
      <c r="P18" s="213"/>
      <c r="R18" s="347" t="n">
        <f aca="false">IF(Data!BB16=65535,0,Data!BB16)</f>
        <v>45</v>
      </c>
      <c r="S18" s="208" t="n">
        <f aca="false">IF(Data!BC16=65535,0,Data!BC16)</f>
        <v>55</v>
      </c>
      <c r="T18" s="215" t="n">
        <f aca="false">IF(Data!BD16=65535,0,Data!BD16)</f>
        <v>65</v>
      </c>
      <c r="U18" s="349" t="n">
        <f aca="false">IF(Data!BE16=65535,0,Data!BE16)</f>
        <v>54.7592592592593</v>
      </c>
    </row>
    <row r="19" customFormat="false" ht="14.65" hidden="false" customHeight="true" outlineLevel="0" collapsed="false">
      <c r="A19" s="270" t="s">
        <v>51</v>
      </c>
      <c r="B19" s="268" t="n">
        <f aca="false">Data_speed!B10</f>
        <v>0</v>
      </c>
      <c r="C19" s="268" t="n">
        <f aca="false">Data_speed!C10</f>
        <v>0</v>
      </c>
      <c r="D19" s="268" t="n">
        <f aca="false">Data_speed!D10</f>
        <v>6</v>
      </c>
      <c r="E19" s="268" t="n">
        <f aca="false">Data_speed!E10</f>
        <v>126</v>
      </c>
      <c r="F19" s="268" t="n">
        <f aca="false">Data_speed!F10</f>
        <v>149</v>
      </c>
      <c r="G19" s="268" t="n">
        <f aca="false">Data_speed!G10</f>
        <v>20</v>
      </c>
      <c r="H19" s="268" t="n">
        <f aca="false">Data_speed!H10</f>
        <v>2</v>
      </c>
      <c r="I19" s="268" t="n">
        <f aca="false">Data_speed!I10</f>
        <v>0</v>
      </c>
      <c r="J19" s="268" t="n">
        <f aca="false">Data_speed!J10</f>
        <v>1</v>
      </c>
      <c r="K19" s="268" t="n">
        <f aca="false">Data_speed!K10</f>
        <v>0</v>
      </c>
      <c r="L19" s="268" t="n">
        <f aca="false">Data_speed!L10</f>
        <v>0</v>
      </c>
      <c r="M19" s="268" t="n">
        <f aca="false">Data_speed!M10</f>
        <v>0</v>
      </c>
      <c r="O19" s="308" t="n">
        <f aca="false">CV_C!U19</f>
        <v>43.4285714285714</v>
      </c>
      <c r="P19" s="213"/>
      <c r="R19" s="347" t="n">
        <f aca="false">IF(Data!BB17=65535,0,Data!BB17)</f>
        <v>45</v>
      </c>
      <c r="S19" s="208" t="n">
        <f aca="false">IF(Data!BC17=65535,0,Data!BC17)</f>
        <v>55</v>
      </c>
      <c r="T19" s="215" t="n">
        <f aca="false">IF(Data!BD17=65535,0,Data!BD17)</f>
        <v>55</v>
      </c>
      <c r="U19" s="349" t="n">
        <f aca="false">IF(Data!BE17=65535,0,Data!BE17)</f>
        <v>51.3815789473684</v>
      </c>
    </row>
    <row r="20" customFormat="false" ht="14.65" hidden="false" customHeight="true" outlineLevel="0" collapsed="false">
      <c r="A20" s="271" t="s">
        <v>52</v>
      </c>
      <c r="B20" s="268" t="n">
        <f aca="false">Data_speed!B11</f>
        <v>0</v>
      </c>
      <c r="C20" s="268" t="n">
        <f aca="false">Data_speed!C11</f>
        <v>5</v>
      </c>
      <c r="D20" s="268" t="n">
        <f aca="false">Data_speed!D11</f>
        <v>24</v>
      </c>
      <c r="E20" s="268" t="n">
        <f aca="false">Data_speed!E11</f>
        <v>608</v>
      </c>
      <c r="F20" s="268" t="n">
        <f aca="false">Data_speed!F11</f>
        <v>539</v>
      </c>
      <c r="G20" s="268" t="n">
        <f aca="false">Data_speed!G11</f>
        <v>32</v>
      </c>
      <c r="H20" s="268" t="n">
        <f aca="false">Data_speed!H11</f>
        <v>0</v>
      </c>
      <c r="I20" s="268" t="n">
        <f aca="false">Data_speed!I11</f>
        <v>0</v>
      </c>
      <c r="J20" s="268" t="n">
        <f aca="false">Data_speed!J11</f>
        <v>0</v>
      </c>
      <c r="K20" s="268" t="n">
        <f aca="false">Data_speed!K11</f>
        <v>0</v>
      </c>
      <c r="L20" s="268" t="n">
        <f aca="false">Data_speed!L11</f>
        <v>0</v>
      </c>
      <c r="M20" s="268" t="n">
        <f aca="false">Data_speed!M11</f>
        <v>1</v>
      </c>
      <c r="O20" s="308" t="n">
        <f aca="false">CV_C!U20</f>
        <v>172.714285714286</v>
      </c>
      <c r="P20" s="213"/>
      <c r="R20" s="347" t="n">
        <f aca="false">IF(Data!BB18=65535,0,Data!BB18)</f>
        <v>45</v>
      </c>
      <c r="S20" s="208" t="n">
        <f aca="false">IF(Data!BC18=65535,0,Data!BC18)</f>
        <v>45</v>
      </c>
      <c r="T20" s="215" t="n">
        <f aca="false">IF(Data!BD18=65535,0,Data!BD18)</f>
        <v>55</v>
      </c>
      <c r="U20" s="349" t="n">
        <f aca="false">IF(Data!BE18=65535,0,Data!BE18)</f>
        <v>49.762200165426</v>
      </c>
    </row>
    <row r="21" customFormat="false" ht="14.65" hidden="false" customHeight="true" outlineLevel="0" collapsed="false">
      <c r="A21" s="267" t="s">
        <v>53</v>
      </c>
      <c r="B21" s="268" t="n">
        <f aca="false">Data_speed!B12</f>
        <v>9</v>
      </c>
      <c r="C21" s="268" t="n">
        <f aca="false">Data_speed!C12</f>
        <v>54</v>
      </c>
      <c r="D21" s="268" t="n">
        <f aca="false">Data_speed!D12</f>
        <v>120</v>
      </c>
      <c r="E21" s="268" t="n">
        <f aca="false">Data_speed!E12</f>
        <v>1349</v>
      </c>
      <c r="F21" s="268" t="n">
        <f aca="false">Data_speed!F12</f>
        <v>975</v>
      </c>
      <c r="G21" s="268" t="n">
        <f aca="false">Data_speed!G12</f>
        <v>31</v>
      </c>
      <c r="H21" s="268" t="n">
        <f aca="false">Data_speed!H12</f>
        <v>3</v>
      </c>
      <c r="I21" s="268" t="n">
        <f aca="false">Data_speed!I12</f>
        <v>0</v>
      </c>
      <c r="J21" s="268" t="n">
        <f aca="false">Data_speed!J12</f>
        <v>0</v>
      </c>
      <c r="K21" s="268" t="n">
        <f aca="false">Data_speed!K12</f>
        <v>0</v>
      </c>
      <c r="L21" s="268" t="n">
        <f aca="false">Data_speed!L12</f>
        <v>0</v>
      </c>
      <c r="M21" s="268" t="n">
        <f aca="false">Data_speed!M12</f>
        <v>0</v>
      </c>
      <c r="O21" s="281" t="n">
        <f aca="false">CV_C!U21</f>
        <v>363</v>
      </c>
      <c r="P21" s="213"/>
      <c r="R21" s="350" t="n">
        <f aca="false">IF(Data!BB19=65535,0,Data!BB19)</f>
        <v>45</v>
      </c>
      <c r="S21" s="351" t="n">
        <f aca="false">IF(Data!BC19=65535,0,Data!BC19)</f>
        <v>45</v>
      </c>
      <c r="T21" s="352" t="n">
        <f aca="false">IF(Data!BD19=65535,0,Data!BD19)</f>
        <v>55</v>
      </c>
      <c r="U21" s="353" t="n">
        <f aca="false">IF(Data!BE19=65535,0,Data!BE19)</f>
        <v>48.0509641873278</v>
      </c>
    </row>
    <row r="22" customFormat="false" ht="14.65" hidden="false" customHeight="true" outlineLevel="0" collapsed="false">
      <c r="A22" s="267" t="s">
        <v>54</v>
      </c>
      <c r="B22" s="268" t="n">
        <f aca="false">Data_speed!B13</f>
        <v>1</v>
      </c>
      <c r="C22" s="268" t="n">
        <f aca="false">Data_speed!C13</f>
        <v>2</v>
      </c>
      <c r="D22" s="268" t="n">
        <f aca="false">Data_speed!D13</f>
        <v>67</v>
      </c>
      <c r="E22" s="268" t="n">
        <f aca="false">Data_speed!E13</f>
        <v>1273</v>
      </c>
      <c r="F22" s="268" t="n">
        <f aca="false">Data_speed!F13</f>
        <v>929</v>
      </c>
      <c r="G22" s="268" t="n">
        <f aca="false">Data_speed!G13</f>
        <v>60</v>
      </c>
      <c r="H22" s="268" t="n">
        <f aca="false">Data_speed!H13</f>
        <v>4</v>
      </c>
      <c r="I22" s="268" t="n">
        <f aca="false">Data_speed!I13</f>
        <v>1</v>
      </c>
      <c r="J22" s="268" t="n">
        <f aca="false">Data_speed!J13</f>
        <v>0</v>
      </c>
      <c r="K22" s="268" t="n">
        <f aca="false">Data_speed!K13</f>
        <v>0</v>
      </c>
      <c r="L22" s="268" t="n">
        <f aca="false">Data_speed!L13</f>
        <v>0</v>
      </c>
      <c r="M22" s="268" t="n">
        <f aca="false">Data_speed!M13</f>
        <v>0</v>
      </c>
      <c r="O22" s="308" t="n">
        <f aca="false">CV_C!U22</f>
        <v>333.714285714286</v>
      </c>
      <c r="P22" s="213"/>
      <c r="R22" s="347" t="n">
        <f aca="false">IF(Data!BB20=65535,0,Data!BB20)</f>
        <v>45</v>
      </c>
      <c r="S22" s="208" t="n">
        <f aca="false">IF(Data!BC20=65535,0,Data!BC20)</f>
        <v>45</v>
      </c>
      <c r="T22" s="215" t="n">
        <f aca="false">IF(Data!BD20=65535,0,Data!BD20)</f>
        <v>55</v>
      </c>
      <c r="U22" s="349" t="n">
        <f aca="false">IF(Data!BE20=65535,0,Data!BE20)</f>
        <v>49.237270004279</v>
      </c>
    </row>
    <row r="23" customFormat="false" ht="14.65" hidden="false" customHeight="true" outlineLevel="0" collapsed="false">
      <c r="A23" s="270" t="s">
        <v>55</v>
      </c>
      <c r="B23" s="268" t="n">
        <f aca="false">Data_speed!B14</f>
        <v>7</v>
      </c>
      <c r="C23" s="268" t="n">
        <f aca="false">Data_speed!C14</f>
        <v>8</v>
      </c>
      <c r="D23" s="268" t="n">
        <f aca="false">Data_speed!D14</f>
        <v>66</v>
      </c>
      <c r="E23" s="268" t="n">
        <f aca="false">Data_speed!E14</f>
        <v>1190</v>
      </c>
      <c r="F23" s="268" t="n">
        <f aca="false">Data_speed!F14</f>
        <v>901</v>
      </c>
      <c r="G23" s="268" t="n">
        <f aca="false">Data_speed!G14</f>
        <v>47</v>
      </c>
      <c r="H23" s="268" t="n">
        <f aca="false">Data_speed!H14</f>
        <v>2</v>
      </c>
      <c r="I23" s="268" t="n">
        <f aca="false">Data_speed!I14</f>
        <v>0</v>
      </c>
      <c r="J23" s="268" t="n">
        <f aca="false">Data_speed!J14</f>
        <v>0</v>
      </c>
      <c r="K23" s="268" t="n">
        <f aca="false">Data_speed!K14</f>
        <v>0</v>
      </c>
      <c r="L23" s="268" t="n">
        <f aca="false">Data_speed!L14</f>
        <v>0</v>
      </c>
      <c r="M23" s="268" t="n">
        <f aca="false">Data_speed!M14</f>
        <v>0</v>
      </c>
      <c r="O23" s="308" t="n">
        <f aca="false">CV_C!U23</f>
        <v>317.285714285714</v>
      </c>
      <c r="P23" s="213"/>
      <c r="R23" s="347" t="n">
        <f aca="false">IF(Data!BB21=65535,0,Data!BB21)</f>
        <v>45</v>
      </c>
      <c r="S23" s="208" t="n">
        <f aca="false">IF(Data!BC21=65535,0,Data!BC21)</f>
        <v>45</v>
      </c>
      <c r="T23" s="215" t="n">
        <f aca="false">IF(Data!BD21=65535,0,Data!BD21)</f>
        <v>55</v>
      </c>
      <c r="U23" s="349" t="n">
        <f aca="false">IF(Data!BE21=65535,0,Data!BE21)</f>
        <v>49.0263394867177</v>
      </c>
    </row>
    <row r="24" customFormat="false" ht="14.65" hidden="false" customHeight="true" outlineLevel="0" collapsed="false">
      <c r="A24" s="270" t="s">
        <v>56</v>
      </c>
      <c r="B24" s="268" t="n">
        <f aca="false">Data_speed!B15</f>
        <v>0</v>
      </c>
      <c r="C24" s="268" t="n">
        <f aca="false">Data_speed!C15</f>
        <v>19</v>
      </c>
      <c r="D24" s="268" t="n">
        <f aca="false">Data_speed!D15</f>
        <v>75</v>
      </c>
      <c r="E24" s="268" t="n">
        <f aca="false">Data_speed!E15</f>
        <v>1408</v>
      </c>
      <c r="F24" s="268" t="n">
        <f aca="false">Data_speed!F15</f>
        <v>856</v>
      </c>
      <c r="G24" s="268" t="n">
        <f aca="false">Data_speed!G15</f>
        <v>27</v>
      </c>
      <c r="H24" s="268" t="n">
        <f aca="false">Data_speed!H15</f>
        <v>1</v>
      </c>
      <c r="I24" s="268" t="n">
        <f aca="false">Data_speed!I15</f>
        <v>0</v>
      </c>
      <c r="J24" s="268" t="n">
        <f aca="false">Data_speed!J15</f>
        <v>0</v>
      </c>
      <c r="K24" s="268" t="n">
        <f aca="false">Data_speed!K15</f>
        <v>0</v>
      </c>
      <c r="L24" s="268" t="n">
        <f aca="false">Data_speed!L15</f>
        <v>0</v>
      </c>
      <c r="M24" s="268" t="n">
        <f aca="false">Data_speed!M15</f>
        <v>0</v>
      </c>
      <c r="O24" s="308" t="n">
        <f aca="false">CV_C!U24</f>
        <v>340.857142857143</v>
      </c>
      <c r="P24" s="213"/>
      <c r="R24" s="347" t="n">
        <f aca="false">IF(Data!BB22=65535,0,Data!BB22)</f>
        <v>45</v>
      </c>
      <c r="S24" s="208" t="n">
        <f aca="false">IF(Data!BC22=65535,0,Data!BC22)</f>
        <v>45</v>
      </c>
      <c r="T24" s="215" t="n">
        <f aca="false">IF(Data!BD22=65535,0,Data!BD22)</f>
        <v>55</v>
      </c>
      <c r="U24" s="349" t="n">
        <f aca="false">IF(Data!BE22=65535,0,Data!BE22)</f>
        <v>48.3329840737636</v>
      </c>
    </row>
    <row r="25" customFormat="false" ht="14.65" hidden="false" customHeight="true" outlineLevel="0" collapsed="false">
      <c r="A25" s="270" t="s">
        <v>57</v>
      </c>
      <c r="B25" s="268" t="n">
        <f aca="false">Data_speed!B16</f>
        <v>0</v>
      </c>
      <c r="C25" s="268" t="n">
        <f aca="false">Data_speed!C16</f>
        <v>3</v>
      </c>
      <c r="D25" s="268" t="n">
        <f aca="false">Data_speed!D16</f>
        <v>99</v>
      </c>
      <c r="E25" s="268" t="n">
        <f aca="false">Data_speed!E16</f>
        <v>1843</v>
      </c>
      <c r="F25" s="268" t="n">
        <f aca="false">Data_speed!F16</f>
        <v>1147</v>
      </c>
      <c r="G25" s="268" t="n">
        <f aca="false">Data_speed!G16</f>
        <v>27</v>
      </c>
      <c r="H25" s="268" t="n">
        <f aca="false">Data_speed!H16</f>
        <v>0</v>
      </c>
      <c r="I25" s="268" t="n">
        <f aca="false">Data_speed!I16</f>
        <v>1</v>
      </c>
      <c r="J25" s="268" t="n">
        <f aca="false">Data_speed!J16</f>
        <v>0</v>
      </c>
      <c r="K25" s="268" t="n">
        <f aca="false">Data_speed!K16</f>
        <v>0</v>
      </c>
      <c r="L25" s="268" t="n">
        <f aca="false">Data_speed!L16</f>
        <v>0</v>
      </c>
      <c r="M25" s="268" t="n">
        <f aca="false">Data_speed!M16</f>
        <v>0</v>
      </c>
      <c r="O25" s="308" t="n">
        <f aca="false">CV_C!U25</f>
        <v>445.857142857143</v>
      </c>
      <c r="P25" s="213"/>
      <c r="R25" s="347" t="n">
        <f aca="false">IF(Data!BB23=65535,0,Data!BB23)</f>
        <v>45</v>
      </c>
      <c r="S25" s="208" t="n">
        <f aca="false">IF(Data!BC23=65535,0,Data!BC23)</f>
        <v>45</v>
      </c>
      <c r="T25" s="215" t="n">
        <f aca="false">IF(Data!BD23=65535,0,Data!BD23)</f>
        <v>55</v>
      </c>
      <c r="U25" s="349" t="n">
        <f aca="false">IF(Data!BE23=65535,0,Data!BE23)</f>
        <v>48.5232371794872</v>
      </c>
    </row>
    <row r="26" customFormat="false" ht="14.65" hidden="false" customHeight="true" outlineLevel="0" collapsed="false">
      <c r="A26" s="306" t="s">
        <v>58</v>
      </c>
      <c r="B26" s="268" t="n">
        <f aca="false">Data_speed!B17</f>
        <v>1</v>
      </c>
      <c r="C26" s="268" t="n">
        <f aca="false">Data_speed!C17</f>
        <v>6</v>
      </c>
      <c r="D26" s="268" t="n">
        <f aca="false">Data_speed!D17</f>
        <v>82</v>
      </c>
      <c r="E26" s="268" t="n">
        <f aca="false">Data_speed!E17</f>
        <v>1581</v>
      </c>
      <c r="F26" s="268" t="n">
        <f aca="false">Data_speed!F17</f>
        <v>1177</v>
      </c>
      <c r="G26" s="268" t="n">
        <f aca="false">Data_speed!G17</f>
        <v>43</v>
      </c>
      <c r="H26" s="268" t="n">
        <f aca="false">Data_speed!H17</f>
        <v>2</v>
      </c>
      <c r="I26" s="268" t="n">
        <f aca="false">Data_speed!I17</f>
        <v>0</v>
      </c>
      <c r="J26" s="268" t="n">
        <f aca="false">Data_speed!J17</f>
        <v>0</v>
      </c>
      <c r="K26" s="268" t="n">
        <f aca="false">Data_speed!K17</f>
        <v>1</v>
      </c>
      <c r="L26" s="268" t="n">
        <f aca="false">Data_speed!L17</f>
        <v>0</v>
      </c>
      <c r="M26" s="268" t="n">
        <f aca="false">Data_speed!M17</f>
        <v>0</v>
      </c>
      <c r="O26" s="308" t="n">
        <f aca="false">CV_C!U26</f>
        <v>413.285714285714</v>
      </c>
      <c r="P26" s="213"/>
      <c r="R26" s="347" t="n">
        <f aca="false">IF(Data!BB24=65535,0,Data!BB24)</f>
        <v>45</v>
      </c>
      <c r="S26" s="208" t="n">
        <f aca="false">IF(Data!BC24=65535,0,Data!BC24)</f>
        <v>45</v>
      </c>
      <c r="T26" s="215" t="n">
        <f aca="false">IF(Data!BD24=65535,0,Data!BD24)</f>
        <v>55</v>
      </c>
      <c r="U26" s="349" t="n">
        <f aca="false">IF(Data!BE24=65535,0,Data!BE24)</f>
        <v>49.0658486000691</v>
      </c>
    </row>
    <row r="27" customFormat="false" ht="14.65" hidden="false" customHeight="true" outlineLevel="0" collapsed="false">
      <c r="A27" s="270" t="s">
        <v>59</v>
      </c>
      <c r="B27" s="268" t="n">
        <f aca="false">Data_speed!B18</f>
        <v>1</v>
      </c>
      <c r="C27" s="268" t="n">
        <f aca="false">Data_speed!C18</f>
        <v>12</v>
      </c>
      <c r="D27" s="268" t="n">
        <f aca="false">Data_speed!D18</f>
        <v>101</v>
      </c>
      <c r="E27" s="268" t="n">
        <f aca="false">Data_speed!E18</f>
        <v>1664</v>
      </c>
      <c r="F27" s="268" t="n">
        <f aca="false">Data_speed!F18</f>
        <v>1101</v>
      </c>
      <c r="G27" s="268" t="n">
        <f aca="false">Data_speed!G18</f>
        <v>63</v>
      </c>
      <c r="H27" s="268" t="n">
        <f aca="false">Data_speed!H18</f>
        <v>0</v>
      </c>
      <c r="I27" s="268" t="n">
        <f aca="false">Data_speed!I18</f>
        <v>0</v>
      </c>
      <c r="J27" s="268" t="n">
        <f aca="false">Data_speed!J18</f>
        <v>0</v>
      </c>
      <c r="K27" s="268" t="n">
        <f aca="false">Data_speed!K18</f>
        <v>0</v>
      </c>
      <c r="L27" s="268" t="n">
        <f aca="false">Data_speed!L18</f>
        <v>0</v>
      </c>
      <c r="M27" s="268" t="n">
        <f aca="false">Data_speed!M18</f>
        <v>0</v>
      </c>
      <c r="O27" s="308" t="n">
        <f aca="false">CV_C!U27</f>
        <v>420.285714285714</v>
      </c>
      <c r="P27" s="213"/>
      <c r="R27" s="347" t="n">
        <f aca="false">IF(Data!BB25=65535,0,Data!BB25)</f>
        <v>45</v>
      </c>
      <c r="S27" s="208" t="n">
        <f aca="false">IF(Data!BC25=65535,0,Data!BC25)</f>
        <v>45</v>
      </c>
      <c r="T27" s="215" t="n">
        <f aca="false">IF(Data!BD25=65535,0,Data!BD25)</f>
        <v>55</v>
      </c>
      <c r="U27" s="349" t="n">
        <f aca="false">IF(Data!BE25=65535,0,Data!BE25)</f>
        <v>48.7245071380014</v>
      </c>
    </row>
    <row r="28" customFormat="false" ht="14.65" hidden="false" customHeight="true" outlineLevel="0" collapsed="false">
      <c r="A28" s="270" t="s">
        <v>60</v>
      </c>
      <c r="B28" s="268" t="n">
        <f aca="false">Data_speed!B19</f>
        <v>4</v>
      </c>
      <c r="C28" s="268" t="n">
        <f aca="false">Data_speed!C19</f>
        <v>10</v>
      </c>
      <c r="D28" s="268" t="n">
        <f aca="false">Data_speed!D19</f>
        <v>66</v>
      </c>
      <c r="E28" s="268" t="n">
        <f aca="false">Data_speed!E19</f>
        <v>1428</v>
      </c>
      <c r="F28" s="268" t="n">
        <f aca="false">Data_speed!F19</f>
        <v>1120</v>
      </c>
      <c r="G28" s="268" t="n">
        <f aca="false">Data_speed!G19</f>
        <v>47</v>
      </c>
      <c r="H28" s="268" t="n">
        <f aca="false">Data_speed!H19</f>
        <v>0</v>
      </c>
      <c r="I28" s="268" t="n">
        <f aca="false">Data_speed!I19</f>
        <v>0</v>
      </c>
      <c r="J28" s="268" t="n">
        <f aca="false">Data_speed!J19</f>
        <v>0</v>
      </c>
      <c r="K28" s="268" t="n">
        <f aca="false">Data_speed!K19</f>
        <v>0</v>
      </c>
      <c r="L28" s="268" t="n">
        <f aca="false">Data_speed!L19</f>
        <v>0</v>
      </c>
      <c r="M28" s="268" t="n">
        <f aca="false">Data_speed!M19</f>
        <v>0</v>
      </c>
      <c r="O28" s="308" t="n">
        <f aca="false">CV_C!U28</f>
        <v>382.142857142857</v>
      </c>
      <c r="P28" s="213"/>
      <c r="R28" s="347" t="n">
        <f aca="false">IF(Data!BB26=65535,0,Data!BB26)</f>
        <v>45</v>
      </c>
      <c r="S28" s="208" t="n">
        <f aca="false">IF(Data!BC26=65535,0,Data!BC26)</f>
        <v>45</v>
      </c>
      <c r="T28" s="215" t="n">
        <f aca="false">IF(Data!BD26=65535,0,Data!BD26)</f>
        <v>55</v>
      </c>
      <c r="U28" s="349" t="n">
        <f aca="false">IF(Data!BE26=65535,0,Data!BE26)</f>
        <v>49.1588785046729</v>
      </c>
    </row>
    <row r="29" customFormat="false" ht="14.65" hidden="false" customHeight="true" outlineLevel="0" collapsed="false">
      <c r="A29" s="270" t="s">
        <v>61</v>
      </c>
      <c r="B29" s="268" t="n">
        <f aca="false">Data_speed!B20</f>
        <v>0</v>
      </c>
      <c r="C29" s="268" t="n">
        <f aca="false">Data_speed!C20</f>
        <v>7</v>
      </c>
      <c r="D29" s="268" t="n">
        <f aca="false">Data_speed!D20</f>
        <v>95</v>
      </c>
      <c r="E29" s="268" t="n">
        <f aca="false">Data_speed!E20</f>
        <v>1721</v>
      </c>
      <c r="F29" s="268" t="n">
        <f aca="false">Data_speed!F20</f>
        <v>1196</v>
      </c>
      <c r="G29" s="268" t="n">
        <f aca="false">Data_speed!G20</f>
        <v>59</v>
      </c>
      <c r="H29" s="268" t="n">
        <f aca="false">Data_speed!H20</f>
        <v>2</v>
      </c>
      <c r="I29" s="268" t="n">
        <f aca="false">Data_speed!I20</f>
        <v>0</v>
      </c>
      <c r="J29" s="268" t="n">
        <f aca="false">Data_speed!J20</f>
        <v>0</v>
      </c>
      <c r="K29" s="268" t="n">
        <f aca="false">Data_speed!K20</f>
        <v>0</v>
      </c>
      <c r="L29" s="268" t="n">
        <f aca="false">Data_speed!L20</f>
        <v>0</v>
      </c>
      <c r="M29" s="268" t="n">
        <f aca="false">Data_speed!M20</f>
        <v>0</v>
      </c>
      <c r="O29" s="308" t="n">
        <f aca="false">CV_C!U29</f>
        <v>440</v>
      </c>
      <c r="P29" s="213"/>
      <c r="R29" s="347" t="n">
        <f aca="false">IF(Data!BB27=65535,0,Data!BB27)</f>
        <v>45</v>
      </c>
      <c r="S29" s="208" t="n">
        <f aca="false">IF(Data!BC27=65535,0,Data!BC27)</f>
        <v>45</v>
      </c>
      <c r="T29" s="215" t="n">
        <f aca="false">IF(Data!BD27=65535,0,Data!BD27)</f>
        <v>55</v>
      </c>
      <c r="U29" s="349" t="n">
        <f aca="false">IF(Data!BE27=65535,0,Data!BE27)</f>
        <v>48.9261363636364</v>
      </c>
    </row>
    <row r="30" customFormat="false" ht="14.65" hidden="false" customHeight="true" outlineLevel="0" collapsed="false">
      <c r="A30" s="271" t="s">
        <v>62</v>
      </c>
      <c r="B30" s="268" t="n">
        <f aca="false">Data_speed!B21</f>
        <v>0</v>
      </c>
      <c r="C30" s="268" t="n">
        <f aca="false">Data_speed!C21</f>
        <v>17</v>
      </c>
      <c r="D30" s="268" t="n">
        <f aca="false">Data_speed!D21</f>
        <v>103</v>
      </c>
      <c r="E30" s="268" t="n">
        <f aca="false">Data_speed!E21</f>
        <v>2571</v>
      </c>
      <c r="F30" s="268" t="n">
        <f aca="false">Data_speed!F21</f>
        <v>1393</v>
      </c>
      <c r="G30" s="268" t="n">
        <f aca="false">Data_speed!G21</f>
        <v>35</v>
      </c>
      <c r="H30" s="268" t="n">
        <f aca="false">Data_speed!H21</f>
        <v>1</v>
      </c>
      <c r="I30" s="268" t="n">
        <f aca="false">Data_speed!I21</f>
        <v>0</v>
      </c>
      <c r="J30" s="268" t="n">
        <f aca="false">Data_speed!J21</f>
        <v>0</v>
      </c>
      <c r="K30" s="268" t="n">
        <f aca="false">Data_speed!K21</f>
        <v>0</v>
      </c>
      <c r="L30" s="268" t="n">
        <f aca="false">Data_speed!L21</f>
        <v>1</v>
      </c>
      <c r="M30" s="268" t="n">
        <f aca="false">Data_speed!M21</f>
        <v>1</v>
      </c>
      <c r="O30" s="308" t="n">
        <f aca="false">CV_C!U30</f>
        <v>588.857142857143</v>
      </c>
      <c r="P30" s="213"/>
      <c r="R30" s="347" t="n">
        <f aca="false">IF(Data!BB28=65535,0,Data!BB28)</f>
        <v>45</v>
      </c>
      <c r="S30" s="208" t="n">
        <f aca="false">IF(Data!BC28=65535,0,Data!BC28)</f>
        <v>45</v>
      </c>
      <c r="T30" s="215" t="n">
        <f aca="false">IF(Data!BD28=65535,0,Data!BD28)</f>
        <v>55</v>
      </c>
      <c r="U30" s="349" t="n">
        <f aca="false">IF(Data!BE28=65535,0,Data!BE28)</f>
        <v>48.2502426006793</v>
      </c>
    </row>
    <row r="31" customFormat="false" ht="14.65" hidden="false" customHeight="true" outlineLevel="0" collapsed="false">
      <c r="A31" s="267" t="s">
        <v>63</v>
      </c>
      <c r="B31" s="268" t="n">
        <f aca="false">Data_speed!B22</f>
        <v>20</v>
      </c>
      <c r="C31" s="268" t="n">
        <f aca="false">Data_speed!C22</f>
        <v>133</v>
      </c>
      <c r="D31" s="268" t="n">
        <f aca="false">Data_speed!D22</f>
        <v>333</v>
      </c>
      <c r="E31" s="268" t="n">
        <f aca="false">Data_speed!E22</f>
        <v>3648</v>
      </c>
      <c r="F31" s="268" t="n">
        <f aca="false">Data_speed!F22</f>
        <v>1581</v>
      </c>
      <c r="G31" s="268" t="n">
        <f aca="false">Data_speed!G22</f>
        <v>45</v>
      </c>
      <c r="H31" s="268" t="n">
        <f aca="false">Data_speed!H22</f>
        <v>2</v>
      </c>
      <c r="I31" s="268" t="n">
        <f aca="false">Data_speed!I22</f>
        <v>1</v>
      </c>
      <c r="J31" s="268" t="n">
        <f aca="false">Data_speed!J22</f>
        <v>0</v>
      </c>
      <c r="K31" s="268" t="n">
        <f aca="false">Data_speed!K22</f>
        <v>0</v>
      </c>
      <c r="L31" s="268" t="n">
        <f aca="false">Data_speed!L22</f>
        <v>0</v>
      </c>
      <c r="M31" s="268" t="n">
        <f aca="false">Data_speed!M22</f>
        <v>1</v>
      </c>
      <c r="O31" s="281" t="n">
        <f aca="false">CV_C!U31</f>
        <v>823.428571428572</v>
      </c>
      <c r="P31" s="213"/>
      <c r="R31" s="350" t="n">
        <f aca="false">IF(Data!BB29=65535,0,Data!BB29)</f>
        <v>45</v>
      </c>
      <c r="S31" s="351" t="n">
        <f aca="false">IF(Data!BC29=65535,0,Data!BC29)</f>
        <v>45</v>
      </c>
      <c r="T31" s="352" t="n">
        <f aca="false">IF(Data!BD29=65535,0,Data!BD29)</f>
        <v>55</v>
      </c>
      <c r="U31" s="353" t="n">
        <f aca="false">IF(Data!BE29=65535,0,Data!BE29)</f>
        <v>46.7205933379598</v>
      </c>
    </row>
    <row r="32" customFormat="false" ht="14.65" hidden="false" customHeight="true" outlineLevel="0" collapsed="false">
      <c r="A32" s="267" t="s">
        <v>64</v>
      </c>
      <c r="B32" s="268" t="n">
        <f aca="false">Data_speed!B23</f>
        <v>15</v>
      </c>
      <c r="C32" s="268" t="n">
        <f aca="false">Data_speed!C23</f>
        <v>45</v>
      </c>
      <c r="D32" s="268" t="n">
        <f aca="false">Data_speed!D23</f>
        <v>153</v>
      </c>
      <c r="E32" s="268" t="n">
        <f aca="false">Data_speed!E23</f>
        <v>2503</v>
      </c>
      <c r="F32" s="268" t="n">
        <f aca="false">Data_speed!F23</f>
        <v>1575</v>
      </c>
      <c r="G32" s="268" t="n">
        <f aca="false">Data_speed!G23</f>
        <v>47</v>
      </c>
      <c r="H32" s="268" t="n">
        <f aca="false">Data_speed!H23</f>
        <v>0</v>
      </c>
      <c r="I32" s="268" t="n">
        <f aca="false">Data_speed!I23</f>
        <v>0</v>
      </c>
      <c r="J32" s="268" t="n">
        <f aca="false">Data_speed!J23</f>
        <v>0</v>
      </c>
      <c r="K32" s="268" t="n">
        <f aca="false">Data_speed!K23</f>
        <v>0</v>
      </c>
      <c r="L32" s="268" t="n">
        <f aca="false">Data_speed!L23</f>
        <v>0</v>
      </c>
      <c r="M32" s="268" t="n">
        <f aca="false">Data_speed!M23</f>
        <v>3</v>
      </c>
      <c r="O32" s="308" t="n">
        <f aca="false">CV_C!U32</f>
        <v>620</v>
      </c>
      <c r="P32" s="213"/>
      <c r="R32" s="347" t="n">
        <f aca="false">IF(Data!BB30=65535,0,Data!BB30)</f>
        <v>45</v>
      </c>
      <c r="S32" s="208" t="n">
        <f aca="false">IF(Data!BC30=65535,0,Data!BC30)</f>
        <v>45</v>
      </c>
      <c r="T32" s="215" t="n">
        <f aca="false">IF(Data!BD30=65535,0,Data!BD30)</f>
        <v>55</v>
      </c>
      <c r="U32" s="349" t="n">
        <f aca="false">IF(Data!BE30=65535,0,Data!BE30)</f>
        <v>48.2020271826768</v>
      </c>
    </row>
    <row r="33" customFormat="false" ht="14.65" hidden="false" customHeight="true" outlineLevel="0" collapsed="false">
      <c r="A33" s="270" t="s">
        <v>65</v>
      </c>
      <c r="B33" s="268" t="n">
        <f aca="false">Data_speed!B24</f>
        <v>0</v>
      </c>
      <c r="C33" s="268" t="n">
        <f aca="false">Data_speed!C24</f>
        <v>6</v>
      </c>
      <c r="D33" s="268" t="n">
        <f aca="false">Data_speed!D24</f>
        <v>33</v>
      </c>
      <c r="E33" s="268" t="n">
        <f aca="false">Data_speed!E24</f>
        <v>1171</v>
      </c>
      <c r="F33" s="268" t="n">
        <f aca="false">Data_speed!F24</f>
        <v>1094</v>
      </c>
      <c r="G33" s="268" t="n">
        <f aca="false">Data_speed!G24</f>
        <v>108</v>
      </c>
      <c r="H33" s="268" t="n">
        <f aca="false">Data_speed!H24</f>
        <v>1</v>
      </c>
      <c r="I33" s="268" t="n">
        <f aca="false">Data_speed!I24</f>
        <v>0</v>
      </c>
      <c r="J33" s="268" t="n">
        <f aca="false">Data_speed!J24</f>
        <v>0</v>
      </c>
      <c r="K33" s="268" t="n">
        <f aca="false">Data_speed!K24</f>
        <v>0</v>
      </c>
      <c r="L33" s="268" t="n">
        <f aca="false">Data_speed!L24</f>
        <v>0</v>
      </c>
      <c r="M33" s="268" t="n">
        <f aca="false">Data_speed!M24</f>
        <v>1</v>
      </c>
      <c r="O33" s="308" t="n">
        <f aca="false">CV_C!U33</f>
        <v>344.857142857143</v>
      </c>
      <c r="P33" s="213"/>
      <c r="R33" s="347" t="n">
        <f aca="false">IF(Data!BB31=65535,0,Data!BB31)</f>
        <v>45</v>
      </c>
      <c r="S33" s="208" t="n">
        <f aca="false">IF(Data!BC31=65535,0,Data!BC31)</f>
        <v>45</v>
      </c>
      <c r="T33" s="215" t="n">
        <f aca="false">IF(Data!BD31=65535,0,Data!BD31)</f>
        <v>55</v>
      </c>
      <c r="U33" s="349" t="n">
        <f aca="false">IF(Data!BE31=65535,0,Data!BE31)</f>
        <v>50.2796188898094</v>
      </c>
    </row>
    <row r="34" customFormat="false" ht="14.65" hidden="false" customHeight="true" outlineLevel="0" collapsed="false">
      <c r="A34" s="270" t="s">
        <v>66</v>
      </c>
      <c r="B34" s="268" t="n">
        <f aca="false">Data_speed!B25</f>
        <v>2</v>
      </c>
      <c r="C34" s="268" t="n">
        <f aca="false">Data_speed!C25</f>
        <v>3</v>
      </c>
      <c r="D34" s="268" t="n">
        <f aca="false">Data_speed!D25</f>
        <v>37</v>
      </c>
      <c r="E34" s="268" t="n">
        <f aca="false">Data_speed!E25</f>
        <v>819</v>
      </c>
      <c r="F34" s="268" t="n">
        <f aca="false">Data_speed!F25</f>
        <v>791</v>
      </c>
      <c r="G34" s="268" t="n">
        <f aca="false">Data_speed!G25</f>
        <v>57</v>
      </c>
      <c r="H34" s="268" t="n">
        <f aca="false">Data_speed!H25</f>
        <v>2</v>
      </c>
      <c r="I34" s="268" t="n">
        <f aca="false">Data_speed!I25</f>
        <v>0</v>
      </c>
      <c r="J34" s="268" t="n">
        <f aca="false">Data_speed!J25</f>
        <v>0</v>
      </c>
      <c r="K34" s="268" t="n">
        <f aca="false">Data_speed!K25</f>
        <v>0</v>
      </c>
      <c r="L34" s="268" t="n">
        <f aca="false">Data_speed!L25</f>
        <v>0</v>
      </c>
      <c r="M34" s="268" t="n">
        <f aca="false">Data_speed!M25</f>
        <v>0</v>
      </c>
      <c r="O34" s="308" t="n">
        <f aca="false">CV_C!U34</f>
        <v>244.428571428571</v>
      </c>
      <c r="P34" s="213"/>
      <c r="R34" s="347" t="n">
        <f aca="false">IF(Data!BB32=65535,0,Data!BB32)</f>
        <v>45</v>
      </c>
      <c r="S34" s="208" t="n">
        <f aca="false">IF(Data!BC32=65535,0,Data!BC32)</f>
        <v>45</v>
      </c>
      <c r="T34" s="215" t="n">
        <f aca="false">IF(Data!BD32=65535,0,Data!BD32)</f>
        <v>55</v>
      </c>
      <c r="U34" s="349" t="n">
        <f aca="false">IF(Data!BE32=65535,0,Data!BE32)</f>
        <v>50.0306838106371</v>
      </c>
    </row>
    <row r="35" customFormat="false" ht="14.65" hidden="false" customHeight="true" outlineLevel="0" collapsed="false">
      <c r="A35" s="270" t="s">
        <v>67</v>
      </c>
      <c r="B35" s="268" t="n">
        <f aca="false">Data_speed!B26</f>
        <v>0</v>
      </c>
      <c r="C35" s="268" t="n">
        <f aca="false">Data_speed!C26</f>
        <v>1</v>
      </c>
      <c r="D35" s="268" t="n">
        <f aca="false">Data_speed!D26</f>
        <v>48</v>
      </c>
      <c r="E35" s="268" t="n">
        <f aca="false">Data_speed!E26</f>
        <v>897</v>
      </c>
      <c r="F35" s="268" t="n">
        <f aca="false">Data_speed!F26</f>
        <v>591</v>
      </c>
      <c r="G35" s="268" t="n">
        <f aca="false">Data_speed!G26</f>
        <v>32</v>
      </c>
      <c r="H35" s="268" t="n">
        <f aca="false">Data_speed!H26</f>
        <v>0</v>
      </c>
      <c r="I35" s="268" t="n">
        <f aca="false">Data_speed!I26</f>
        <v>0</v>
      </c>
      <c r="J35" s="268" t="n">
        <f aca="false">Data_speed!J26</f>
        <v>0</v>
      </c>
      <c r="K35" s="268" t="n">
        <f aca="false">Data_speed!K26</f>
        <v>0</v>
      </c>
      <c r="L35" s="268" t="n">
        <f aca="false">Data_speed!L26</f>
        <v>0</v>
      </c>
      <c r="M35" s="268" t="n">
        <f aca="false">Data_speed!M26</f>
        <v>1</v>
      </c>
      <c r="O35" s="308" t="n">
        <f aca="false">CV_C!U35</f>
        <v>224.285714285714</v>
      </c>
      <c r="P35" s="213"/>
      <c r="R35" s="347" t="n">
        <f aca="false">IF(Data!BB33=65535,0,Data!BB33)</f>
        <v>45</v>
      </c>
      <c r="S35" s="208" t="n">
        <f aca="false">IF(Data!BC33=65535,0,Data!BC33)</f>
        <v>45</v>
      </c>
      <c r="T35" s="215" t="n">
        <f aca="false">IF(Data!BD33=65535,0,Data!BD33)</f>
        <v>55</v>
      </c>
      <c r="U35" s="349" t="n">
        <f aca="false">IF(Data!BE33=65535,0,Data!BE33)</f>
        <v>48.9028662420382</v>
      </c>
    </row>
    <row r="36" customFormat="false" ht="14.65" hidden="false" customHeight="true" outlineLevel="0" collapsed="false">
      <c r="A36" s="270" t="s">
        <v>68</v>
      </c>
      <c r="B36" s="268" t="n">
        <f aca="false">Data_speed!B27</f>
        <v>0</v>
      </c>
      <c r="C36" s="268" t="n">
        <f aca="false">Data_speed!C27</f>
        <v>2</v>
      </c>
      <c r="D36" s="268" t="n">
        <f aca="false">Data_speed!D27</f>
        <v>49</v>
      </c>
      <c r="E36" s="268" t="n">
        <f aca="false">Data_speed!E27</f>
        <v>733</v>
      </c>
      <c r="F36" s="268" t="n">
        <f aca="false">Data_speed!F27</f>
        <v>544</v>
      </c>
      <c r="G36" s="268" t="n">
        <f aca="false">Data_speed!G27</f>
        <v>33</v>
      </c>
      <c r="H36" s="268" t="n">
        <f aca="false">Data_speed!H27</f>
        <v>0</v>
      </c>
      <c r="I36" s="268" t="n">
        <f aca="false">Data_speed!I27</f>
        <v>0</v>
      </c>
      <c r="J36" s="268" t="n">
        <f aca="false">Data_speed!J27</f>
        <v>0</v>
      </c>
      <c r="K36" s="268" t="n">
        <f aca="false">Data_speed!K27</f>
        <v>0</v>
      </c>
      <c r="L36" s="268" t="n">
        <f aca="false">Data_speed!L27</f>
        <v>0</v>
      </c>
      <c r="M36" s="268" t="n">
        <f aca="false">Data_speed!M27</f>
        <v>0</v>
      </c>
      <c r="O36" s="308" t="n">
        <f aca="false">CV_C!U36</f>
        <v>194.428571428571</v>
      </c>
      <c r="P36" s="213"/>
      <c r="R36" s="347" t="n">
        <f aca="false">IF(Data!BB34=65535,0,Data!BB34)</f>
        <v>45</v>
      </c>
      <c r="S36" s="208" t="n">
        <f aca="false">IF(Data!BC34=65535,0,Data!BC34)</f>
        <v>45</v>
      </c>
      <c r="T36" s="215" t="n">
        <f aca="false">IF(Data!BD34=65535,0,Data!BD34)</f>
        <v>55</v>
      </c>
      <c r="U36" s="349" t="n">
        <f aca="false">IF(Data!BE34=65535,0,Data!BE34)</f>
        <v>49.0889052167524</v>
      </c>
    </row>
    <row r="37" customFormat="false" ht="14.65" hidden="false" customHeight="true" outlineLevel="0" collapsed="false">
      <c r="A37" s="273" t="s">
        <v>69</v>
      </c>
      <c r="B37" s="268" t="n">
        <f aca="false">Data_speed!B28</f>
        <v>0</v>
      </c>
      <c r="C37" s="268" t="n">
        <f aca="false">Data_speed!C28</f>
        <v>1</v>
      </c>
      <c r="D37" s="268" t="n">
        <f aca="false">Data_speed!D28</f>
        <v>14</v>
      </c>
      <c r="E37" s="268" t="n">
        <f aca="false">Data_speed!E28</f>
        <v>358</v>
      </c>
      <c r="F37" s="268" t="n">
        <f aca="false">Data_speed!F28</f>
        <v>377</v>
      </c>
      <c r="G37" s="268" t="n">
        <f aca="false">Data_speed!G28</f>
        <v>26</v>
      </c>
      <c r="H37" s="268" t="n">
        <f aca="false">Data_speed!H28</f>
        <v>1</v>
      </c>
      <c r="I37" s="268" t="n">
        <f aca="false">Data_speed!I28</f>
        <v>1</v>
      </c>
      <c r="J37" s="268" t="n">
        <f aca="false">Data_speed!J28</f>
        <v>0</v>
      </c>
      <c r="K37" s="268" t="n">
        <f aca="false">Data_speed!K28</f>
        <v>0</v>
      </c>
      <c r="L37" s="268" t="n">
        <f aca="false">Data_speed!L28</f>
        <v>0</v>
      </c>
      <c r="M37" s="268" t="n">
        <f aca="false">Data_speed!M28</f>
        <v>0</v>
      </c>
      <c r="O37" s="287" t="n">
        <f aca="false">CV_C!U37</f>
        <v>111.142857142857</v>
      </c>
      <c r="P37" s="213"/>
      <c r="R37" s="354" t="n">
        <f aca="false">IF(Data!BB35=65535,0,Data!BB35)</f>
        <v>45</v>
      </c>
      <c r="S37" s="355" t="n">
        <f aca="false">IF(Data!BC35=65535,0,Data!BC35)</f>
        <v>55</v>
      </c>
      <c r="T37" s="356" t="n">
        <f aca="false">IF(Data!BD35=65535,0,Data!BD35)</f>
        <v>55</v>
      </c>
      <c r="U37" s="357" t="n">
        <f aca="false">IF(Data!BE35=65535,0,Data!BE35)</f>
        <v>50.3952442159383</v>
      </c>
    </row>
    <row r="38" customFormat="false" ht="14.65" hidden="false" customHeight="true" outlineLevel="0" collapsed="false">
      <c r="R38" s="215"/>
      <c r="S38" s="215"/>
      <c r="T38" s="215"/>
      <c r="U38" s="215"/>
    </row>
    <row r="39" customFormat="false" ht="14.65" hidden="false" customHeight="true" outlineLevel="0" collapsed="false">
      <c r="M39" s="4"/>
      <c r="R39" s="215"/>
      <c r="S39" s="215"/>
      <c r="T39" s="215"/>
      <c r="U39" s="215"/>
    </row>
    <row r="40" customFormat="false" ht="14.65" hidden="false" customHeight="true" outlineLevel="0" collapsed="false">
      <c r="A40" s="60" t="s">
        <v>276</v>
      </c>
      <c r="B40" s="358" t="n">
        <f aca="false">SUM(B14:B37)/Data_speed!$O$29</f>
        <v>0.00125400871638845</v>
      </c>
      <c r="C40" s="358" t="n">
        <f aca="false">SUM(C14:C37)/Data_speed!$O$29</f>
        <v>0.00696899925992928</v>
      </c>
      <c r="D40" s="358" t="n">
        <f aca="false">SUM(D14:D37)/Data_speed!$O$29</f>
        <v>0.0324603239865143</v>
      </c>
      <c r="E40" s="358" t="n">
        <f aca="false">SUM(E14:E37)/Data_speed!$O$29</f>
        <v>0.559637365348244</v>
      </c>
      <c r="F40" s="358" t="n">
        <f aca="false">SUM(F14:F37)/Data_speed!$O$29</f>
        <v>0.379245127867774</v>
      </c>
      <c r="G40" s="358" t="n">
        <f aca="false">SUM(G14:G37)/Data_speed!$O$29</f>
        <v>0.0191801661047611</v>
      </c>
      <c r="H40" s="358" t="n">
        <f aca="false">SUM(H14:H37)/Data_speed!$O$29</f>
        <v>0.000801743277690979</v>
      </c>
      <c r="I40" s="358" t="n">
        <f aca="false">SUM(I14:I37)/Data_speed!$O$29</f>
        <v>0.000205575199407943</v>
      </c>
      <c r="J40" s="358" t="n">
        <f aca="false">SUM(J14:J37)/Data_speed!$O$29</f>
        <v>4.11150398815887E-005</v>
      </c>
      <c r="K40" s="358" t="n">
        <f aca="false">SUM(K14:K37)/Data_speed!$O$29</f>
        <v>2.05575199407943E-005</v>
      </c>
      <c r="L40" s="358" t="n">
        <f aca="false">SUM(L14:L37)/Data_speed!$O$29</f>
        <v>2.05575199407943E-005</v>
      </c>
      <c r="M40" s="358" t="n">
        <f aca="false">SUM(M14:M37)/Data_speed!$O$29</f>
        <v>0.000164460159526355</v>
      </c>
      <c r="O40" s="320" t="n">
        <f aca="false">SUM(B40:M40)</f>
        <v>1</v>
      </c>
      <c r="P40" s="334"/>
      <c r="R40" s="359" t="n">
        <f aca="false">Data!BB38</f>
        <v>45</v>
      </c>
      <c r="S40" s="360" t="n">
        <f aca="false">Data!BC38</f>
        <v>45</v>
      </c>
      <c r="T40" s="360" t="n">
        <f aca="false">Data!BD38</f>
        <v>55</v>
      </c>
      <c r="U40" s="361" t="n">
        <f aca="false">Data!BE38</f>
        <v>48.7040539429323</v>
      </c>
    </row>
    <row r="41" customFormat="false" ht="14.65" hidden="false" customHeight="true" outlineLevel="0" collapsed="false">
      <c r="A41" s="279" t="s">
        <v>279</v>
      </c>
      <c r="B41" s="362" t="n">
        <f aca="false">SUM(B20:B35)/Data_speed!$O$29</f>
        <v>0.00123345119644766</v>
      </c>
      <c r="C41" s="362" t="n">
        <f aca="false">SUM(C20:C35)/Data_speed!$O$29</f>
        <v>0.00680453910040293</v>
      </c>
      <c r="D41" s="362" t="n">
        <f aca="false">SUM(D20:D35)/Data_speed!$O$29</f>
        <v>0.0308773949510731</v>
      </c>
      <c r="E41" s="362" t="n">
        <f aca="false">SUM(E20:E35)/Data_speed!$O$29</f>
        <v>0.527793766959954</v>
      </c>
      <c r="F41" s="362" t="n">
        <f aca="false">SUM(F20:F35)/Data_speed!$O$29</f>
        <v>0.348778883315517</v>
      </c>
      <c r="G41" s="362" t="n">
        <f aca="false">SUM(G20:G35)/Data_speed!$O$29</f>
        <v>0.0156237151550037</v>
      </c>
      <c r="H41" s="362" t="n">
        <f aca="false">SUM(H20:H35)/Data_speed!$O$29</f>
        <v>0.000411150398815887</v>
      </c>
      <c r="I41" s="362" t="n">
        <f aca="false">SUM(I20:I35)/Data_speed!$O$29</f>
        <v>6.1672559822383E-005</v>
      </c>
      <c r="J41" s="362" t="n">
        <f aca="false">SUM(J20:J35)/Data_speed!$O$29</f>
        <v>0</v>
      </c>
      <c r="K41" s="362" t="n">
        <f aca="false">SUM(K20:K35)/Data_speed!$O$29</f>
        <v>2.05575199407943E-005</v>
      </c>
      <c r="L41" s="362" t="n">
        <f aca="false">SUM(L20:L35)/Data_speed!$O$29</f>
        <v>2.05575199407943E-005</v>
      </c>
      <c r="M41" s="362" t="n">
        <f aca="false">SUM(M20:M35)/Data_speed!$O$29</f>
        <v>0.000164460159526355</v>
      </c>
      <c r="O41" s="312" t="n">
        <f aca="false">SUM(B41:M41)</f>
        <v>0.931790148836444</v>
      </c>
      <c r="P41" s="334"/>
      <c r="R41" s="363" t="n">
        <f aca="false">Data!BB39</f>
        <v>45</v>
      </c>
      <c r="S41" s="364" t="n">
        <f aca="false">Data!BC39</f>
        <v>45</v>
      </c>
      <c r="T41" s="364" t="n">
        <f aca="false">Data!BD39</f>
        <v>55</v>
      </c>
      <c r="U41" s="365" t="n">
        <f aca="false">Data!BE39</f>
        <v>48.5726183647355</v>
      </c>
    </row>
    <row r="42" customFormat="false" ht="14.65" hidden="false" customHeight="true" outlineLevel="0" collapsed="false">
      <c r="A42" s="283" t="s">
        <v>280</v>
      </c>
      <c r="B42" s="366" t="n">
        <f aca="false">B40-B41</f>
        <v>2.05575199407942E-005</v>
      </c>
      <c r="C42" s="285" t="n">
        <f aca="false">C40-C41</f>
        <v>0.000164460159526355</v>
      </c>
      <c r="D42" s="285" t="n">
        <f aca="false">D40-D41</f>
        <v>0.00158292903544116</v>
      </c>
      <c r="E42" s="285" t="n">
        <f aca="false">E40-E41</f>
        <v>0.0318435983882904</v>
      </c>
      <c r="F42" s="285" t="n">
        <f aca="false">F40-F41</f>
        <v>0.0304662445522572</v>
      </c>
      <c r="G42" s="285" t="n">
        <f aca="false">G40-G41</f>
        <v>0.00355645094975742</v>
      </c>
      <c r="H42" s="285" t="n">
        <f aca="false">H40-H41</f>
        <v>0.000390592878875092</v>
      </c>
      <c r="I42" s="285" t="n">
        <f aca="false">I40-I41</f>
        <v>0.00014390263958556</v>
      </c>
      <c r="J42" s="285" t="n">
        <f aca="false">J40-J41</f>
        <v>4.11150398815887E-005</v>
      </c>
      <c r="K42" s="285" t="n">
        <f aca="false">K40-K41</f>
        <v>0</v>
      </c>
      <c r="L42" s="285" t="n">
        <f aca="false">L40-L41</f>
        <v>0</v>
      </c>
      <c r="M42" s="335" t="n">
        <f aca="false">M40-M41</f>
        <v>0</v>
      </c>
      <c r="N42" s="367"/>
      <c r="O42" s="323" t="n">
        <f aca="false">O40-O41</f>
        <v>0.0682098511635557</v>
      </c>
      <c r="P42" s="334"/>
      <c r="R42" s="368" t="n">
        <f aca="false">Data!BB40</f>
        <v>45</v>
      </c>
      <c r="S42" s="369" t="n">
        <f aca="false">Data!BC40</f>
        <v>55</v>
      </c>
      <c r="T42" s="369" t="n">
        <f aca="false">Data!BD40</f>
        <v>55</v>
      </c>
      <c r="U42" s="370" t="n">
        <f aca="false">Data!BE40</f>
        <v>50.499547920434</v>
      </c>
    </row>
    <row r="43" customFormat="false" ht="14.65" hidden="false" customHeight="true" outlineLevel="0" collapsed="false">
      <c r="B43" s="51"/>
      <c r="C43" s="51"/>
      <c r="D43" s="51"/>
      <c r="E43" s="51"/>
      <c r="F43" s="51"/>
      <c r="G43" s="51"/>
      <c r="H43" s="51"/>
      <c r="J43" s="51"/>
      <c r="U43" s="253"/>
    </row>
    <row r="44" customFormat="false" ht="14.65" hidden="false" customHeight="true" outlineLevel="0" collapsed="false">
      <c r="U44" s="253"/>
    </row>
    <row r="45" customFormat="false" ht="3" hidden="false" customHeight="true" outlineLevel="0" collapsed="false">
      <c r="U45" s="253"/>
    </row>
    <row r="46" customFormat="false" ht="14.65" hidden="false" customHeight="true" outlineLevel="0" collapsed="false">
      <c r="A46" s="257" t="s">
        <v>281</v>
      </c>
      <c r="B46" s="216" t="str">
        <f aca="false">B4</f>
        <v>Auvernier, carrefour giratoire de Brena</v>
      </c>
      <c r="U46" s="253"/>
    </row>
    <row r="47" customFormat="false" ht="26.25" hidden="false" customHeight="true" outlineLevel="0" collapsed="false">
      <c r="A47" s="340" t="str">
        <f aca="false">Data!BQ42&amp;" =&gt; avec un usage de "&amp;TEXT(Data!H4,0)&amp;" voie(s) : "&amp;Data!BQ43&amp;"  "&amp;Data!BQ44</f>
        <v>Vitesse moyenne spatiale = 49 km/h =&gt; avec un usage de 1 voie(s) : Densité critique Kc = 30 Veh/km  Débit max Q = 1474 Veh/h</v>
      </c>
      <c r="B47" s="340"/>
      <c r="C47" s="340"/>
      <c r="D47" s="340"/>
      <c r="E47" s="340"/>
      <c r="F47" s="340"/>
      <c r="G47" s="340"/>
      <c r="H47" s="340"/>
      <c r="I47" s="340"/>
      <c r="J47" s="340"/>
      <c r="K47" s="340"/>
      <c r="L47" s="340"/>
      <c r="M47" s="340"/>
      <c r="N47" s="340"/>
      <c r="O47" s="340"/>
      <c r="P47" s="340"/>
      <c r="Q47" s="341"/>
      <c r="R47" s="341"/>
      <c r="S47" s="341"/>
      <c r="T47" s="341"/>
      <c r="U47" s="341"/>
    </row>
    <row r="48" customFormat="false" ht="20.45" hidden="false" customHeight="true" outlineLevel="0" collapsed="false">
      <c r="B48" s="289" t="str">
        <f aca="false">B12</f>
        <v>Distribution de la Vitesse par tranche horaire  -  Cumuls sur 7 jours (Lu - Di)</v>
      </c>
      <c r="C48" s="289"/>
      <c r="D48" s="289"/>
      <c r="E48" s="289"/>
      <c r="F48" s="289"/>
      <c r="G48" s="289"/>
      <c r="H48" s="289"/>
      <c r="I48" s="289"/>
      <c r="J48" s="289"/>
      <c r="K48" s="289"/>
      <c r="L48" s="289"/>
      <c r="M48" s="289"/>
      <c r="O48" s="260" t="str">
        <f aca="false">O12</f>
        <v>THM</v>
      </c>
      <c r="P48" s="332"/>
      <c r="Q48" s="223"/>
      <c r="R48" s="27" t="e">
        <f aca="false">#REF!</f>
        <v>#REF!</v>
      </c>
      <c r="S48" s="27"/>
      <c r="T48" s="27"/>
      <c r="U48" s="27"/>
    </row>
    <row r="49" customFormat="false" ht="14.65" hidden="false" customHeight="true" outlineLevel="0" collapsed="false">
      <c r="A49" s="262" t="s">
        <v>250</v>
      </c>
      <c r="B49" s="290" t="str">
        <f aca="false">B13</f>
        <v>30 km/h</v>
      </c>
      <c r="C49" s="186" t="str">
        <f aca="false">C13</f>
        <v>40 km/h</v>
      </c>
      <c r="D49" s="291" t="str">
        <f aca="false">D13</f>
        <v>50 km/h</v>
      </c>
      <c r="E49" s="186" t="str">
        <f aca="false">E13</f>
        <v>60 km/h</v>
      </c>
      <c r="F49" s="292" t="str">
        <f aca="false">F13</f>
        <v>70 km/h</v>
      </c>
      <c r="G49" s="186" t="str">
        <f aca="false">G13</f>
        <v>80 km/h</v>
      </c>
      <c r="H49" s="291" t="str">
        <f aca="false">H13</f>
        <v>90 km/h</v>
      </c>
      <c r="I49" s="371" t="str">
        <f aca="false">I13</f>
        <v>100 km/h</v>
      </c>
      <c r="J49" s="291" t="str">
        <f aca="false">J13</f>
        <v>110 km/h</v>
      </c>
      <c r="K49" s="186" t="str">
        <f aca="false">K13</f>
        <v>120 km/h</v>
      </c>
      <c r="L49" s="372" t="str">
        <f aca="false">L13</f>
        <v>130 km/h</v>
      </c>
      <c r="M49" s="293" t="str">
        <f aca="false">M13</f>
        <v>&gt; 130 km/h</v>
      </c>
      <c r="O49" s="342" t="str">
        <f aca="false">O13</f>
        <v>Véh/h</v>
      </c>
      <c r="P49" s="5"/>
      <c r="R49" s="343" t="e">
        <f aca="false">#REF!</f>
        <v>#REF!</v>
      </c>
      <c r="S49" s="344" t="e">
        <f aca="false">#REF!</f>
        <v>#REF!</v>
      </c>
      <c r="T49" s="345" t="e">
        <f aca="false">#REF!</f>
        <v>#REF!</v>
      </c>
      <c r="U49" s="373" t="e">
        <f aca="false">#REF!</f>
        <v>#REF!</v>
      </c>
    </row>
    <row r="50" customFormat="false" ht="14.65" hidden="false" customHeight="true" outlineLevel="0" collapsed="false">
      <c r="A50" s="267" t="s">
        <v>46</v>
      </c>
      <c r="B50" s="268" t="n">
        <f aca="false">Data_speed!B33</f>
        <v>0</v>
      </c>
      <c r="C50" s="268" t="n">
        <f aca="false">Data_speed!C33</f>
        <v>1</v>
      </c>
      <c r="D50" s="268" t="n">
        <f aca="false">Data_speed!D33</f>
        <v>6</v>
      </c>
      <c r="E50" s="268" t="n">
        <f aca="false">Data_speed!E33</f>
        <v>132</v>
      </c>
      <c r="F50" s="268" t="n">
        <f aca="false">Data_speed!F33</f>
        <v>125</v>
      </c>
      <c r="G50" s="268" t="n">
        <f aca="false">Data_speed!G33</f>
        <v>18</v>
      </c>
      <c r="H50" s="268" t="n">
        <f aca="false">Data_speed!H33</f>
        <v>0</v>
      </c>
      <c r="I50" s="268" t="n">
        <f aca="false">Data_speed!I33</f>
        <v>0</v>
      </c>
      <c r="J50" s="268" t="n">
        <f aca="false">Data_speed!J33</f>
        <v>0</v>
      </c>
      <c r="K50" s="268" t="n">
        <f aca="false">Data_speed!K33</f>
        <v>0</v>
      </c>
      <c r="L50" s="268" t="n">
        <f aca="false">Data_speed!L33</f>
        <v>0</v>
      </c>
      <c r="M50" s="268" t="n">
        <f aca="false">Data_speed!M33</f>
        <v>0</v>
      </c>
      <c r="O50" s="268" t="n">
        <f aca="false">CV_C!AE14</f>
        <v>40.2857142857143</v>
      </c>
      <c r="P50" s="213"/>
      <c r="R50" s="347" t="n">
        <f aca="false">IF(Data!BV12=65535,0,Data!BV12)</f>
        <v>45</v>
      </c>
      <c r="S50" s="208" t="n">
        <f aca="false">IF(Data!BW12=65535,0,Data!BW12)</f>
        <v>55</v>
      </c>
      <c r="T50" s="215" t="n">
        <f aca="false">IF(Data!BX12=65535,0,Data!BX12)</f>
        <v>55</v>
      </c>
      <c r="U50" s="348" t="n">
        <f aca="false">IF(Data!BY12=65535,0,Data!BY12)</f>
        <v>50.4166666666667</v>
      </c>
    </row>
    <row r="51" customFormat="false" ht="14.65" hidden="false" customHeight="true" outlineLevel="0" collapsed="false">
      <c r="A51" s="270" t="s">
        <v>47</v>
      </c>
      <c r="B51" s="268" t="n">
        <f aca="false">Data_speed!B34</f>
        <v>0</v>
      </c>
      <c r="C51" s="268" t="n">
        <f aca="false">Data_speed!C34</f>
        <v>0</v>
      </c>
      <c r="D51" s="268" t="n">
        <f aca="false">Data_speed!D34</f>
        <v>1</v>
      </c>
      <c r="E51" s="268" t="n">
        <f aca="false">Data_speed!E34</f>
        <v>58</v>
      </c>
      <c r="F51" s="268" t="n">
        <f aca="false">Data_speed!F34</f>
        <v>66</v>
      </c>
      <c r="G51" s="268" t="n">
        <f aca="false">Data_speed!G34</f>
        <v>12</v>
      </c>
      <c r="H51" s="268" t="n">
        <f aca="false">Data_speed!H34</f>
        <v>2</v>
      </c>
      <c r="I51" s="268" t="n">
        <f aca="false">Data_speed!I34</f>
        <v>0</v>
      </c>
      <c r="J51" s="268" t="n">
        <f aca="false">Data_speed!J34</f>
        <v>0</v>
      </c>
      <c r="K51" s="268" t="n">
        <f aca="false">Data_speed!K34</f>
        <v>0</v>
      </c>
      <c r="L51" s="268" t="n">
        <f aca="false">Data_speed!L34</f>
        <v>0</v>
      </c>
      <c r="M51" s="268" t="n">
        <f aca="false">Data_speed!M34</f>
        <v>0</v>
      </c>
      <c r="O51" s="308" t="n">
        <f aca="false">CV_C!AE15</f>
        <v>19.8571428571429</v>
      </c>
      <c r="P51" s="213"/>
      <c r="R51" s="347" t="n">
        <f aca="false">IF(Data!BV13=65535,0,Data!BV13)</f>
        <v>45</v>
      </c>
      <c r="S51" s="208" t="n">
        <f aca="false">IF(Data!BW13=65535,0,Data!BW13)</f>
        <v>55</v>
      </c>
      <c r="T51" s="215" t="n">
        <f aca="false">IF(Data!BX13=65535,0,Data!BX13)</f>
        <v>55</v>
      </c>
      <c r="U51" s="349" t="n">
        <f aca="false">IF(Data!BY13=65535,0,Data!BY13)</f>
        <v>51.8345323741007</v>
      </c>
    </row>
    <row r="52" customFormat="false" ht="14.65" hidden="false" customHeight="true" outlineLevel="0" collapsed="false">
      <c r="A52" s="270" t="s">
        <v>48</v>
      </c>
      <c r="B52" s="268" t="n">
        <f aca="false">Data_speed!B35</f>
        <v>0</v>
      </c>
      <c r="C52" s="268" t="n">
        <f aca="false">Data_speed!C35</f>
        <v>0</v>
      </c>
      <c r="D52" s="268" t="n">
        <f aca="false">Data_speed!D35</f>
        <v>3</v>
      </c>
      <c r="E52" s="268" t="n">
        <f aca="false">Data_speed!E35</f>
        <v>34</v>
      </c>
      <c r="F52" s="268" t="n">
        <f aca="false">Data_speed!F35</f>
        <v>40</v>
      </c>
      <c r="G52" s="268" t="n">
        <f aca="false">Data_speed!G35</f>
        <v>14</v>
      </c>
      <c r="H52" s="268" t="n">
        <f aca="false">Data_speed!H35</f>
        <v>1</v>
      </c>
      <c r="I52" s="268" t="n">
        <f aca="false">Data_speed!I35</f>
        <v>0</v>
      </c>
      <c r="J52" s="268" t="n">
        <f aca="false">Data_speed!J35</f>
        <v>0</v>
      </c>
      <c r="K52" s="268" t="n">
        <f aca="false">Data_speed!K35</f>
        <v>0</v>
      </c>
      <c r="L52" s="268" t="n">
        <f aca="false">Data_speed!L35</f>
        <v>0</v>
      </c>
      <c r="M52" s="268" t="n">
        <f aca="false">Data_speed!M35</f>
        <v>0</v>
      </c>
      <c r="O52" s="308" t="n">
        <f aca="false">CV_C!AE16</f>
        <v>13.1428571428571</v>
      </c>
      <c r="P52" s="213"/>
      <c r="R52" s="347" t="n">
        <f aca="false">IF(Data!BV14=65535,0,Data!BV14)</f>
        <v>45</v>
      </c>
      <c r="S52" s="208" t="n">
        <f aca="false">IF(Data!BW14=65535,0,Data!BW14)</f>
        <v>55</v>
      </c>
      <c r="T52" s="215" t="n">
        <f aca="false">IF(Data!BX14=65535,0,Data!BX14)</f>
        <v>65</v>
      </c>
      <c r="U52" s="349" t="n">
        <f aca="false">IF(Data!BY14=65535,0,Data!BY14)</f>
        <v>52.3913043478261</v>
      </c>
    </row>
    <row r="53" customFormat="false" ht="14.65" hidden="false" customHeight="true" outlineLevel="0" collapsed="false">
      <c r="A53" s="270" t="s">
        <v>49</v>
      </c>
      <c r="B53" s="268" t="n">
        <f aca="false">Data_speed!B36</f>
        <v>0</v>
      </c>
      <c r="C53" s="268" t="n">
        <f aca="false">Data_speed!C36</f>
        <v>0</v>
      </c>
      <c r="D53" s="268" t="n">
        <f aca="false">Data_speed!D36</f>
        <v>4</v>
      </c>
      <c r="E53" s="268" t="n">
        <f aca="false">Data_speed!E36</f>
        <v>31</v>
      </c>
      <c r="F53" s="268" t="n">
        <f aca="false">Data_speed!F36</f>
        <v>55</v>
      </c>
      <c r="G53" s="268" t="n">
        <f aca="false">Data_speed!G36</f>
        <v>11</v>
      </c>
      <c r="H53" s="268" t="n">
        <f aca="false">Data_speed!H36</f>
        <v>2</v>
      </c>
      <c r="I53" s="268" t="n">
        <f aca="false">Data_speed!I36</f>
        <v>1</v>
      </c>
      <c r="J53" s="268" t="n">
        <f aca="false">Data_speed!J36</f>
        <v>0</v>
      </c>
      <c r="K53" s="268" t="n">
        <f aca="false">Data_speed!K36</f>
        <v>0</v>
      </c>
      <c r="L53" s="268" t="n">
        <f aca="false">Data_speed!L36</f>
        <v>0</v>
      </c>
      <c r="M53" s="268" t="n">
        <f aca="false">Data_speed!M36</f>
        <v>0</v>
      </c>
      <c r="O53" s="308" t="n">
        <f aca="false">CV_C!AE17</f>
        <v>14.8571428571429</v>
      </c>
      <c r="P53" s="213"/>
      <c r="R53" s="347" t="n">
        <f aca="false">IF(Data!BV15=65535,0,Data!BV15)</f>
        <v>45</v>
      </c>
      <c r="S53" s="208" t="n">
        <f aca="false">IF(Data!BW15=65535,0,Data!BW15)</f>
        <v>55</v>
      </c>
      <c r="T53" s="215" t="n">
        <f aca="false">IF(Data!BX15=65535,0,Data!BX15)</f>
        <v>55</v>
      </c>
      <c r="U53" s="349" t="n">
        <f aca="false">IF(Data!BY15=65535,0,Data!BY15)</f>
        <v>52.9807692307692</v>
      </c>
    </row>
    <row r="54" customFormat="false" ht="14.65" hidden="false" customHeight="true" outlineLevel="0" collapsed="false">
      <c r="A54" s="270" t="s">
        <v>50</v>
      </c>
      <c r="B54" s="268" t="n">
        <f aca="false">Data_speed!B37</f>
        <v>0</v>
      </c>
      <c r="C54" s="268" t="n">
        <f aca="false">Data_speed!C37</f>
        <v>0</v>
      </c>
      <c r="D54" s="268" t="n">
        <f aca="false">Data_speed!D37</f>
        <v>9</v>
      </c>
      <c r="E54" s="268" t="n">
        <f aca="false">Data_speed!E37</f>
        <v>106</v>
      </c>
      <c r="F54" s="268" t="n">
        <f aca="false">Data_speed!F37</f>
        <v>153</v>
      </c>
      <c r="G54" s="268" t="n">
        <f aca="false">Data_speed!G37</f>
        <v>57</v>
      </c>
      <c r="H54" s="268" t="n">
        <f aca="false">Data_speed!H37</f>
        <v>4</v>
      </c>
      <c r="I54" s="268" t="n">
        <f aca="false">Data_speed!I37</f>
        <v>0</v>
      </c>
      <c r="J54" s="268" t="n">
        <f aca="false">Data_speed!J37</f>
        <v>0</v>
      </c>
      <c r="K54" s="268" t="n">
        <f aca="false">Data_speed!K37</f>
        <v>0</v>
      </c>
      <c r="L54" s="268" t="n">
        <f aca="false">Data_speed!L37</f>
        <v>0</v>
      </c>
      <c r="M54" s="268" t="n">
        <f aca="false">Data_speed!M37</f>
        <v>0</v>
      </c>
      <c r="O54" s="308" t="n">
        <f aca="false">CV_C!AE18</f>
        <v>47</v>
      </c>
      <c r="P54" s="213"/>
      <c r="R54" s="347" t="n">
        <f aca="false">IF(Data!BV16=65535,0,Data!BV16)</f>
        <v>45</v>
      </c>
      <c r="S54" s="208" t="n">
        <f aca="false">IF(Data!BW16=65535,0,Data!BW16)</f>
        <v>55</v>
      </c>
      <c r="T54" s="215" t="n">
        <f aca="false">IF(Data!BX16=65535,0,Data!BX16)</f>
        <v>65</v>
      </c>
      <c r="U54" s="349" t="n">
        <f aca="false">IF(Data!BY16=65535,0,Data!BY16)</f>
        <v>53.2066869300912</v>
      </c>
    </row>
    <row r="55" customFormat="false" ht="14.65" hidden="false" customHeight="true" outlineLevel="0" collapsed="false">
      <c r="A55" s="270" t="s">
        <v>51</v>
      </c>
      <c r="B55" s="268" t="n">
        <f aca="false">Data_speed!B38</f>
        <v>0</v>
      </c>
      <c r="C55" s="268" t="n">
        <f aca="false">Data_speed!C38</f>
        <v>0</v>
      </c>
      <c r="D55" s="268" t="n">
        <f aca="false">Data_speed!D38</f>
        <v>6</v>
      </c>
      <c r="E55" s="268" t="n">
        <f aca="false">Data_speed!E38</f>
        <v>259</v>
      </c>
      <c r="F55" s="268" t="n">
        <f aca="false">Data_speed!F38</f>
        <v>272</v>
      </c>
      <c r="G55" s="268" t="n">
        <f aca="false">Data_speed!G38</f>
        <v>61</v>
      </c>
      <c r="H55" s="268" t="n">
        <f aca="false">Data_speed!H38</f>
        <v>0</v>
      </c>
      <c r="I55" s="268" t="n">
        <f aca="false">Data_speed!I38</f>
        <v>0</v>
      </c>
      <c r="J55" s="268" t="n">
        <f aca="false">Data_speed!J38</f>
        <v>0</v>
      </c>
      <c r="K55" s="268" t="n">
        <f aca="false">Data_speed!K38</f>
        <v>0</v>
      </c>
      <c r="L55" s="268" t="n">
        <f aca="false">Data_speed!L38</f>
        <v>0</v>
      </c>
      <c r="M55" s="268" t="n">
        <f aca="false">Data_speed!M38</f>
        <v>0</v>
      </c>
      <c r="O55" s="308" t="n">
        <f aca="false">CV_C!AE19</f>
        <v>85.4285714285714</v>
      </c>
      <c r="P55" s="213"/>
      <c r="R55" s="347" t="n">
        <f aca="false">IF(Data!BV17=65535,0,Data!BV17)</f>
        <v>45</v>
      </c>
      <c r="S55" s="208" t="n">
        <f aca="false">IF(Data!BW17=65535,0,Data!BW17)</f>
        <v>55</v>
      </c>
      <c r="T55" s="215" t="n">
        <f aca="false">IF(Data!BX17=65535,0,Data!BX17)</f>
        <v>55</v>
      </c>
      <c r="U55" s="349" t="n">
        <f aca="false">IF(Data!BY17=65535,0,Data!BY17)</f>
        <v>51.4882943143813</v>
      </c>
    </row>
    <row r="56" customFormat="false" ht="14.65" hidden="false" customHeight="true" outlineLevel="0" collapsed="false">
      <c r="A56" s="271" t="s">
        <v>52</v>
      </c>
      <c r="B56" s="268" t="n">
        <f aca="false">Data_speed!B39</f>
        <v>0</v>
      </c>
      <c r="C56" s="268" t="n">
        <f aca="false">Data_speed!C39</f>
        <v>0</v>
      </c>
      <c r="D56" s="268" t="n">
        <f aca="false">Data_speed!D39</f>
        <v>33</v>
      </c>
      <c r="E56" s="268" t="n">
        <f aca="false">Data_speed!E39</f>
        <v>1058</v>
      </c>
      <c r="F56" s="268" t="n">
        <f aca="false">Data_speed!F39</f>
        <v>944</v>
      </c>
      <c r="G56" s="268" t="n">
        <f aca="false">Data_speed!G39</f>
        <v>101</v>
      </c>
      <c r="H56" s="268" t="n">
        <f aca="false">Data_speed!H39</f>
        <v>3</v>
      </c>
      <c r="I56" s="268" t="n">
        <f aca="false">Data_speed!I39</f>
        <v>1</v>
      </c>
      <c r="J56" s="268" t="n">
        <f aca="false">Data_speed!J39</f>
        <v>0</v>
      </c>
      <c r="K56" s="268" t="n">
        <f aca="false">Data_speed!K39</f>
        <v>0</v>
      </c>
      <c r="L56" s="268" t="n">
        <f aca="false">Data_speed!L39</f>
        <v>0</v>
      </c>
      <c r="M56" s="268" t="n">
        <f aca="false">Data_speed!M39</f>
        <v>0</v>
      </c>
      <c r="O56" s="308" t="n">
        <f aca="false">CV_C!AE20</f>
        <v>305.714285714286</v>
      </c>
      <c r="P56" s="213"/>
      <c r="R56" s="347" t="n">
        <f aca="false">IF(Data!BV18=65535,0,Data!BV18)</f>
        <v>45</v>
      </c>
      <c r="S56" s="208" t="n">
        <f aca="false">IF(Data!BW18=65535,0,Data!BW18)</f>
        <v>45</v>
      </c>
      <c r="T56" s="215" t="n">
        <f aca="false">IF(Data!BX18=65535,0,Data!BX18)</f>
        <v>55</v>
      </c>
      <c r="U56" s="349" t="n">
        <f aca="false">IF(Data!BY18=65535,0,Data!BY18)</f>
        <v>50.2616822429907</v>
      </c>
    </row>
    <row r="57" customFormat="false" ht="14.65" hidden="false" customHeight="true" outlineLevel="0" collapsed="false">
      <c r="A57" s="267" t="s">
        <v>53</v>
      </c>
      <c r="B57" s="268" t="n">
        <f aca="false">Data_speed!B40</f>
        <v>10</v>
      </c>
      <c r="C57" s="268" t="n">
        <f aca="false">Data_speed!C40</f>
        <v>14</v>
      </c>
      <c r="D57" s="268" t="n">
        <f aca="false">Data_speed!D40</f>
        <v>67</v>
      </c>
      <c r="E57" s="268" t="n">
        <f aca="false">Data_speed!E40</f>
        <v>1956</v>
      </c>
      <c r="F57" s="268" t="n">
        <f aca="false">Data_speed!F40</f>
        <v>1461</v>
      </c>
      <c r="G57" s="268" t="n">
        <f aca="false">Data_speed!G40</f>
        <v>78</v>
      </c>
      <c r="H57" s="268" t="n">
        <f aca="false">Data_speed!H40</f>
        <v>2</v>
      </c>
      <c r="I57" s="268" t="n">
        <f aca="false">Data_speed!I40</f>
        <v>0</v>
      </c>
      <c r="J57" s="268" t="n">
        <f aca="false">Data_speed!J40</f>
        <v>0</v>
      </c>
      <c r="K57" s="268" t="n">
        <f aca="false">Data_speed!K40</f>
        <v>0</v>
      </c>
      <c r="L57" s="268" t="n">
        <f aca="false">Data_speed!L40</f>
        <v>0</v>
      </c>
      <c r="M57" s="268" t="n">
        <f aca="false">Data_speed!M40</f>
        <v>0</v>
      </c>
      <c r="O57" s="281" t="n">
        <f aca="false">CV_C!AE21</f>
        <v>512.428571428571</v>
      </c>
      <c r="P57" s="213"/>
      <c r="R57" s="350" t="n">
        <f aca="false">IF(Data!BV19=65535,0,Data!BV19)</f>
        <v>45</v>
      </c>
      <c r="S57" s="351" t="n">
        <f aca="false">IF(Data!BW19=65535,0,Data!BW19)</f>
        <v>45</v>
      </c>
      <c r="T57" s="352" t="n">
        <f aca="false">IF(Data!BX19=65535,0,Data!BX19)</f>
        <v>55</v>
      </c>
      <c r="U57" s="353" t="n">
        <f aca="false">IF(Data!BY19=65535,0,Data!BY19)</f>
        <v>49.1583054626533</v>
      </c>
    </row>
    <row r="58" customFormat="false" ht="14.65" hidden="false" customHeight="true" outlineLevel="0" collapsed="false">
      <c r="A58" s="267" t="s">
        <v>54</v>
      </c>
      <c r="B58" s="268" t="n">
        <f aca="false">Data_speed!B41</f>
        <v>2</v>
      </c>
      <c r="C58" s="268" t="n">
        <f aca="false">Data_speed!C41</f>
        <v>20</v>
      </c>
      <c r="D58" s="268" t="n">
        <f aca="false">Data_speed!D41</f>
        <v>50</v>
      </c>
      <c r="E58" s="268" t="n">
        <f aca="false">Data_speed!E41</f>
        <v>1485</v>
      </c>
      <c r="F58" s="268" t="n">
        <f aca="false">Data_speed!F41</f>
        <v>1177</v>
      </c>
      <c r="G58" s="268" t="n">
        <f aca="false">Data_speed!G41</f>
        <v>80</v>
      </c>
      <c r="H58" s="268" t="n">
        <f aca="false">Data_speed!H41</f>
        <v>4</v>
      </c>
      <c r="I58" s="268" t="n">
        <f aca="false">Data_speed!I41</f>
        <v>0</v>
      </c>
      <c r="J58" s="268" t="n">
        <f aca="false">Data_speed!J41</f>
        <v>0</v>
      </c>
      <c r="K58" s="268" t="n">
        <f aca="false">Data_speed!K41</f>
        <v>0</v>
      </c>
      <c r="L58" s="268" t="n">
        <f aca="false">Data_speed!L41</f>
        <v>0</v>
      </c>
      <c r="M58" s="268" t="n">
        <f aca="false">Data_speed!M41</f>
        <v>0</v>
      </c>
      <c r="O58" s="308" t="n">
        <f aca="false">CV_C!AE22</f>
        <v>402.571428571429</v>
      </c>
      <c r="P58" s="213"/>
      <c r="R58" s="347" t="n">
        <f aca="false">IF(Data!BV20=65535,0,Data!BV20)</f>
        <v>45</v>
      </c>
      <c r="S58" s="208" t="n">
        <f aca="false">IF(Data!BW20=65535,0,Data!BW20)</f>
        <v>45</v>
      </c>
      <c r="T58" s="215" t="n">
        <f aca="false">IF(Data!BX20=65535,0,Data!BX20)</f>
        <v>55</v>
      </c>
      <c r="U58" s="349" t="n">
        <f aca="false">IF(Data!BY20=65535,0,Data!BY20)</f>
        <v>49.4268985095813</v>
      </c>
    </row>
    <row r="59" customFormat="false" ht="14.65" hidden="false" customHeight="true" outlineLevel="0" collapsed="false">
      <c r="A59" s="270" t="s">
        <v>55</v>
      </c>
      <c r="B59" s="268" t="n">
        <f aca="false">Data_speed!B42</f>
        <v>0</v>
      </c>
      <c r="C59" s="268" t="n">
        <f aca="false">Data_speed!C42</f>
        <v>6</v>
      </c>
      <c r="D59" s="268" t="n">
        <f aca="false">Data_speed!D42</f>
        <v>49</v>
      </c>
      <c r="E59" s="268" t="n">
        <f aca="false">Data_speed!E42</f>
        <v>1300</v>
      </c>
      <c r="F59" s="268" t="n">
        <f aca="false">Data_speed!F42</f>
        <v>1021</v>
      </c>
      <c r="G59" s="268" t="n">
        <f aca="false">Data_speed!G42</f>
        <v>96</v>
      </c>
      <c r="H59" s="268" t="n">
        <f aca="false">Data_speed!H42</f>
        <v>2</v>
      </c>
      <c r="I59" s="268" t="n">
        <f aca="false">Data_speed!I42</f>
        <v>0</v>
      </c>
      <c r="J59" s="268" t="n">
        <f aca="false">Data_speed!J42</f>
        <v>0</v>
      </c>
      <c r="K59" s="268" t="n">
        <f aca="false">Data_speed!K42</f>
        <v>0</v>
      </c>
      <c r="L59" s="268" t="n">
        <f aca="false">Data_speed!L42</f>
        <v>1</v>
      </c>
      <c r="M59" s="268" t="n">
        <f aca="false">Data_speed!M42</f>
        <v>0</v>
      </c>
      <c r="O59" s="308" t="n">
        <f aca="false">CV_C!AE23</f>
        <v>353.571428571429</v>
      </c>
      <c r="P59" s="213"/>
      <c r="R59" s="347" t="n">
        <f aca="false">IF(Data!BV21=65535,0,Data!BV21)</f>
        <v>45</v>
      </c>
      <c r="S59" s="208" t="n">
        <f aca="false">IF(Data!BW21=65535,0,Data!BW21)</f>
        <v>45</v>
      </c>
      <c r="T59" s="215" t="n">
        <f aca="false">IF(Data!BX21=65535,0,Data!BX21)</f>
        <v>55</v>
      </c>
      <c r="U59" s="349" t="n">
        <f aca="false">IF(Data!BY21=65535,0,Data!BY21)</f>
        <v>49.7010101010101</v>
      </c>
    </row>
    <row r="60" customFormat="false" ht="14.65" hidden="false" customHeight="true" outlineLevel="0" collapsed="false">
      <c r="A60" s="270" t="s">
        <v>56</v>
      </c>
      <c r="B60" s="268" t="n">
        <f aca="false">Data_speed!B43</f>
        <v>8</v>
      </c>
      <c r="C60" s="268" t="n">
        <f aca="false">Data_speed!C43</f>
        <v>24</v>
      </c>
      <c r="D60" s="268" t="n">
        <f aca="false">Data_speed!D43</f>
        <v>72</v>
      </c>
      <c r="E60" s="268" t="n">
        <f aca="false">Data_speed!E43</f>
        <v>1440</v>
      </c>
      <c r="F60" s="268" t="n">
        <f aca="false">Data_speed!F43</f>
        <v>1107</v>
      </c>
      <c r="G60" s="268" t="n">
        <f aca="false">Data_speed!G43</f>
        <v>61</v>
      </c>
      <c r="H60" s="268" t="n">
        <f aca="false">Data_speed!H43</f>
        <v>1</v>
      </c>
      <c r="I60" s="268" t="n">
        <f aca="false">Data_speed!I43</f>
        <v>1</v>
      </c>
      <c r="J60" s="268" t="n">
        <f aca="false">Data_speed!J43</f>
        <v>0</v>
      </c>
      <c r="K60" s="268" t="n">
        <f aca="false">Data_speed!K43</f>
        <v>0</v>
      </c>
      <c r="L60" s="268" t="n">
        <f aca="false">Data_speed!L43</f>
        <v>0</v>
      </c>
      <c r="M60" s="268" t="n">
        <f aca="false">Data_speed!M43</f>
        <v>0</v>
      </c>
      <c r="O60" s="308" t="n">
        <f aca="false">CV_C!AE24</f>
        <v>387.714285714286</v>
      </c>
      <c r="P60" s="213"/>
      <c r="R60" s="347" t="n">
        <f aca="false">IF(Data!BV22=65535,0,Data!BV22)</f>
        <v>45</v>
      </c>
      <c r="S60" s="208" t="n">
        <f aca="false">IF(Data!BW22=65535,0,Data!BW22)</f>
        <v>45</v>
      </c>
      <c r="T60" s="215" t="n">
        <f aca="false">IF(Data!BX22=65535,0,Data!BX22)</f>
        <v>55</v>
      </c>
      <c r="U60" s="349" t="n">
        <f aca="false">IF(Data!BY22=65535,0,Data!BY22)</f>
        <v>48.994104642594</v>
      </c>
    </row>
    <row r="61" customFormat="false" ht="14.65" hidden="false" customHeight="true" outlineLevel="0" collapsed="false">
      <c r="A61" s="270" t="s">
        <v>57</v>
      </c>
      <c r="B61" s="268" t="n">
        <f aca="false">Data_speed!B44</f>
        <v>0</v>
      </c>
      <c r="C61" s="268" t="n">
        <f aca="false">Data_speed!C44</f>
        <v>9</v>
      </c>
      <c r="D61" s="268" t="n">
        <f aca="false">Data_speed!D44</f>
        <v>85</v>
      </c>
      <c r="E61" s="268" t="n">
        <f aca="false">Data_speed!E44</f>
        <v>1807</v>
      </c>
      <c r="F61" s="268" t="n">
        <f aca="false">Data_speed!F44</f>
        <v>1406</v>
      </c>
      <c r="G61" s="268" t="n">
        <f aca="false">Data_speed!G44</f>
        <v>76</v>
      </c>
      <c r="H61" s="268" t="n">
        <f aca="false">Data_speed!H44</f>
        <v>3</v>
      </c>
      <c r="I61" s="268" t="n">
        <f aca="false">Data_speed!I44</f>
        <v>1</v>
      </c>
      <c r="J61" s="268" t="n">
        <f aca="false">Data_speed!J44</f>
        <v>0</v>
      </c>
      <c r="K61" s="268" t="n">
        <f aca="false">Data_speed!K44</f>
        <v>0</v>
      </c>
      <c r="L61" s="268" t="n">
        <f aca="false">Data_speed!L44</f>
        <v>0</v>
      </c>
      <c r="M61" s="268" t="n">
        <f aca="false">Data_speed!M44</f>
        <v>0</v>
      </c>
      <c r="O61" s="308" t="n">
        <f aca="false">CV_C!AE25</f>
        <v>483.857142857143</v>
      </c>
      <c r="P61" s="213"/>
      <c r="R61" s="347" t="n">
        <f aca="false">IF(Data!BV23=65535,0,Data!BV23)</f>
        <v>45</v>
      </c>
      <c r="S61" s="208" t="n">
        <f aca="false">IF(Data!BW23=65535,0,Data!BW23)</f>
        <v>45</v>
      </c>
      <c r="T61" s="215" t="n">
        <f aca="false">IF(Data!BX23=65535,0,Data!BX23)</f>
        <v>55</v>
      </c>
      <c r="U61" s="349" t="n">
        <f aca="false">IF(Data!BY23=65535,0,Data!BY23)</f>
        <v>49.3275760259817</v>
      </c>
    </row>
    <row r="62" customFormat="false" ht="14.65" hidden="false" customHeight="true" outlineLevel="0" collapsed="false">
      <c r="A62" s="306" t="s">
        <v>58</v>
      </c>
      <c r="B62" s="268" t="n">
        <f aca="false">Data_speed!B45</f>
        <v>1</v>
      </c>
      <c r="C62" s="268" t="n">
        <f aca="false">Data_speed!C45</f>
        <v>22</v>
      </c>
      <c r="D62" s="268" t="n">
        <f aca="false">Data_speed!D45</f>
        <v>80</v>
      </c>
      <c r="E62" s="268" t="n">
        <f aca="false">Data_speed!E45</f>
        <v>1297</v>
      </c>
      <c r="F62" s="268" t="n">
        <f aca="false">Data_speed!F45</f>
        <v>1347</v>
      </c>
      <c r="G62" s="268" t="n">
        <f aca="false">Data_speed!G45</f>
        <v>100</v>
      </c>
      <c r="H62" s="268" t="n">
        <f aca="false">Data_speed!H45</f>
        <v>5</v>
      </c>
      <c r="I62" s="268" t="n">
        <f aca="false">Data_speed!I45</f>
        <v>1</v>
      </c>
      <c r="J62" s="268" t="n">
        <f aca="false">Data_speed!J45</f>
        <v>0</v>
      </c>
      <c r="K62" s="268" t="n">
        <f aca="false">Data_speed!K45</f>
        <v>0</v>
      </c>
      <c r="L62" s="268" t="n">
        <f aca="false">Data_speed!L45</f>
        <v>0</v>
      </c>
      <c r="M62" s="268" t="n">
        <f aca="false">Data_speed!M45</f>
        <v>1</v>
      </c>
      <c r="O62" s="308" t="n">
        <f aca="false">CV_C!AE26</f>
        <v>407.714285714286</v>
      </c>
      <c r="P62" s="213"/>
      <c r="R62" s="347" t="n">
        <f aca="false">IF(Data!BV24=65535,0,Data!BV24)</f>
        <v>45</v>
      </c>
      <c r="S62" s="208" t="n">
        <f aca="false">IF(Data!BW24=65535,0,Data!BW24)</f>
        <v>55</v>
      </c>
      <c r="T62" s="215" t="n">
        <f aca="false">IF(Data!BX24=65535,0,Data!BX24)</f>
        <v>55</v>
      </c>
      <c r="U62" s="349" t="n">
        <f aca="false">IF(Data!BY24=65535,0,Data!BY24)</f>
        <v>50.0499299229152</v>
      </c>
    </row>
    <row r="63" customFormat="false" ht="14.65" hidden="false" customHeight="true" outlineLevel="0" collapsed="false">
      <c r="A63" s="270" t="s">
        <v>59</v>
      </c>
      <c r="B63" s="268" t="n">
        <f aca="false">Data_speed!B46</f>
        <v>0</v>
      </c>
      <c r="C63" s="268" t="n">
        <f aca="false">Data_speed!C46</f>
        <v>1</v>
      </c>
      <c r="D63" s="268" t="n">
        <f aca="false">Data_speed!D46</f>
        <v>49</v>
      </c>
      <c r="E63" s="268" t="n">
        <f aca="false">Data_speed!E46</f>
        <v>1606</v>
      </c>
      <c r="F63" s="268" t="n">
        <f aca="false">Data_speed!F46</f>
        <v>1445</v>
      </c>
      <c r="G63" s="268" t="n">
        <f aca="false">Data_speed!G46</f>
        <v>76</v>
      </c>
      <c r="H63" s="268" t="n">
        <f aca="false">Data_speed!H46</f>
        <v>3</v>
      </c>
      <c r="I63" s="268" t="n">
        <f aca="false">Data_speed!I46</f>
        <v>0</v>
      </c>
      <c r="J63" s="268" t="n">
        <f aca="false">Data_speed!J46</f>
        <v>0</v>
      </c>
      <c r="K63" s="268" t="n">
        <f aca="false">Data_speed!K46</f>
        <v>0</v>
      </c>
      <c r="L63" s="268" t="n">
        <f aca="false">Data_speed!L46</f>
        <v>0</v>
      </c>
      <c r="M63" s="268" t="n">
        <f aca="false">Data_speed!M46</f>
        <v>0</v>
      </c>
      <c r="O63" s="308" t="n">
        <f aca="false">CV_C!AE27</f>
        <v>454.285714285714</v>
      </c>
      <c r="P63" s="213"/>
      <c r="R63" s="347" t="n">
        <f aca="false">IF(Data!BV25=65535,0,Data!BV25)</f>
        <v>45</v>
      </c>
      <c r="S63" s="208" t="n">
        <f aca="false">IF(Data!BW25=65535,0,Data!BW25)</f>
        <v>45</v>
      </c>
      <c r="T63" s="215" t="n">
        <f aca="false">IF(Data!BX25=65535,0,Data!BX25)</f>
        <v>55</v>
      </c>
      <c r="U63" s="349" t="n">
        <f aca="false">IF(Data!BY25=65535,0,Data!BY25)</f>
        <v>49.8891509433962</v>
      </c>
    </row>
    <row r="64" customFormat="false" ht="14.65" hidden="false" customHeight="true" outlineLevel="0" collapsed="false">
      <c r="A64" s="270" t="s">
        <v>60</v>
      </c>
      <c r="B64" s="268" t="n">
        <f aca="false">Data_speed!B47</f>
        <v>2</v>
      </c>
      <c r="C64" s="268" t="n">
        <f aca="false">Data_speed!C47</f>
        <v>8</v>
      </c>
      <c r="D64" s="268" t="n">
        <f aca="false">Data_speed!D47</f>
        <v>69</v>
      </c>
      <c r="E64" s="268" t="n">
        <f aca="false">Data_speed!E47</f>
        <v>1513</v>
      </c>
      <c r="F64" s="268" t="n">
        <f aca="false">Data_speed!F47</f>
        <v>1139</v>
      </c>
      <c r="G64" s="268" t="n">
        <f aca="false">Data_speed!G47</f>
        <v>70</v>
      </c>
      <c r="H64" s="268" t="n">
        <f aca="false">Data_speed!H47</f>
        <v>1</v>
      </c>
      <c r="I64" s="268" t="n">
        <f aca="false">Data_speed!I47</f>
        <v>0</v>
      </c>
      <c r="J64" s="268" t="n">
        <f aca="false">Data_speed!J47</f>
        <v>0</v>
      </c>
      <c r="K64" s="268" t="n">
        <f aca="false">Data_speed!K47</f>
        <v>0</v>
      </c>
      <c r="L64" s="268" t="n">
        <f aca="false">Data_speed!L47</f>
        <v>0</v>
      </c>
      <c r="M64" s="268" t="n">
        <f aca="false">Data_speed!M47</f>
        <v>0</v>
      </c>
      <c r="O64" s="308" t="n">
        <f aca="false">CV_C!AE28</f>
        <v>400.285714285714</v>
      </c>
      <c r="P64" s="213"/>
      <c r="R64" s="347" t="n">
        <f aca="false">IF(Data!BV26=65535,0,Data!BV26)</f>
        <v>45</v>
      </c>
      <c r="S64" s="208" t="n">
        <f aca="false">IF(Data!BW26=65535,0,Data!BW26)</f>
        <v>45</v>
      </c>
      <c r="T64" s="215" t="n">
        <f aca="false">IF(Data!BX26=65535,0,Data!BX26)</f>
        <v>55</v>
      </c>
      <c r="U64" s="349" t="n">
        <f aca="false">IF(Data!BY26=65535,0,Data!BY26)</f>
        <v>49.2416131334761</v>
      </c>
    </row>
    <row r="65" customFormat="false" ht="14.65" hidden="false" customHeight="true" outlineLevel="0" collapsed="false">
      <c r="A65" s="270" t="s">
        <v>61</v>
      </c>
      <c r="B65" s="268" t="n">
        <f aca="false">Data_speed!B48</f>
        <v>0</v>
      </c>
      <c r="C65" s="268" t="n">
        <f aca="false">Data_speed!C48</f>
        <v>7</v>
      </c>
      <c r="D65" s="268" t="n">
        <f aca="false">Data_speed!D48</f>
        <v>56</v>
      </c>
      <c r="E65" s="268" t="n">
        <f aca="false">Data_speed!E48</f>
        <v>1541</v>
      </c>
      <c r="F65" s="268" t="n">
        <f aca="false">Data_speed!F48</f>
        <v>1272</v>
      </c>
      <c r="G65" s="268" t="n">
        <f aca="false">Data_speed!G48</f>
        <v>82</v>
      </c>
      <c r="H65" s="268" t="n">
        <f aca="false">Data_speed!H48</f>
        <v>2</v>
      </c>
      <c r="I65" s="268" t="n">
        <f aca="false">Data_speed!I48</f>
        <v>1</v>
      </c>
      <c r="J65" s="268" t="n">
        <f aca="false">Data_speed!J48</f>
        <v>0</v>
      </c>
      <c r="K65" s="268" t="n">
        <f aca="false">Data_speed!K48</f>
        <v>0</v>
      </c>
      <c r="L65" s="268" t="n">
        <f aca="false">Data_speed!L48</f>
        <v>0</v>
      </c>
      <c r="M65" s="268" t="n">
        <f aca="false">Data_speed!M48</f>
        <v>0</v>
      </c>
      <c r="O65" s="308" t="n">
        <f aca="false">CV_C!AE29</f>
        <v>423</v>
      </c>
      <c r="P65" s="213"/>
      <c r="R65" s="347" t="n">
        <f aca="false">IF(Data!BV27=65535,0,Data!BV27)</f>
        <v>45</v>
      </c>
      <c r="S65" s="208" t="n">
        <f aca="false">IF(Data!BW27=65535,0,Data!BW27)</f>
        <v>45</v>
      </c>
      <c r="T65" s="215" t="n">
        <f aca="false">IF(Data!BX27=65535,0,Data!BX27)</f>
        <v>55</v>
      </c>
      <c r="U65" s="349" t="n">
        <f aca="false">IF(Data!BY27=65535,0,Data!BY27)</f>
        <v>49.6411685241472</v>
      </c>
    </row>
    <row r="66" customFormat="false" ht="14.65" hidden="false" customHeight="true" outlineLevel="0" collapsed="false">
      <c r="A66" s="271" t="s">
        <v>62</v>
      </c>
      <c r="B66" s="268" t="n">
        <f aca="false">Data_speed!B49</f>
        <v>4</v>
      </c>
      <c r="C66" s="268" t="n">
        <f aca="false">Data_speed!C49</f>
        <v>21</v>
      </c>
      <c r="D66" s="268" t="n">
        <f aca="false">Data_speed!D49</f>
        <v>82</v>
      </c>
      <c r="E66" s="268" t="n">
        <f aca="false">Data_speed!E49</f>
        <v>1898</v>
      </c>
      <c r="F66" s="268" t="n">
        <f aca="false">Data_speed!F49</f>
        <v>1498</v>
      </c>
      <c r="G66" s="268" t="n">
        <f aca="false">Data_speed!G49</f>
        <v>75</v>
      </c>
      <c r="H66" s="268" t="n">
        <f aca="false">Data_speed!H49</f>
        <v>4</v>
      </c>
      <c r="I66" s="268" t="n">
        <f aca="false">Data_speed!I49</f>
        <v>0</v>
      </c>
      <c r="J66" s="268" t="n">
        <f aca="false">Data_speed!J49</f>
        <v>1</v>
      </c>
      <c r="K66" s="268" t="n">
        <f aca="false">Data_speed!K49</f>
        <v>0</v>
      </c>
      <c r="L66" s="268" t="n">
        <f aca="false">Data_speed!L49</f>
        <v>0</v>
      </c>
      <c r="M66" s="268" t="n">
        <f aca="false">Data_speed!M49</f>
        <v>3</v>
      </c>
      <c r="O66" s="308" t="n">
        <f aca="false">CV_C!AE30</f>
        <v>512.142857142857</v>
      </c>
      <c r="P66" s="213"/>
      <c r="R66" s="347" t="n">
        <f aca="false">IF(Data!BV28=65535,0,Data!BV28)</f>
        <v>45</v>
      </c>
      <c r="S66" s="208" t="n">
        <f aca="false">IF(Data!BW28=65535,0,Data!BW28)</f>
        <v>45</v>
      </c>
      <c r="T66" s="215" t="n">
        <f aca="false">IF(Data!BX28=65535,0,Data!BX28)</f>
        <v>55</v>
      </c>
      <c r="U66" s="349" t="n">
        <f aca="false">IF(Data!BY28=65535,0,Data!BY28)</f>
        <v>49.3133017289459</v>
      </c>
    </row>
    <row r="67" customFormat="false" ht="14.65" hidden="false" customHeight="true" outlineLevel="0" collapsed="false">
      <c r="A67" s="267" t="s">
        <v>63</v>
      </c>
      <c r="B67" s="268" t="n">
        <f aca="false">Data_speed!B50</f>
        <v>1</v>
      </c>
      <c r="C67" s="268" t="n">
        <f aca="false">Data_speed!C50</f>
        <v>6</v>
      </c>
      <c r="D67" s="268" t="n">
        <f aca="false">Data_speed!D50</f>
        <v>108</v>
      </c>
      <c r="E67" s="268" t="n">
        <f aca="false">Data_speed!E50</f>
        <v>2036</v>
      </c>
      <c r="F67" s="268" t="n">
        <f aca="false">Data_speed!F50</f>
        <v>1628</v>
      </c>
      <c r="G67" s="268" t="n">
        <f aca="false">Data_speed!G50</f>
        <v>98</v>
      </c>
      <c r="H67" s="268" t="n">
        <f aca="false">Data_speed!H50</f>
        <v>2</v>
      </c>
      <c r="I67" s="268" t="n">
        <f aca="false">Data_speed!I50</f>
        <v>1</v>
      </c>
      <c r="J67" s="268" t="n">
        <f aca="false">Data_speed!J50</f>
        <v>0</v>
      </c>
      <c r="K67" s="268" t="n">
        <f aca="false">Data_speed!K50</f>
        <v>0</v>
      </c>
      <c r="L67" s="268" t="n">
        <f aca="false">Data_speed!L50</f>
        <v>0</v>
      </c>
      <c r="M67" s="268" t="n">
        <f aca="false">Data_speed!M50</f>
        <v>0</v>
      </c>
      <c r="O67" s="281" t="n">
        <f aca="false">CV_C!AE31</f>
        <v>554.142857142857</v>
      </c>
      <c r="P67" s="213"/>
      <c r="R67" s="350" t="n">
        <f aca="false">IF(Data!BV29=65535,0,Data!BV29)</f>
        <v>45</v>
      </c>
      <c r="S67" s="351" t="n">
        <f aca="false">IF(Data!BW29=65535,0,Data!BW29)</f>
        <v>45</v>
      </c>
      <c r="T67" s="352" t="n">
        <f aca="false">IF(Data!BX29=65535,0,Data!BX29)</f>
        <v>55</v>
      </c>
      <c r="U67" s="353" t="n">
        <f aca="false">IF(Data!BY29=65535,0,Data!BY29)</f>
        <v>49.4052835051546</v>
      </c>
    </row>
    <row r="68" customFormat="false" ht="14.65" hidden="false" customHeight="true" outlineLevel="0" collapsed="false">
      <c r="A68" s="267" t="s">
        <v>64</v>
      </c>
      <c r="B68" s="268" t="n">
        <f aca="false">Data_speed!B51</f>
        <v>0</v>
      </c>
      <c r="C68" s="268" t="n">
        <f aca="false">Data_speed!C51</f>
        <v>2</v>
      </c>
      <c r="D68" s="268" t="n">
        <f aca="false">Data_speed!D51</f>
        <v>49</v>
      </c>
      <c r="E68" s="268" t="n">
        <f aca="false">Data_speed!E51</f>
        <v>1570</v>
      </c>
      <c r="F68" s="268" t="n">
        <f aca="false">Data_speed!F51</f>
        <v>1542</v>
      </c>
      <c r="G68" s="268" t="n">
        <f aca="false">Data_speed!G51</f>
        <v>100</v>
      </c>
      <c r="H68" s="268" t="n">
        <f aca="false">Data_speed!H51</f>
        <v>0</v>
      </c>
      <c r="I68" s="268" t="n">
        <f aca="false">Data_speed!I51</f>
        <v>0</v>
      </c>
      <c r="J68" s="268" t="n">
        <f aca="false">Data_speed!J51</f>
        <v>0</v>
      </c>
      <c r="K68" s="268" t="n">
        <f aca="false">Data_speed!K51</f>
        <v>0</v>
      </c>
      <c r="L68" s="268" t="n">
        <f aca="false">Data_speed!L51</f>
        <v>1</v>
      </c>
      <c r="M68" s="268" t="n">
        <f aca="false">Data_speed!M51</f>
        <v>0</v>
      </c>
      <c r="O68" s="308" t="n">
        <f aca="false">CV_C!AE32</f>
        <v>466.285714285714</v>
      </c>
      <c r="P68" s="213"/>
      <c r="R68" s="347" t="n">
        <f aca="false">IF(Data!BV30=65535,0,Data!BV30)</f>
        <v>45</v>
      </c>
      <c r="S68" s="208" t="n">
        <f aca="false">IF(Data!BW30=65535,0,Data!BW30)</f>
        <v>55</v>
      </c>
      <c r="T68" s="215" t="n">
        <f aca="false">IF(Data!BX30=65535,0,Data!BX30)</f>
        <v>55</v>
      </c>
      <c r="U68" s="349" t="n">
        <f aca="false">IF(Data!BY30=65535,0,Data!BY30)</f>
        <v>50.1945465686275</v>
      </c>
    </row>
    <row r="69" customFormat="false" ht="14.65" hidden="false" customHeight="true" outlineLevel="0" collapsed="false">
      <c r="A69" s="270" t="s">
        <v>65</v>
      </c>
      <c r="B69" s="268" t="n">
        <f aca="false">Data_speed!B52</f>
        <v>3</v>
      </c>
      <c r="C69" s="268" t="n">
        <f aca="false">Data_speed!C52</f>
        <v>10</v>
      </c>
      <c r="D69" s="268" t="n">
        <f aca="false">Data_speed!D52</f>
        <v>35</v>
      </c>
      <c r="E69" s="268" t="n">
        <f aca="false">Data_speed!E52</f>
        <v>1015</v>
      </c>
      <c r="F69" s="268" t="n">
        <f aca="false">Data_speed!F52</f>
        <v>1152</v>
      </c>
      <c r="G69" s="268" t="n">
        <f aca="false">Data_speed!G52</f>
        <v>87</v>
      </c>
      <c r="H69" s="268" t="n">
        <f aca="false">Data_speed!H52</f>
        <v>2</v>
      </c>
      <c r="I69" s="268" t="n">
        <f aca="false">Data_speed!I52</f>
        <v>1</v>
      </c>
      <c r="J69" s="268" t="n">
        <f aca="false">Data_speed!J52</f>
        <v>0</v>
      </c>
      <c r="K69" s="268" t="n">
        <f aca="false">Data_speed!K52</f>
        <v>0</v>
      </c>
      <c r="L69" s="268" t="n">
        <f aca="false">Data_speed!L52</f>
        <v>0</v>
      </c>
      <c r="M69" s="268" t="n">
        <f aca="false">Data_speed!M52</f>
        <v>1</v>
      </c>
      <c r="O69" s="308" t="n">
        <f aca="false">CV_C!AE33</f>
        <v>329.285714285714</v>
      </c>
      <c r="P69" s="213"/>
      <c r="R69" s="347" t="n">
        <f aca="false">IF(Data!BV31=65535,0,Data!BV31)</f>
        <v>45</v>
      </c>
      <c r="S69" s="208" t="n">
        <f aca="false">IF(Data!BW31=65535,0,Data!BW31)</f>
        <v>55</v>
      </c>
      <c r="T69" s="215" t="n">
        <f aca="false">IF(Data!BX31=65535,0,Data!BX31)</f>
        <v>55</v>
      </c>
      <c r="U69" s="349" t="n">
        <f aca="false">IF(Data!BY31=65535,0,Data!BY31)</f>
        <v>50.536643538595</v>
      </c>
    </row>
    <row r="70" customFormat="false" ht="14.65" hidden="false" customHeight="true" outlineLevel="0" collapsed="false">
      <c r="A70" s="270" t="s">
        <v>66</v>
      </c>
      <c r="B70" s="268" t="n">
        <f aca="false">Data_speed!B53</f>
        <v>0</v>
      </c>
      <c r="C70" s="268" t="n">
        <f aca="false">Data_speed!C53</f>
        <v>1</v>
      </c>
      <c r="D70" s="268" t="n">
        <f aca="false">Data_speed!D53</f>
        <v>40</v>
      </c>
      <c r="E70" s="268" t="n">
        <f aca="false">Data_speed!E53</f>
        <v>662</v>
      </c>
      <c r="F70" s="268" t="n">
        <f aca="false">Data_speed!F53</f>
        <v>739</v>
      </c>
      <c r="G70" s="268" t="n">
        <f aca="false">Data_speed!G53</f>
        <v>62</v>
      </c>
      <c r="H70" s="268" t="n">
        <f aca="false">Data_speed!H53</f>
        <v>4</v>
      </c>
      <c r="I70" s="268" t="n">
        <f aca="false">Data_speed!I53</f>
        <v>0</v>
      </c>
      <c r="J70" s="268" t="n">
        <f aca="false">Data_speed!J53</f>
        <v>0</v>
      </c>
      <c r="K70" s="268" t="n">
        <f aca="false">Data_speed!K53</f>
        <v>0</v>
      </c>
      <c r="L70" s="268" t="n">
        <f aca="false">Data_speed!L53</f>
        <v>0</v>
      </c>
      <c r="M70" s="268" t="n">
        <f aca="false">Data_speed!M53</f>
        <v>0</v>
      </c>
      <c r="O70" s="308" t="n">
        <f aca="false">CV_C!AE34</f>
        <v>215.428571428571</v>
      </c>
      <c r="P70" s="213"/>
      <c r="R70" s="347" t="n">
        <f aca="false">IF(Data!BV32=65535,0,Data!BV32)</f>
        <v>45</v>
      </c>
      <c r="S70" s="208" t="n">
        <f aca="false">IF(Data!BW32=65535,0,Data!BW32)</f>
        <v>55</v>
      </c>
      <c r="T70" s="215" t="n">
        <f aca="false">IF(Data!BX32=65535,0,Data!BX32)</f>
        <v>55</v>
      </c>
      <c r="U70" s="349" t="n">
        <f aca="false">IF(Data!BY32=65535,0,Data!BY32)</f>
        <v>50.5222148541114</v>
      </c>
    </row>
    <row r="71" customFormat="false" ht="14.65" hidden="false" customHeight="true" outlineLevel="0" collapsed="false">
      <c r="A71" s="270" t="s">
        <v>67</v>
      </c>
      <c r="B71" s="268" t="n">
        <f aca="false">Data_speed!B54</f>
        <v>0</v>
      </c>
      <c r="C71" s="268" t="n">
        <f aca="false">Data_speed!C54</f>
        <v>2</v>
      </c>
      <c r="D71" s="268" t="n">
        <f aca="false">Data_speed!D54</f>
        <v>24</v>
      </c>
      <c r="E71" s="268" t="n">
        <f aca="false">Data_speed!E54</f>
        <v>651</v>
      </c>
      <c r="F71" s="268" t="n">
        <f aca="false">Data_speed!F54</f>
        <v>507</v>
      </c>
      <c r="G71" s="268" t="n">
        <f aca="false">Data_speed!G54</f>
        <v>36</v>
      </c>
      <c r="H71" s="268" t="n">
        <f aca="false">Data_speed!H54</f>
        <v>3</v>
      </c>
      <c r="I71" s="268" t="n">
        <f aca="false">Data_speed!I54</f>
        <v>0</v>
      </c>
      <c r="J71" s="268" t="n">
        <f aca="false">Data_speed!J54</f>
        <v>0</v>
      </c>
      <c r="K71" s="268" t="n">
        <f aca="false">Data_speed!K54</f>
        <v>0</v>
      </c>
      <c r="L71" s="268" t="n">
        <f aca="false">Data_speed!L54</f>
        <v>0</v>
      </c>
      <c r="M71" s="268" t="n">
        <f aca="false">Data_speed!M54</f>
        <v>0</v>
      </c>
      <c r="O71" s="308" t="n">
        <f aca="false">CV_C!AE35</f>
        <v>174.714285714286</v>
      </c>
      <c r="P71" s="213"/>
      <c r="R71" s="347" t="n">
        <f aca="false">IF(Data!BV33=65535,0,Data!BV33)</f>
        <v>45</v>
      </c>
      <c r="S71" s="208" t="n">
        <f aca="false">IF(Data!BW33=65535,0,Data!BW33)</f>
        <v>45</v>
      </c>
      <c r="T71" s="215" t="n">
        <f aca="false">IF(Data!BX33=65535,0,Data!BX33)</f>
        <v>55</v>
      </c>
      <c r="U71" s="349" t="n">
        <f aca="false">IF(Data!BY33=65535,0,Data!BY33)</f>
        <v>49.5748160261652</v>
      </c>
    </row>
    <row r="72" customFormat="false" ht="14.65" hidden="false" customHeight="true" outlineLevel="0" collapsed="false">
      <c r="A72" s="270" t="s">
        <v>68</v>
      </c>
      <c r="B72" s="268" t="n">
        <f aca="false">Data_speed!B55</f>
        <v>0</v>
      </c>
      <c r="C72" s="268" t="n">
        <f aca="false">Data_speed!C55</f>
        <v>0</v>
      </c>
      <c r="D72" s="268" t="n">
        <f aca="false">Data_speed!D55</f>
        <v>13</v>
      </c>
      <c r="E72" s="268" t="n">
        <f aca="false">Data_speed!E55</f>
        <v>535</v>
      </c>
      <c r="F72" s="268" t="n">
        <f aca="false">Data_speed!F55</f>
        <v>504</v>
      </c>
      <c r="G72" s="268" t="n">
        <f aca="false">Data_speed!G55</f>
        <v>44</v>
      </c>
      <c r="H72" s="268" t="n">
        <f aca="false">Data_speed!H55</f>
        <v>6</v>
      </c>
      <c r="I72" s="268" t="n">
        <f aca="false">Data_speed!I55</f>
        <v>0</v>
      </c>
      <c r="J72" s="268" t="n">
        <f aca="false">Data_speed!J55</f>
        <v>0</v>
      </c>
      <c r="K72" s="268" t="n">
        <f aca="false">Data_speed!K55</f>
        <v>0</v>
      </c>
      <c r="L72" s="268" t="n">
        <f aca="false">Data_speed!L55</f>
        <v>0</v>
      </c>
      <c r="M72" s="268" t="n">
        <f aca="false">Data_speed!M55</f>
        <v>0</v>
      </c>
      <c r="O72" s="308" t="n">
        <f aca="false">CV_C!AE36</f>
        <v>157.428571428571</v>
      </c>
      <c r="P72" s="213"/>
      <c r="R72" s="347" t="n">
        <f aca="false">IF(Data!BV34=65535,0,Data!BV34)</f>
        <v>45</v>
      </c>
      <c r="S72" s="208" t="n">
        <f aca="false">IF(Data!BW34=65535,0,Data!BW34)</f>
        <v>55</v>
      </c>
      <c r="T72" s="215" t="n">
        <f aca="false">IF(Data!BX34=65535,0,Data!BX34)</f>
        <v>55</v>
      </c>
      <c r="U72" s="349" t="n">
        <f aca="false">IF(Data!BY34=65535,0,Data!BY34)</f>
        <v>50.4174228675136</v>
      </c>
    </row>
    <row r="73" customFormat="false" ht="14.65" hidden="false" customHeight="true" outlineLevel="0" collapsed="false">
      <c r="A73" s="273" t="s">
        <v>69</v>
      </c>
      <c r="B73" s="268" t="n">
        <f aca="false">Data_speed!B56</f>
        <v>0</v>
      </c>
      <c r="C73" s="268" t="n">
        <f aca="false">Data_speed!C56</f>
        <v>1</v>
      </c>
      <c r="D73" s="268" t="n">
        <f aca="false">Data_speed!D56</f>
        <v>8</v>
      </c>
      <c r="E73" s="268" t="n">
        <f aca="false">Data_speed!E56</f>
        <v>287</v>
      </c>
      <c r="F73" s="268" t="n">
        <f aca="false">Data_speed!F56</f>
        <v>311</v>
      </c>
      <c r="G73" s="268" t="n">
        <f aca="false">Data_speed!G56</f>
        <v>31</v>
      </c>
      <c r="H73" s="268" t="n">
        <f aca="false">Data_speed!H56</f>
        <v>3</v>
      </c>
      <c r="I73" s="268" t="n">
        <f aca="false">Data_speed!I56</f>
        <v>1</v>
      </c>
      <c r="J73" s="268" t="n">
        <f aca="false">Data_speed!J56</f>
        <v>0</v>
      </c>
      <c r="K73" s="268" t="n">
        <f aca="false">Data_speed!K56</f>
        <v>0</v>
      </c>
      <c r="L73" s="268" t="n">
        <f aca="false">Data_speed!L56</f>
        <v>0</v>
      </c>
      <c r="M73" s="268" t="n">
        <f aca="false">Data_speed!M56</f>
        <v>0</v>
      </c>
      <c r="O73" s="287" t="n">
        <f aca="false">CV_C!AE37</f>
        <v>91.7142857142857</v>
      </c>
      <c r="P73" s="213"/>
      <c r="R73" s="354" t="n">
        <f aca="false">IF(Data!BV35=65535,0,Data!BV35)</f>
        <v>45</v>
      </c>
      <c r="S73" s="355" t="n">
        <f aca="false">IF(Data!BW35=65535,0,Data!BW35)</f>
        <v>55</v>
      </c>
      <c r="T73" s="356" t="n">
        <f aca="false">IF(Data!BX35=65535,0,Data!BX35)</f>
        <v>55</v>
      </c>
      <c r="U73" s="357" t="n">
        <f aca="false">IF(Data!BY35=65535,0,Data!BY35)</f>
        <v>50.8528037383178</v>
      </c>
    </row>
    <row r="74" customFormat="false" ht="14.65" hidden="false" customHeight="true" outlineLevel="0" collapsed="false">
      <c r="R74" s="215"/>
      <c r="S74" s="215"/>
      <c r="T74" s="215"/>
      <c r="U74" s="215"/>
    </row>
    <row r="75" customFormat="false" ht="14.65" hidden="false" customHeight="true" outlineLevel="0" collapsed="false">
      <c r="M75" s="4"/>
      <c r="R75" s="215"/>
      <c r="S75" s="215"/>
      <c r="T75" s="215"/>
      <c r="U75" s="215"/>
    </row>
    <row r="76" customFormat="false" ht="14.65" hidden="false" customHeight="true" outlineLevel="0" collapsed="false">
      <c r="A76" s="60" t="s">
        <v>276</v>
      </c>
      <c r="B76" s="358" t="n">
        <f aca="false">SUM(B50:B73)/Data_speed!$O$57</f>
        <v>0.000646183349314212</v>
      </c>
      <c r="C76" s="358" t="n">
        <f aca="false">SUM(C50:C73)/Data_speed!$O$57</f>
        <v>0.00323091674657106</v>
      </c>
      <c r="D76" s="358" t="n">
        <f aca="false">SUM(D50:D73)/Data_speed!$O$57</f>
        <v>0.0208029349230833</v>
      </c>
      <c r="E76" s="358" t="n">
        <f aca="false">SUM(E50:E73)/Data_speed!$O$57</f>
        <v>0.506044941009714</v>
      </c>
      <c r="F76" s="358" t="n">
        <f aca="false">SUM(F50:F73)/Data_speed!$O$57</f>
        <v>0.435881936048693</v>
      </c>
      <c r="G76" s="358" t="n">
        <f aca="false">SUM(G50:G73)/Data_speed!$O$57</f>
        <v>0.0318088964855964</v>
      </c>
      <c r="H76" s="358" t="n">
        <f aca="false">SUM(H50:H73)/Data_speed!$O$57</f>
        <v>0.00122983282611415</v>
      </c>
      <c r="I76" s="358" t="n">
        <f aca="false">SUM(I50:I73)/Data_speed!$O$57</f>
        <v>0.000187601617542836</v>
      </c>
      <c r="J76" s="358" t="n">
        <f aca="false">SUM(J50:J73)/Data_speed!$O$57</f>
        <v>2.08446241714262E-005</v>
      </c>
      <c r="K76" s="358" t="n">
        <f aca="false">SUM(K50:K73)/Data_speed!$O$57</f>
        <v>0</v>
      </c>
      <c r="L76" s="358" t="n">
        <f aca="false">SUM(L50:L73)/Data_speed!$O$57</f>
        <v>4.16892483428524E-005</v>
      </c>
      <c r="M76" s="358" t="n">
        <f aca="false">SUM(M50:M73)/Data_speed!$O$57</f>
        <v>0.000104223120857131</v>
      </c>
      <c r="O76" s="320" t="n">
        <f aca="false">SUM(B76:M76)</f>
        <v>1</v>
      </c>
      <c r="P76" s="334"/>
      <c r="R76" s="359" t="n">
        <f aca="false">IF(Data!BV38&gt;=999,0,Data!BV38)</f>
        <v>45</v>
      </c>
      <c r="S76" s="360" t="n">
        <f aca="false">IF(Data!BW38&gt;=999,0,Data!BW38)</f>
        <v>45</v>
      </c>
      <c r="T76" s="360" t="n">
        <f aca="false">IF(Data!BX38&gt;=999,0,Data!BX38)</f>
        <v>55</v>
      </c>
      <c r="U76" s="361" t="n">
        <f aca="false">IF(Data!BY38&gt;=999,0,Data!BY38)</f>
        <v>49.7499687330638</v>
      </c>
    </row>
    <row r="77" customFormat="false" ht="14.65" hidden="false" customHeight="true" outlineLevel="0" collapsed="false">
      <c r="A77" s="279" t="s">
        <v>279</v>
      </c>
      <c r="B77" s="362" t="n">
        <f aca="false">SUM(B56:B71)/Data_speed!$O$57</f>
        <v>0.000646183349314212</v>
      </c>
      <c r="C77" s="362" t="n">
        <f aca="false">SUM(C56:C71)/Data_speed!$O$57</f>
        <v>0.00318922749822821</v>
      </c>
      <c r="D77" s="362" t="n">
        <f aca="false">SUM(D56:D71)/Data_speed!$O$57</f>
        <v>0.019760703714512</v>
      </c>
      <c r="E77" s="362" t="n">
        <f aca="false">SUM(E56:E71)/Data_speed!$O$57</f>
        <v>0.475986992954517</v>
      </c>
      <c r="F77" s="362" t="n">
        <f aca="false">SUM(F56:F71)/Data_speed!$O$57</f>
        <v>0.404073039563097</v>
      </c>
      <c r="G77" s="362" t="n">
        <f aca="false">SUM(G56:G71)/Data_speed!$O$57</f>
        <v>0.0266394296910827</v>
      </c>
      <c r="H77" s="362" t="n">
        <f aca="false">SUM(H56:H71)/Data_speed!$O$57</f>
        <v>0.000854629591028474</v>
      </c>
      <c r="I77" s="362" t="n">
        <f aca="false">SUM(I56:I71)/Data_speed!$O$57</f>
        <v>0.000145912369199983</v>
      </c>
      <c r="J77" s="362" t="n">
        <f aca="false">SUM(J56:J71)/Data_speed!$O$57</f>
        <v>2.08446241714262E-005</v>
      </c>
      <c r="K77" s="362" t="n">
        <f aca="false">SUM(K56:K71)/Data_speed!$O$57</f>
        <v>0</v>
      </c>
      <c r="L77" s="362" t="n">
        <f aca="false">SUM(L56:L71)/Data_speed!$O$57</f>
        <v>4.16892483428524E-005</v>
      </c>
      <c r="M77" s="362" t="n">
        <f aca="false">SUM(M56:M71)/Data_speed!$O$57</f>
        <v>0.000104223120857131</v>
      </c>
      <c r="O77" s="312" t="n">
        <f aca="false">SUM(B77:M77)</f>
        <v>0.931462875724351</v>
      </c>
      <c r="P77" s="334"/>
      <c r="R77" s="363" t="n">
        <f aca="false">IF(Data!BV39&gt;=999,0,Data!BV39)</f>
        <v>45</v>
      </c>
      <c r="S77" s="364" t="n">
        <f aca="false">IF(Data!BW39&gt;=999,0,Data!BW39)</f>
        <v>45</v>
      </c>
      <c r="T77" s="364" t="n">
        <f aca="false">IF(Data!BX39&gt;=999,0,Data!BX39)</f>
        <v>55</v>
      </c>
      <c r="U77" s="365" t="n">
        <f aca="false">IF(Data!BY39&gt;=999,0,Data!BY39)</f>
        <v>49.645302779394</v>
      </c>
    </row>
    <row r="78" customFormat="false" ht="14.65" hidden="false" customHeight="true" outlineLevel="0" collapsed="false">
      <c r="A78" s="283" t="s">
        <v>280</v>
      </c>
      <c r="B78" s="366" t="n">
        <f aca="false">B76-B77</f>
        <v>0</v>
      </c>
      <c r="C78" s="285" t="n">
        <f aca="false">C76-C77</f>
        <v>4.16892483428525E-005</v>
      </c>
      <c r="D78" s="285" t="n">
        <f aca="false">D76-D77</f>
        <v>0.00104223120857131</v>
      </c>
      <c r="E78" s="285" t="n">
        <f aca="false">E76-E77</f>
        <v>0.0300579480551966</v>
      </c>
      <c r="F78" s="285" t="n">
        <f aca="false">F76-F77</f>
        <v>0.0318088964855963</v>
      </c>
      <c r="G78" s="285" t="n">
        <f aca="false">G76-G77</f>
        <v>0.0051694667945137</v>
      </c>
      <c r="H78" s="285" t="n">
        <f aca="false">H76-H77</f>
        <v>0.000375203235085671</v>
      </c>
      <c r="I78" s="285" t="n">
        <f aca="false">I76-I77</f>
        <v>4.16892483428524E-005</v>
      </c>
      <c r="J78" s="285" t="n">
        <f aca="false">J76-J77</f>
        <v>0</v>
      </c>
      <c r="K78" s="285" t="n">
        <f aca="false">K76-K77</f>
        <v>0</v>
      </c>
      <c r="L78" s="285" t="n">
        <f aca="false">L76-L77</f>
        <v>0</v>
      </c>
      <c r="M78" s="335" t="n">
        <f aca="false">M76-M77</f>
        <v>0</v>
      </c>
      <c r="N78" s="367"/>
      <c r="O78" s="323" t="n">
        <f aca="false">O76-O77</f>
        <v>0.0685371242756494</v>
      </c>
      <c r="P78" s="334"/>
      <c r="R78" s="368" t="n">
        <f aca="false">IF(Data!BV40&gt;=999,0,Data!BV40)</f>
        <v>45</v>
      </c>
      <c r="S78" s="369" t="n">
        <f aca="false">IF(Data!BW40&gt;=999,0,Data!BW40)</f>
        <v>55</v>
      </c>
      <c r="T78" s="369" t="n">
        <f aca="false">IF(Data!BX40&gt;=999,0,Data!BX40)</f>
        <v>55</v>
      </c>
      <c r="U78" s="370" t="n">
        <f aca="false">IF(Data!BY40&gt;=999,0,Data!BY40)</f>
        <v>51.1724452554745</v>
      </c>
    </row>
    <row r="79" customFormat="false" ht="23.45" hidden="false" customHeight="true" outlineLevel="0" collapsed="false">
      <c r="U79" s="125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8">
    <mergeCell ref="A5:P5"/>
    <mergeCell ref="A6:P6"/>
    <mergeCell ref="A11:P11"/>
    <mergeCell ref="B12:M12"/>
    <mergeCell ref="R12:U12"/>
    <mergeCell ref="A47:P47"/>
    <mergeCell ref="B48:M48"/>
    <mergeCell ref="R48:U48"/>
  </mergeCells>
  <conditionalFormatting sqref="A14:A25 B14:B37 C14:U25 C26:M37">
    <cfRule type="expression" priority="2" aboveAverage="0" equalAverage="0" bottom="0" percent="0" rank="0" text="" dxfId="3">
      <formula>$O14&gt;=MAX($O$14:$O$25)</formula>
    </cfRule>
  </conditionalFormatting>
  <conditionalFormatting sqref="N26:U37 A26:A37">
    <cfRule type="expression" priority="3" aboveAverage="0" equalAverage="0" bottom="0" percent="0" rank="0" text="" dxfId="2">
      <formula>$O26&gt;=MAX($O$26:$O$37)</formula>
    </cfRule>
  </conditionalFormatting>
  <conditionalFormatting sqref="A51:A61 C51:U61 B51:B73 A50:U50 C62:M73">
    <cfRule type="expression" priority="4" aboveAverage="0" equalAverage="0" bottom="0" percent="0" rank="0" text="" dxfId="3">
      <formula>$O50&gt;=MAX($O$50:$O$61)</formula>
    </cfRule>
  </conditionalFormatting>
  <conditionalFormatting sqref="N62:U73 A62:A73">
    <cfRule type="expression" priority="5" aboveAverage="0" equalAverage="0" bottom="0" percent="0" rank="0" text="" dxfId="2">
      <formula>$O62&gt;=MAX($O$62:$O$73)</formula>
    </cfRule>
  </conditionalFormatting>
  <printOptions headings="false" gridLines="false" gridLinesSet="true" horizontalCentered="true" verticalCentered="false"/>
  <pageMargins left="0.669444444444444" right="0.669444444444444" top="1.25972222222222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Neuchâtel_x005F_x005F_x000a_Département du développement_x005F_x005F_x000a_territorial et de l'environnement&amp;CComptage hebdomadaire&amp;R&amp;8 Service des ponts et chaussées_x005F_x005F_x000a_Bureau signalisation et circulation_x005F_x005F_x000a_Neuchâtel, le &amp;D</oddHeader>
    <oddFooter>&amp;L&amp;6 &amp;F&amp;R&amp;8 Page: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79"/>
  <sheetViews>
    <sheetView showFormulas="false" showGridLines="true" showRowColHeaders="true" showZeros="true" rightToLeft="false" tabSelected="false" showOutlineSymbols="true" defaultGridColor="true" view="normal" topLeftCell="A19" colorId="64" zoomScale="80" zoomScaleNormal="80" zoomScalePageLayoutView="100" workbookViewId="0">
      <selection pane="topLeft" activeCell="A81" activeCellId="0" sqref="A81"/>
    </sheetView>
  </sheetViews>
  <sheetFormatPr defaultRowHeight="14.65" zeroHeight="false" outlineLevelRow="0" outlineLevelCol="0"/>
  <cols>
    <col collapsed="false" customWidth="true" hidden="false" outlineLevel="0" max="1" min="1" style="1" width="10.69"/>
    <col collapsed="false" customWidth="true" hidden="false" outlineLevel="0" max="12" min="2" style="1" width="6.98"/>
    <col collapsed="false" customWidth="true" hidden="false" outlineLevel="0" max="13" min="13" style="1" width="8.13"/>
    <col collapsed="false" customWidth="true" hidden="false" outlineLevel="0" max="14" min="14" style="1" width="8.19"/>
    <col collapsed="false" customWidth="true" hidden="false" outlineLevel="0" max="15" min="15" style="1" width="1.39"/>
    <col collapsed="false" customWidth="true" hidden="false" outlineLevel="0" max="16" min="16" style="1" width="8.55"/>
    <col collapsed="false" customWidth="true" hidden="false" outlineLevel="0" max="18" min="17" style="1" width="1.7"/>
    <col collapsed="false" customWidth="true" hidden="false" outlineLevel="0" max="21" min="19" style="1" width="6.98"/>
    <col collapsed="false" customWidth="true" hidden="false" outlineLevel="0" max="22" min="22" style="1" width="7.27"/>
    <col collapsed="false" customWidth="true" hidden="false" outlineLevel="0" max="1025" min="23" style="1" width="11.04"/>
  </cols>
  <sheetData>
    <row r="1" customFormat="false" ht="17" hidden="false" customHeight="true" outlineLevel="0" collapsed="false">
      <c r="A1" s="52" t="str">
        <f aca="false">Data1!A1</f>
        <v>Poste de comptage : 01743230     Axe : NE:174:    PR 1 + 3.255 m à PR 1 + 276.531 m</v>
      </c>
    </row>
    <row r="2" customFormat="false" ht="19.5" hidden="false" customHeight="true" outlineLevel="0" collapsed="false">
      <c r="A2" s="54" t="str">
        <f aca="false">Data1!A3</f>
        <v>Période de comptage du 08/05/2017 au 14/05/2017</v>
      </c>
      <c r="L2" s="55"/>
      <c r="Q2" s="4" t="str">
        <f aca="false">Data1!K1</f>
        <v>Type de compteur: M680 B</v>
      </c>
    </row>
    <row r="3" customFormat="false" ht="18.75" hidden="false" customHeight="true" outlineLevel="0" collapsed="false">
      <c r="A3" s="54" t="s">
        <v>221</v>
      </c>
      <c r="B3" s="56" t="str">
        <f aca="false">Data1!A2</f>
        <v>Peseux, carrefour giratoire de la Maison de Commune</v>
      </c>
    </row>
    <row r="4" customFormat="false" ht="14.65" hidden="false" customHeight="true" outlineLevel="0" collapsed="false">
      <c r="A4" s="54" t="s">
        <v>222</v>
      </c>
      <c r="B4" s="56" t="str">
        <f aca="false">Data1!G2</f>
        <v>Auvernier, carrefour giratoire de Brena</v>
      </c>
    </row>
    <row r="5" customFormat="false" ht="26.45" hidden="false" customHeight="true" outlineLevel="0" collapsed="false">
      <c r="A5" s="255" t="str">
        <f aca="false">"Analyse des vitesses "&amp;RIGHT(A2,4)</f>
        <v>Analyse des vitesses 2017</v>
      </c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5"/>
      <c r="Q5" s="255"/>
    </row>
    <row r="6" customFormat="false" ht="27" hidden="false" customHeight="true" outlineLevel="0" collapsed="false">
      <c r="A6" s="256" t="str">
        <f aca="false">Data1!D2</f>
        <v>AUVERNIER - Rte de la Gare</v>
      </c>
      <c r="B6" s="256"/>
      <c r="C6" s="256"/>
      <c r="D6" s="256"/>
      <c r="E6" s="256"/>
      <c r="F6" s="256"/>
      <c r="G6" s="256"/>
      <c r="H6" s="256"/>
      <c r="I6" s="256"/>
      <c r="J6" s="256"/>
      <c r="K6" s="256"/>
      <c r="L6" s="256"/>
      <c r="M6" s="256"/>
      <c r="N6" s="256"/>
      <c r="O6" s="256"/>
      <c r="P6" s="256"/>
      <c r="Q6" s="256"/>
    </row>
    <row r="9" customFormat="false" ht="3" hidden="false" customHeight="true" outlineLevel="0" collapsed="false"/>
    <row r="10" customFormat="false" ht="14.65" hidden="false" customHeight="true" outlineLevel="0" collapsed="false">
      <c r="A10" s="257" t="s">
        <v>277</v>
      </c>
      <c r="B10" s="216" t="str">
        <f aca="false">B3</f>
        <v>Peseux, carrefour giratoire de la Maison de Commune</v>
      </c>
    </row>
    <row r="11" customFormat="false" ht="24.75" hidden="false" customHeight="true" outlineLevel="0" collapsed="false">
      <c r="A11" s="340" t="str">
        <f aca="false">Data!AW42&amp;" =&gt; avec un usage de "&amp;TEXT(Data!H2,0)&amp;" voie(s) : "&amp;Data!AW43&amp;"  "&amp;Data!AW44</f>
        <v>Vitesse moyenne spatiale = 48 km/h =&gt; avec un usage de 1 voie(s) : Densité critique Kc = 31 Veh/km  Débit max Q = 1467 Veh/h</v>
      </c>
      <c r="B11" s="340"/>
      <c r="C11" s="340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0"/>
      <c r="P11" s="340"/>
      <c r="Q11" s="340"/>
      <c r="R11" s="341"/>
      <c r="S11" s="341"/>
      <c r="T11" s="341"/>
      <c r="U11" s="341"/>
    </row>
    <row r="12" s="223" customFormat="true" ht="18.6" hidden="false" customHeight="true" outlineLevel="0" collapsed="false">
      <c r="B12" s="289" t="str">
        <f aca="false">"Distribution de la Vitesse par tranche horaire  -  Cumuls sur 7 jours (Lu - Di)"</f>
        <v>Distribution de la Vitesse par tranche horaire  -  Cumuls sur 7 jours (Lu - Di)</v>
      </c>
      <c r="C12" s="289"/>
      <c r="D12" s="289"/>
      <c r="E12" s="289"/>
      <c r="F12" s="289"/>
      <c r="G12" s="289"/>
      <c r="H12" s="289"/>
      <c r="I12" s="289"/>
      <c r="J12" s="289"/>
      <c r="K12" s="289"/>
      <c r="L12" s="289"/>
      <c r="M12" s="289"/>
      <c r="N12" s="374"/>
      <c r="P12" s="260" t="s">
        <v>275</v>
      </c>
      <c r="Q12" s="332"/>
      <c r="S12" s="27" t="s">
        <v>283</v>
      </c>
      <c r="T12" s="27"/>
      <c r="U12" s="27"/>
      <c r="V12" s="27"/>
    </row>
    <row r="13" customFormat="false" ht="14.65" hidden="false" customHeight="true" outlineLevel="0" collapsed="false">
      <c r="A13" s="262" t="s">
        <v>250</v>
      </c>
      <c r="B13" s="290" t="str">
        <f aca="false">FIXED(Data!AO8,0)&amp;" km/h"</f>
        <v>30 km/h</v>
      </c>
      <c r="C13" s="186" t="str">
        <f aca="false">FIXED(Data!AP8,0)&amp;" km/h"</f>
        <v>40 km/h</v>
      </c>
      <c r="D13" s="186" t="str">
        <f aca="false">FIXED(Data!AQ8,0)&amp;" km/h"</f>
        <v>50 km/h</v>
      </c>
      <c r="E13" s="186" t="str">
        <f aca="false">FIXED(Data!AR8,0)&amp;" km/h"</f>
        <v>60 km/h</v>
      </c>
      <c r="F13" s="186" t="str">
        <f aca="false">FIXED(Data!AS8,0)&amp;" km/h"</f>
        <v>70 km/h</v>
      </c>
      <c r="G13" s="186" t="str">
        <f aca="false">FIXED(Data!AT8,0)&amp;" km/h"</f>
        <v>80 km/h</v>
      </c>
      <c r="H13" s="186" t="str">
        <f aca="false">FIXED(Data!AU8,0)&amp;" km/h"</f>
        <v>90 km/h</v>
      </c>
      <c r="I13" s="186" t="str">
        <f aca="false">FIXED(Data!AV8,0)&amp;" km/h"</f>
        <v>100 km/h</v>
      </c>
      <c r="J13" s="186" t="str">
        <f aca="false">FIXED(Data!AW8,0)&amp;" km/h"</f>
        <v>110 km/h</v>
      </c>
      <c r="K13" s="186" t="str">
        <f aca="false">FIXED(Data!AX8,0)&amp;" km/h"</f>
        <v>120 km/h</v>
      </c>
      <c r="L13" s="186" t="str">
        <f aca="false">FIXED(Data!AY8,0)&amp;" km/h"</f>
        <v>130 km/h</v>
      </c>
      <c r="M13" s="293" t="str">
        <f aca="false">"&gt; "&amp;L13</f>
        <v>&gt; 130 km/h</v>
      </c>
      <c r="N13" s="293"/>
      <c r="P13" s="342" t="s">
        <v>284</v>
      </c>
      <c r="Q13" s="5"/>
      <c r="S13" s="343" t="s">
        <v>285</v>
      </c>
      <c r="T13" s="344" t="s">
        <v>286</v>
      </c>
      <c r="U13" s="345" t="s">
        <v>287</v>
      </c>
      <c r="V13" s="346" t="s">
        <v>288</v>
      </c>
    </row>
    <row r="14" customFormat="false" ht="14.65" hidden="false" customHeight="true" outlineLevel="0" collapsed="false">
      <c r="A14" s="267" t="s">
        <v>46</v>
      </c>
      <c r="B14" s="268" t="n">
        <f aca="false">Data_speed!B5</f>
        <v>0</v>
      </c>
      <c r="C14" s="268" t="n">
        <f aca="false">Data_speed!C5</f>
        <v>2</v>
      </c>
      <c r="D14" s="268" t="n">
        <f aca="false">Data_speed!D5</f>
        <v>1</v>
      </c>
      <c r="E14" s="268" t="n">
        <f aca="false">Data_speed!E5</f>
        <v>151</v>
      </c>
      <c r="F14" s="268" t="n">
        <f aca="false">Data_speed!F5</f>
        <v>197</v>
      </c>
      <c r="G14" s="268" t="n">
        <f aca="false">Data_speed!G5</f>
        <v>23</v>
      </c>
      <c r="H14" s="268" t="n">
        <f aca="false">Data_speed!H5</f>
        <v>2</v>
      </c>
      <c r="I14" s="268" t="n">
        <f aca="false">Data_speed!I5</f>
        <v>2</v>
      </c>
      <c r="J14" s="268" t="n">
        <f aca="false">Data_speed!J5</f>
        <v>0</v>
      </c>
      <c r="K14" s="268" t="n">
        <f aca="false">Data_speed!K5</f>
        <v>0</v>
      </c>
      <c r="L14" s="268" t="n">
        <f aca="false">Data_speed!L5</f>
        <v>0</v>
      </c>
      <c r="M14" s="268" t="n">
        <f aca="false">Data_speed!M5</f>
        <v>0</v>
      </c>
      <c r="N14" s="268" t="n">
        <f aca="false">Data_speed!N5</f>
        <v>0</v>
      </c>
      <c r="P14" s="268" t="n">
        <f aca="false">CV_C!U14</f>
        <v>54</v>
      </c>
      <c r="Q14" s="213"/>
      <c r="S14" s="347" t="n">
        <f aca="false">IF(Data!BB12=65535,0,Data!BB12)</f>
        <v>45</v>
      </c>
      <c r="T14" s="208" t="n">
        <f aca="false">IF(Data!BC12=65535,0,Data!BC12)</f>
        <v>55</v>
      </c>
      <c r="U14" s="215" t="n">
        <f aca="false">IF(Data!BD12=65535,0,Data!BD12)</f>
        <v>55</v>
      </c>
      <c r="V14" s="348" t="n">
        <f aca="false">IF(Data!BE12=65535,0,Data!BE12)</f>
        <v>51.6534391534392</v>
      </c>
    </row>
    <row r="15" customFormat="false" ht="14.65" hidden="false" customHeight="true" outlineLevel="0" collapsed="false">
      <c r="A15" s="270" t="s">
        <v>47</v>
      </c>
      <c r="B15" s="268" t="n">
        <f aca="false">Data_speed!B6</f>
        <v>0</v>
      </c>
      <c r="C15" s="268" t="n">
        <f aca="false">Data_speed!C6</f>
        <v>2</v>
      </c>
      <c r="D15" s="268" t="n">
        <f aca="false">Data_speed!D6</f>
        <v>1</v>
      </c>
      <c r="E15" s="268" t="n">
        <f aca="false">Data_speed!E6</f>
        <v>62</v>
      </c>
      <c r="F15" s="268" t="n">
        <f aca="false">Data_speed!F6</f>
        <v>71</v>
      </c>
      <c r="G15" s="268" t="n">
        <f aca="false">Data_speed!G6</f>
        <v>17</v>
      </c>
      <c r="H15" s="268" t="n">
        <f aca="false">Data_speed!H6</f>
        <v>3</v>
      </c>
      <c r="I15" s="268" t="n">
        <f aca="false">Data_speed!I6</f>
        <v>0</v>
      </c>
      <c r="J15" s="268" t="n">
        <f aca="false">Data_speed!J6</f>
        <v>0</v>
      </c>
      <c r="K15" s="268" t="n">
        <f aca="false">Data_speed!K6</f>
        <v>0</v>
      </c>
      <c r="L15" s="268" t="n">
        <f aca="false">Data_speed!L6</f>
        <v>0</v>
      </c>
      <c r="M15" s="268" t="n">
        <f aca="false">Data_speed!M6</f>
        <v>0</v>
      </c>
      <c r="N15" s="268" t="n">
        <f aca="false">Data_speed!N6</f>
        <v>0</v>
      </c>
      <c r="P15" s="308" t="n">
        <f aca="false">CV_C!U15</f>
        <v>22.2857142857143</v>
      </c>
      <c r="Q15" s="213"/>
      <c r="S15" s="347" t="n">
        <f aca="false">IF(Data!BB13=65535,0,Data!BB13)</f>
        <v>45</v>
      </c>
      <c r="T15" s="208" t="n">
        <f aca="false">IF(Data!BC13=65535,0,Data!BC13)</f>
        <v>55</v>
      </c>
      <c r="U15" s="215" t="n">
        <f aca="false">IF(Data!BD13=65535,0,Data!BD13)</f>
        <v>55</v>
      </c>
      <c r="V15" s="349" t="n">
        <f aca="false">IF(Data!BE13=65535,0,Data!BE13)</f>
        <v>51.9551282051282</v>
      </c>
    </row>
    <row r="16" customFormat="false" ht="14.65" hidden="false" customHeight="true" outlineLevel="0" collapsed="false">
      <c r="A16" s="270" t="s">
        <v>48</v>
      </c>
      <c r="B16" s="268" t="n">
        <f aca="false">Data_speed!B7</f>
        <v>0</v>
      </c>
      <c r="C16" s="268" t="n">
        <f aca="false">Data_speed!C7</f>
        <v>1</v>
      </c>
      <c r="D16" s="268" t="n">
        <f aca="false">Data_speed!D7</f>
        <v>3</v>
      </c>
      <c r="E16" s="268" t="n">
        <f aca="false">Data_speed!E7</f>
        <v>38</v>
      </c>
      <c r="F16" s="268" t="n">
        <f aca="false">Data_speed!F7</f>
        <v>53</v>
      </c>
      <c r="G16" s="268" t="n">
        <f aca="false">Data_speed!G7</f>
        <v>12</v>
      </c>
      <c r="H16" s="268" t="n">
        <f aca="false">Data_speed!H7</f>
        <v>1</v>
      </c>
      <c r="I16" s="268" t="n">
        <f aca="false">Data_speed!I7</f>
        <v>1</v>
      </c>
      <c r="J16" s="268" t="n">
        <f aca="false">Data_speed!J7</f>
        <v>0</v>
      </c>
      <c r="K16" s="268" t="n">
        <f aca="false">Data_speed!K7</f>
        <v>0</v>
      </c>
      <c r="L16" s="268" t="n">
        <f aca="false">Data_speed!L7</f>
        <v>0</v>
      </c>
      <c r="M16" s="268" t="n">
        <f aca="false">Data_speed!M7</f>
        <v>0</v>
      </c>
      <c r="N16" s="268" t="n">
        <f aca="false">Data_speed!N7</f>
        <v>0</v>
      </c>
      <c r="P16" s="308" t="n">
        <f aca="false">CV_C!U16</f>
        <v>15.5714285714286</v>
      </c>
      <c r="Q16" s="213"/>
      <c r="S16" s="347" t="n">
        <f aca="false">IF(Data!BB14=65535,0,Data!BB14)</f>
        <v>45</v>
      </c>
      <c r="T16" s="208" t="n">
        <f aca="false">IF(Data!BC14=65535,0,Data!BC14)</f>
        <v>55</v>
      </c>
      <c r="U16" s="215" t="n">
        <f aca="false">IF(Data!BD14=65535,0,Data!BD14)</f>
        <v>55</v>
      </c>
      <c r="V16" s="349" t="n">
        <f aca="false">IF(Data!BE14=65535,0,Data!BE14)</f>
        <v>52.2247706422018</v>
      </c>
    </row>
    <row r="17" customFormat="false" ht="14.65" hidden="false" customHeight="true" outlineLevel="0" collapsed="false">
      <c r="A17" s="270" t="s">
        <v>49</v>
      </c>
      <c r="B17" s="268" t="n">
        <f aca="false">Data_speed!B8</f>
        <v>0</v>
      </c>
      <c r="C17" s="268" t="n">
        <f aca="false">Data_speed!C8</f>
        <v>0</v>
      </c>
      <c r="D17" s="268" t="n">
        <f aca="false">Data_speed!D8</f>
        <v>0</v>
      </c>
      <c r="E17" s="268" t="n">
        <f aca="false">Data_speed!E8</f>
        <v>45</v>
      </c>
      <c r="F17" s="268" t="n">
        <f aca="false">Data_speed!F8</f>
        <v>27</v>
      </c>
      <c r="G17" s="268" t="n">
        <f aca="false">Data_speed!G8</f>
        <v>20</v>
      </c>
      <c r="H17" s="268" t="n">
        <f aca="false">Data_speed!H8</f>
        <v>4</v>
      </c>
      <c r="I17" s="268" t="n">
        <f aca="false">Data_speed!I8</f>
        <v>0</v>
      </c>
      <c r="J17" s="268" t="n">
        <f aca="false">Data_speed!J8</f>
        <v>1</v>
      </c>
      <c r="K17" s="268" t="n">
        <f aca="false">Data_speed!K8</f>
        <v>0</v>
      </c>
      <c r="L17" s="268" t="n">
        <f aca="false">Data_speed!L8</f>
        <v>0</v>
      </c>
      <c r="M17" s="268" t="n">
        <f aca="false">Data_speed!M8</f>
        <v>0</v>
      </c>
      <c r="N17" s="268" t="n">
        <f aca="false">Data_speed!N8</f>
        <v>0</v>
      </c>
      <c r="P17" s="308" t="n">
        <f aca="false">CV_C!U17</f>
        <v>13.8571428571429</v>
      </c>
      <c r="Q17" s="213"/>
      <c r="S17" s="347" t="n">
        <f aca="false">IF(Data!BB15=65535,0,Data!BB15)</f>
        <v>45</v>
      </c>
      <c r="T17" s="208" t="n">
        <f aca="false">IF(Data!BC15=65535,0,Data!BC15)</f>
        <v>55</v>
      </c>
      <c r="U17" s="215" t="n">
        <f aca="false">IF(Data!BD15=65535,0,Data!BD15)</f>
        <v>65</v>
      </c>
      <c r="V17" s="349" t="n">
        <f aca="false">IF(Data!BE15=65535,0,Data!BE15)</f>
        <v>53.659793814433</v>
      </c>
    </row>
    <row r="18" customFormat="false" ht="14.65" hidden="false" customHeight="true" outlineLevel="0" collapsed="false">
      <c r="A18" s="270" t="s">
        <v>50</v>
      </c>
      <c r="B18" s="268" t="n">
        <f aca="false">Data_speed!B9</f>
        <v>1</v>
      </c>
      <c r="C18" s="268" t="n">
        <f aca="false">Data_speed!C9</f>
        <v>0</v>
      </c>
      <c r="D18" s="268" t="n">
        <f aca="false">Data_speed!D9</f>
        <v>3</v>
      </c>
      <c r="E18" s="268" t="n">
        <f aca="false">Data_speed!E9</f>
        <v>36</v>
      </c>
      <c r="F18" s="268" t="n">
        <f aca="false">Data_speed!F9</f>
        <v>64</v>
      </c>
      <c r="G18" s="268" t="n">
        <f aca="false">Data_speed!G9</f>
        <v>22</v>
      </c>
      <c r="H18" s="268" t="n">
        <f aca="false">Data_speed!H9</f>
        <v>6</v>
      </c>
      <c r="I18" s="268" t="n">
        <f aca="false">Data_speed!I9</f>
        <v>3</v>
      </c>
      <c r="J18" s="268" t="n">
        <f aca="false">Data_speed!J9</f>
        <v>0</v>
      </c>
      <c r="K18" s="268" t="n">
        <f aca="false">Data_speed!K9</f>
        <v>0</v>
      </c>
      <c r="L18" s="268" t="n">
        <f aca="false">Data_speed!L9</f>
        <v>0</v>
      </c>
      <c r="M18" s="268" t="n">
        <f aca="false">Data_speed!M9</f>
        <v>0</v>
      </c>
      <c r="N18" s="268" t="n">
        <f aca="false">Data_speed!N9</f>
        <v>0</v>
      </c>
      <c r="P18" s="308" t="n">
        <f aca="false">CV_C!U18</f>
        <v>19.2857142857143</v>
      </c>
      <c r="Q18" s="213"/>
      <c r="S18" s="347" t="n">
        <f aca="false">IF(Data!BB16=65535,0,Data!BB16)</f>
        <v>45</v>
      </c>
      <c r="T18" s="208" t="n">
        <f aca="false">IF(Data!BC16=65535,0,Data!BC16)</f>
        <v>55</v>
      </c>
      <c r="U18" s="215" t="n">
        <f aca="false">IF(Data!BD16=65535,0,Data!BD16)</f>
        <v>65</v>
      </c>
      <c r="V18" s="349" t="n">
        <f aca="false">IF(Data!BE16=65535,0,Data!BE16)</f>
        <v>54.7592592592593</v>
      </c>
    </row>
    <row r="19" customFormat="false" ht="14.65" hidden="false" customHeight="true" outlineLevel="0" collapsed="false">
      <c r="A19" s="270" t="s">
        <v>51</v>
      </c>
      <c r="B19" s="268" t="n">
        <f aca="false">Data_speed!B10</f>
        <v>0</v>
      </c>
      <c r="C19" s="268" t="n">
        <f aca="false">Data_speed!C10</f>
        <v>0</v>
      </c>
      <c r="D19" s="268" t="n">
        <f aca="false">Data_speed!D10</f>
        <v>6</v>
      </c>
      <c r="E19" s="268" t="n">
        <f aca="false">Data_speed!E10</f>
        <v>126</v>
      </c>
      <c r="F19" s="268" t="n">
        <f aca="false">Data_speed!F10</f>
        <v>149</v>
      </c>
      <c r="G19" s="268" t="n">
        <f aca="false">Data_speed!G10</f>
        <v>20</v>
      </c>
      <c r="H19" s="268" t="n">
        <f aca="false">Data_speed!H10</f>
        <v>2</v>
      </c>
      <c r="I19" s="268" t="n">
        <f aca="false">Data_speed!I10</f>
        <v>0</v>
      </c>
      <c r="J19" s="268" t="n">
        <f aca="false">Data_speed!J10</f>
        <v>1</v>
      </c>
      <c r="K19" s="268" t="n">
        <f aca="false">Data_speed!K10</f>
        <v>0</v>
      </c>
      <c r="L19" s="268" t="n">
        <f aca="false">Data_speed!L10</f>
        <v>0</v>
      </c>
      <c r="M19" s="268" t="n">
        <f aca="false">Data_speed!M10</f>
        <v>0</v>
      </c>
      <c r="N19" s="268" t="n">
        <f aca="false">Data_speed!N10</f>
        <v>0</v>
      </c>
      <c r="P19" s="308" t="n">
        <f aca="false">CV_C!U19</f>
        <v>43.4285714285714</v>
      </c>
      <c r="Q19" s="213"/>
      <c r="S19" s="347" t="n">
        <f aca="false">IF(Data!BB17=65535,0,Data!BB17)</f>
        <v>45</v>
      </c>
      <c r="T19" s="208" t="n">
        <f aca="false">IF(Data!BC17=65535,0,Data!BC17)</f>
        <v>55</v>
      </c>
      <c r="U19" s="215" t="n">
        <f aca="false">IF(Data!BD17=65535,0,Data!BD17)</f>
        <v>55</v>
      </c>
      <c r="V19" s="349" t="n">
        <f aca="false">IF(Data!BE17=65535,0,Data!BE17)</f>
        <v>51.3815789473684</v>
      </c>
    </row>
    <row r="20" customFormat="false" ht="14.65" hidden="false" customHeight="true" outlineLevel="0" collapsed="false">
      <c r="A20" s="271" t="s">
        <v>52</v>
      </c>
      <c r="B20" s="268" t="n">
        <f aca="false">Data_speed!B11</f>
        <v>0</v>
      </c>
      <c r="C20" s="268" t="n">
        <f aca="false">Data_speed!C11</f>
        <v>5</v>
      </c>
      <c r="D20" s="268" t="n">
        <f aca="false">Data_speed!D11</f>
        <v>24</v>
      </c>
      <c r="E20" s="268" t="n">
        <f aca="false">Data_speed!E11</f>
        <v>608</v>
      </c>
      <c r="F20" s="268" t="n">
        <f aca="false">Data_speed!F11</f>
        <v>539</v>
      </c>
      <c r="G20" s="268" t="n">
        <f aca="false">Data_speed!G11</f>
        <v>32</v>
      </c>
      <c r="H20" s="268" t="n">
        <f aca="false">Data_speed!H11</f>
        <v>0</v>
      </c>
      <c r="I20" s="268" t="n">
        <f aca="false">Data_speed!I11</f>
        <v>0</v>
      </c>
      <c r="J20" s="268" t="n">
        <f aca="false">Data_speed!J11</f>
        <v>0</v>
      </c>
      <c r="K20" s="268" t="n">
        <f aca="false">Data_speed!K11</f>
        <v>0</v>
      </c>
      <c r="L20" s="268" t="n">
        <f aca="false">Data_speed!L11</f>
        <v>0</v>
      </c>
      <c r="M20" s="268" t="n">
        <f aca="false">Data_speed!M11</f>
        <v>1</v>
      </c>
      <c r="N20" s="268" t="n">
        <f aca="false">Data_speed!N11</f>
        <v>0</v>
      </c>
      <c r="P20" s="308" t="n">
        <f aca="false">CV_C!U20</f>
        <v>172.714285714286</v>
      </c>
      <c r="Q20" s="213"/>
      <c r="S20" s="347" t="n">
        <f aca="false">IF(Data!BB18=65535,0,Data!BB18)</f>
        <v>45</v>
      </c>
      <c r="T20" s="208" t="n">
        <f aca="false">IF(Data!BC18=65535,0,Data!BC18)</f>
        <v>45</v>
      </c>
      <c r="U20" s="215" t="n">
        <f aca="false">IF(Data!BD18=65535,0,Data!BD18)</f>
        <v>55</v>
      </c>
      <c r="V20" s="349" t="n">
        <f aca="false">IF(Data!BE18=65535,0,Data!BE18)</f>
        <v>49.762200165426</v>
      </c>
    </row>
    <row r="21" customFormat="false" ht="14.65" hidden="false" customHeight="true" outlineLevel="0" collapsed="false">
      <c r="A21" s="267" t="s">
        <v>53</v>
      </c>
      <c r="B21" s="268" t="n">
        <f aca="false">Data_speed!B12</f>
        <v>9</v>
      </c>
      <c r="C21" s="268" t="n">
        <f aca="false">Data_speed!C12</f>
        <v>54</v>
      </c>
      <c r="D21" s="268" t="n">
        <f aca="false">Data_speed!D12</f>
        <v>120</v>
      </c>
      <c r="E21" s="268" t="n">
        <f aca="false">Data_speed!E12</f>
        <v>1349</v>
      </c>
      <c r="F21" s="268" t="n">
        <f aca="false">Data_speed!F12</f>
        <v>975</v>
      </c>
      <c r="G21" s="268" t="n">
        <f aca="false">Data_speed!G12</f>
        <v>31</v>
      </c>
      <c r="H21" s="268" t="n">
        <f aca="false">Data_speed!H12</f>
        <v>3</v>
      </c>
      <c r="I21" s="268" t="n">
        <f aca="false">Data_speed!I12</f>
        <v>0</v>
      </c>
      <c r="J21" s="268" t="n">
        <f aca="false">Data_speed!J12</f>
        <v>0</v>
      </c>
      <c r="K21" s="268" t="n">
        <f aca="false">Data_speed!K12</f>
        <v>0</v>
      </c>
      <c r="L21" s="268" t="n">
        <f aca="false">Data_speed!L12</f>
        <v>0</v>
      </c>
      <c r="M21" s="268" t="n">
        <f aca="false">Data_speed!M12</f>
        <v>0</v>
      </c>
      <c r="N21" s="268" t="n">
        <f aca="false">Data_speed!N12</f>
        <v>0</v>
      </c>
      <c r="P21" s="281" t="n">
        <f aca="false">CV_C!U21</f>
        <v>363</v>
      </c>
      <c r="Q21" s="213"/>
      <c r="S21" s="350" t="n">
        <f aca="false">IF(Data!BB19=65535,0,Data!BB19)</f>
        <v>45</v>
      </c>
      <c r="T21" s="351" t="n">
        <f aca="false">IF(Data!BC19=65535,0,Data!BC19)</f>
        <v>45</v>
      </c>
      <c r="U21" s="352" t="n">
        <f aca="false">IF(Data!BD19=65535,0,Data!BD19)</f>
        <v>55</v>
      </c>
      <c r="V21" s="353" t="n">
        <f aca="false">IF(Data!BE19=65535,0,Data!BE19)</f>
        <v>48.0509641873278</v>
      </c>
    </row>
    <row r="22" customFormat="false" ht="14.65" hidden="false" customHeight="true" outlineLevel="0" collapsed="false">
      <c r="A22" s="267" t="s">
        <v>54</v>
      </c>
      <c r="B22" s="268" t="n">
        <f aca="false">Data_speed!B13</f>
        <v>1</v>
      </c>
      <c r="C22" s="268" t="n">
        <f aca="false">Data_speed!C13</f>
        <v>2</v>
      </c>
      <c r="D22" s="268" t="n">
        <f aca="false">Data_speed!D13</f>
        <v>67</v>
      </c>
      <c r="E22" s="268" t="n">
        <f aca="false">Data_speed!E13</f>
        <v>1273</v>
      </c>
      <c r="F22" s="268" t="n">
        <f aca="false">Data_speed!F13</f>
        <v>929</v>
      </c>
      <c r="G22" s="268" t="n">
        <f aca="false">Data_speed!G13</f>
        <v>60</v>
      </c>
      <c r="H22" s="268" t="n">
        <f aca="false">Data_speed!H13</f>
        <v>4</v>
      </c>
      <c r="I22" s="268" t="n">
        <f aca="false">Data_speed!I13</f>
        <v>1</v>
      </c>
      <c r="J22" s="268" t="n">
        <f aca="false">Data_speed!J13</f>
        <v>0</v>
      </c>
      <c r="K22" s="268" t="n">
        <f aca="false">Data_speed!K13</f>
        <v>0</v>
      </c>
      <c r="L22" s="268" t="n">
        <f aca="false">Data_speed!L13</f>
        <v>0</v>
      </c>
      <c r="M22" s="268" t="n">
        <f aca="false">Data_speed!M13</f>
        <v>0</v>
      </c>
      <c r="N22" s="268" t="n">
        <f aca="false">Data_speed!N13</f>
        <v>0</v>
      </c>
      <c r="P22" s="308" t="n">
        <f aca="false">CV_C!U22</f>
        <v>333.714285714286</v>
      </c>
      <c r="Q22" s="213"/>
      <c r="S22" s="347" t="n">
        <f aca="false">IF(Data!BB20=65535,0,Data!BB20)</f>
        <v>45</v>
      </c>
      <c r="T22" s="208" t="n">
        <f aca="false">IF(Data!BC20=65535,0,Data!BC20)</f>
        <v>45</v>
      </c>
      <c r="U22" s="215" t="n">
        <f aca="false">IF(Data!BD20=65535,0,Data!BD20)</f>
        <v>55</v>
      </c>
      <c r="V22" s="349" t="n">
        <f aca="false">IF(Data!BE20=65535,0,Data!BE20)</f>
        <v>49.237270004279</v>
      </c>
    </row>
    <row r="23" customFormat="false" ht="14.65" hidden="false" customHeight="true" outlineLevel="0" collapsed="false">
      <c r="A23" s="270" t="s">
        <v>55</v>
      </c>
      <c r="B23" s="268" t="n">
        <f aca="false">Data_speed!B14</f>
        <v>7</v>
      </c>
      <c r="C23" s="268" t="n">
        <f aca="false">Data_speed!C14</f>
        <v>8</v>
      </c>
      <c r="D23" s="268" t="n">
        <f aca="false">Data_speed!D14</f>
        <v>66</v>
      </c>
      <c r="E23" s="268" t="n">
        <f aca="false">Data_speed!E14</f>
        <v>1190</v>
      </c>
      <c r="F23" s="268" t="n">
        <f aca="false">Data_speed!F14</f>
        <v>901</v>
      </c>
      <c r="G23" s="268" t="n">
        <f aca="false">Data_speed!G14</f>
        <v>47</v>
      </c>
      <c r="H23" s="268" t="n">
        <f aca="false">Data_speed!H14</f>
        <v>2</v>
      </c>
      <c r="I23" s="268" t="n">
        <f aca="false">Data_speed!I14</f>
        <v>0</v>
      </c>
      <c r="J23" s="268" t="n">
        <f aca="false">Data_speed!J14</f>
        <v>0</v>
      </c>
      <c r="K23" s="268" t="n">
        <f aca="false">Data_speed!K14</f>
        <v>0</v>
      </c>
      <c r="L23" s="268" t="n">
        <f aca="false">Data_speed!L14</f>
        <v>0</v>
      </c>
      <c r="M23" s="268" t="n">
        <f aca="false">Data_speed!M14</f>
        <v>0</v>
      </c>
      <c r="N23" s="268" t="n">
        <f aca="false">Data_speed!N14</f>
        <v>0</v>
      </c>
      <c r="P23" s="308" t="n">
        <f aca="false">CV_C!U23</f>
        <v>317.285714285714</v>
      </c>
      <c r="Q23" s="213"/>
      <c r="S23" s="347" t="n">
        <f aca="false">IF(Data!BB21=65535,0,Data!BB21)</f>
        <v>45</v>
      </c>
      <c r="T23" s="208" t="n">
        <f aca="false">IF(Data!BC21=65535,0,Data!BC21)</f>
        <v>45</v>
      </c>
      <c r="U23" s="215" t="n">
        <f aca="false">IF(Data!BD21=65535,0,Data!BD21)</f>
        <v>55</v>
      </c>
      <c r="V23" s="349" t="n">
        <f aca="false">IF(Data!BE21=65535,0,Data!BE21)</f>
        <v>49.0263394867177</v>
      </c>
    </row>
    <row r="24" customFormat="false" ht="14.65" hidden="false" customHeight="true" outlineLevel="0" collapsed="false">
      <c r="A24" s="270" t="s">
        <v>56</v>
      </c>
      <c r="B24" s="268" t="n">
        <f aca="false">Data_speed!B15</f>
        <v>0</v>
      </c>
      <c r="C24" s="268" t="n">
        <f aca="false">Data_speed!C15</f>
        <v>19</v>
      </c>
      <c r="D24" s="268" t="n">
        <f aca="false">Data_speed!D15</f>
        <v>75</v>
      </c>
      <c r="E24" s="268" t="n">
        <f aca="false">Data_speed!E15</f>
        <v>1408</v>
      </c>
      <c r="F24" s="268" t="n">
        <f aca="false">Data_speed!F15</f>
        <v>856</v>
      </c>
      <c r="G24" s="268" t="n">
        <f aca="false">Data_speed!G15</f>
        <v>27</v>
      </c>
      <c r="H24" s="268" t="n">
        <f aca="false">Data_speed!H15</f>
        <v>1</v>
      </c>
      <c r="I24" s="268" t="n">
        <f aca="false">Data_speed!I15</f>
        <v>0</v>
      </c>
      <c r="J24" s="268" t="n">
        <f aca="false">Data_speed!J15</f>
        <v>0</v>
      </c>
      <c r="K24" s="268" t="n">
        <f aca="false">Data_speed!K15</f>
        <v>0</v>
      </c>
      <c r="L24" s="268" t="n">
        <f aca="false">Data_speed!L15</f>
        <v>0</v>
      </c>
      <c r="M24" s="268" t="n">
        <f aca="false">Data_speed!M15</f>
        <v>0</v>
      </c>
      <c r="N24" s="268" t="n">
        <f aca="false">Data_speed!N15</f>
        <v>0</v>
      </c>
      <c r="P24" s="308" t="n">
        <f aca="false">CV_C!U24</f>
        <v>340.857142857143</v>
      </c>
      <c r="Q24" s="213"/>
      <c r="S24" s="347" t="n">
        <f aca="false">IF(Data!BB22=65535,0,Data!BB22)</f>
        <v>45</v>
      </c>
      <c r="T24" s="208" t="n">
        <f aca="false">IF(Data!BC22=65535,0,Data!BC22)</f>
        <v>45</v>
      </c>
      <c r="U24" s="215" t="n">
        <f aca="false">IF(Data!BD22=65535,0,Data!BD22)</f>
        <v>55</v>
      </c>
      <c r="V24" s="349" t="n">
        <f aca="false">IF(Data!BE22=65535,0,Data!BE22)</f>
        <v>48.3329840737636</v>
      </c>
    </row>
    <row r="25" customFormat="false" ht="14.65" hidden="false" customHeight="true" outlineLevel="0" collapsed="false">
      <c r="A25" s="270" t="s">
        <v>57</v>
      </c>
      <c r="B25" s="268" t="n">
        <f aca="false">Data_speed!B16</f>
        <v>0</v>
      </c>
      <c r="C25" s="268" t="n">
        <f aca="false">Data_speed!C16</f>
        <v>3</v>
      </c>
      <c r="D25" s="268" t="n">
        <f aca="false">Data_speed!D16</f>
        <v>99</v>
      </c>
      <c r="E25" s="268" t="n">
        <f aca="false">Data_speed!E16</f>
        <v>1843</v>
      </c>
      <c r="F25" s="268" t="n">
        <f aca="false">Data_speed!F16</f>
        <v>1147</v>
      </c>
      <c r="G25" s="268" t="n">
        <f aca="false">Data_speed!G16</f>
        <v>27</v>
      </c>
      <c r="H25" s="268" t="n">
        <f aca="false">Data_speed!H16</f>
        <v>0</v>
      </c>
      <c r="I25" s="268" t="n">
        <f aca="false">Data_speed!I16</f>
        <v>1</v>
      </c>
      <c r="J25" s="268" t="n">
        <f aca="false">Data_speed!J16</f>
        <v>0</v>
      </c>
      <c r="K25" s="268" t="n">
        <f aca="false">Data_speed!K16</f>
        <v>0</v>
      </c>
      <c r="L25" s="268" t="n">
        <f aca="false">Data_speed!L16</f>
        <v>0</v>
      </c>
      <c r="M25" s="268" t="n">
        <f aca="false">Data_speed!M16</f>
        <v>0</v>
      </c>
      <c r="N25" s="268" t="n">
        <f aca="false">Data_speed!N16</f>
        <v>0</v>
      </c>
      <c r="P25" s="308" t="n">
        <f aca="false">CV_C!U25</f>
        <v>445.857142857143</v>
      </c>
      <c r="Q25" s="213"/>
      <c r="S25" s="347" t="n">
        <f aca="false">IF(Data!BB23=65535,0,Data!BB23)</f>
        <v>45</v>
      </c>
      <c r="T25" s="208" t="n">
        <f aca="false">IF(Data!BC23=65535,0,Data!BC23)</f>
        <v>45</v>
      </c>
      <c r="U25" s="215" t="n">
        <f aca="false">IF(Data!BD23=65535,0,Data!BD23)</f>
        <v>55</v>
      </c>
      <c r="V25" s="349" t="n">
        <f aca="false">IF(Data!BE23=65535,0,Data!BE23)</f>
        <v>48.5232371794872</v>
      </c>
    </row>
    <row r="26" customFormat="false" ht="14.65" hidden="false" customHeight="true" outlineLevel="0" collapsed="false">
      <c r="A26" s="306" t="s">
        <v>58</v>
      </c>
      <c r="B26" s="268" t="n">
        <f aca="false">Data_speed!B17</f>
        <v>1</v>
      </c>
      <c r="C26" s="268" t="n">
        <f aca="false">Data_speed!C17</f>
        <v>6</v>
      </c>
      <c r="D26" s="268" t="n">
        <f aca="false">Data_speed!D17</f>
        <v>82</v>
      </c>
      <c r="E26" s="268" t="n">
        <f aca="false">Data_speed!E17</f>
        <v>1581</v>
      </c>
      <c r="F26" s="268" t="n">
        <f aca="false">Data_speed!F17</f>
        <v>1177</v>
      </c>
      <c r="G26" s="268" t="n">
        <f aca="false">Data_speed!G17</f>
        <v>43</v>
      </c>
      <c r="H26" s="268" t="n">
        <f aca="false">Data_speed!H17</f>
        <v>2</v>
      </c>
      <c r="I26" s="268" t="n">
        <f aca="false">Data_speed!I17</f>
        <v>0</v>
      </c>
      <c r="J26" s="268" t="n">
        <f aca="false">Data_speed!J17</f>
        <v>0</v>
      </c>
      <c r="K26" s="268" t="n">
        <f aca="false">Data_speed!K17</f>
        <v>1</v>
      </c>
      <c r="L26" s="268" t="n">
        <f aca="false">Data_speed!L17</f>
        <v>0</v>
      </c>
      <c r="M26" s="268" t="n">
        <f aca="false">Data_speed!M17</f>
        <v>0</v>
      </c>
      <c r="N26" s="268" t="n">
        <f aca="false">Data_speed!N17</f>
        <v>0</v>
      </c>
      <c r="P26" s="308" t="n">
        <f aca="false">CV_C!U26</f>
        <v>413.285714285714</v>
      </c>
      <c r="Q26" s="213"/>
      <c r="S26" s="347" t="n">
        <f aca="false">IF(Data!BB24=65535,0,Data!BB24)</f>
        <v>45</v>
      </c>
      <c r="T26" s="208" t="n">
        <f aca="false">IF(Data!BC24=65535,0,Data!BC24)</f>
        <v>45</v>
      </c>
      <c r="U26" s="215" t="n">
        <f aca="false">IF(Data!BD24=65535,0,Data!BD24)</f>
        <v>55</v>
      </c>
      <c r="V26" s="349" t="n">
        <f aca="false">IF(Data!BE24=65535,0,Data!BE24)</f>
        <v>49.0658486000691</v>
      </c>
    </row>
    <row r="27" customFormat="false" ht="14.65" hidden="false" customHeight="true" outlineLevel="0" collapsed="false">
      <c r="A27" s="270" t="s">
        <v>59</v>
      </c>
      <c r="B27" s="268" t="n">
        <f aca="false">Data_speed!B18</f>
        <v>1</v>
      </c>
      <c r="C27" s="268" t="n">
        <f aca="false">Data_speed!C18</f>
        <v>12</v>
      </c>
      <c r="D27" s="268" t="n">
        <f aca="false">Data_speed!D18</f>
        <v>101</v>
      </c>
      <c r="E27" s="268" t="n">
        <f aca="false">Data_speed!E18</f>
        <v>1664</v>
      </c>
      <c r="F27" s="268" t="n">
        <f aca="false">Data_speed!F18</f>
        <v>1101</v>
      </c>
      <c r="G27" s="268" t="n">
        <f aca="false">Data_speed!G18</f>
        <v>63</v>
      </c>
      <c r="H27" s="268" t="n">
        <f aca="false">Data_speed!H18</f>
        <v>0</v>
      </c>
      <c r="I27" s="268" t="n">
        <f aca="false">Data_speed!I18</f>
        <v>0</v>
      </c>
      <c r="J27" s="268" t="n">
        <f aca="false">Data_speed!J18</f>
        <v>0</v>
      </c>
      <c r="K27" s="268" t="n">
        <f aca="false">Data_speed!K18</f>
        <v>0</v>
      </c>
      <c r="L27" s="268" t="n">
        <f aca="false">Data_speed!L18</f>
        <v>0</v>
      </c>
      <c r="M27" s="268" t="n">
        <f aca="false">Data_speed!M18</f>
        <v>0</v>
      </c>
      <c r="N27" s="268" t="n">
        <f aca="false">Data_speed!N18</f>
        <v>0</v>
      </c>
      <c r="P27" s="308" t="n">
        <f aca="false">CV_C!U27</f>
        <v>420.285714285714</v>
      </c>
      <c r="Q27" s="213"/>
      <c r="S27" s="347" t="n">
        <f aca="false">IF(Data!BB25=65535,0,Data!BB25)</f>
        <v>45</v>
      </c>
      <c r="T27" s="208" t="n">
        <f aca="false">IF(Data!BC25=65535,0,Data!BC25)</f>
        <v>45</v>
      </c>
      <c r="U27" s="215" t="n">
        <f aca="false">IF(Data!BD25=65535,0,Data!BD25)</f>
        <v>55</v>
      </c>
      <c r="V27" s="349" t="n">
        <f aca="false">IF(Data!BE25=65535,0,Data!BE25)</f>
        <v>48.7245071380014</v>
      </c>
    </row>
    <row r="28" customFormat="false" ht="14.65" hidden="false" customHeight="true" outlineLevel="0" collapsed="false">
      <c r="A28" s="270" t="s">
        <v>60</v>
      </c>
      <c r="B28" s="268" t="n">
        <f aca="false">Data_speed!B19</f>
        <v>4</v>
      </c>
      <c r="C28" s="268" t="n">
        <f aca="false">Data_speed!C19</f>
        <v>10</v>
      </c>
      <c r="D28" s="268" t="n">
        <f aca="false">Data_speed!D19</f>
        <v>66</v>
      </c>
      <c r="E28" s="268" t="n">
        <f aca="false">Data_speed!E19</f>
        <v>1428</v>
      </c>
      <c r="F28" s="268" t="n">
        <f aca="false">Data_speed!F19</f>
        <v>1120</v>
      </c>
      <c r="G28" s="268" t="n">
        <f aca="false">Data_speed!G19</f>
        <v>47</v>
      </c>
      <c r="H28" s="268" t="n">
        <f aca="false">Data_speed!H19</f>
        <v>0</v>
      </c>
      <c r="I28" s="268" t="n">
        <f aca="false">Data_speed!I19</f>
        <v>0</v>
      </c>
      <c r="J28" s="268" t="n">
        <f aca="false">Data_speed!J19</f>
        <v>0</v>
      </c>
      <c r="K28" s="268" t="n">
        <f aca="false">Data_speed!K19</f>
        <v>0</v>
      </c>
      <c r="L28" s="268" t="n">
        <f aca="false">Data_speed!L19</f>
        <v>0</v>
      </c>
      <c r="M28" s="268" t="n">
        <f aca="false">Data_speed!M19</f>
        <v>0</v>
      </c>
      <c r="N28" s="268" t="n">
        <f aca="false">Data_speed!N19</f>
        <v>0</v>
      </c>
      <c r="P28" s="308" t="n">
        <f aca="false">CV_C!U28</f>
        <v>382.142857142857</v>
      </c>
      <c r="Q28" s="213"/>
      <c r="S28" s="347" t="n">
        <f aca="false">IF(Data!BB26=65535,0,Data!BB26)</f>
        <v>45</v>
      </c>
      <c r="T28" s="208" t="n">
        <f aca="false">IF(Data!BC26=65535,0,Data!BC26)</f>
        <v>45</v>
      </c>
      <c r="U28" s="215" t="n">
        <f aca="false">IF(Data!BD26=65535,0,Data!BD26)</f>
        <v>55</v>
      </c>
      <c r="V28" s="349" t="n">
        <f aca="false">IF(Data!BE26=65535,0,Data!BE26)</f>
        <v>49.1588785046729</v>
      </c>
    </row>
    <row r="29" customFormat="false" ht="14.65" hidden="false" customHeight="true" outlineLevel="0" collapsed="false">
      <c r="A29" s="270" t="s">
        <v>61</v>
      </c>
      <c r="B29" s="268" t="n">
        <f aca="false">Data_speed!B20</f>
        <v>0</v>
      </c>
      <c r="C29" s="268" t="n">
        <f aca="false">Data_speed!C20</f>
        <v>7</v>
      </c>
      <c r="D29" s="268" t="n">
        <f aca="false">Data_speed!D20</f>
        <v>95</v>
      </c>
      <c r="E29" s="268" t="n">
        <f aca="false">Data_speed!E20</f>
        <v>1721</v>
      </c>
      <c r="F29" s="268" t="n">
        <f aca="false">Data_speed!F20</f>
        <v>1196</v>
      </c>
      <c r="G29" s="268" t="n">
        <f aca="false">Data_speed!G20</f>
        <v>59</v>
      </c>
      <c r="H29" s="268" t="n">
        <f aca="false">Data_speed!H20</f>
        <v>2</v>
      </c>
      <c r="I29" s="268" t="n">
        <f aca="false">Data_speed!I20</f>
        <v>0</v>
      </c>
      <c r="J29" s="268" t="n">
        <f aca="false">Data_speed!J20</f>
        <v>0</v>
      </c>
      <c r="K29" s="268" t="n">
        <f aca="false">Data_speed!K20</f>
        <v>0</v>
      </c>
      <c r="L29" s="268" t="n">
        <f aca="false">Data_speed!L20</f>
        <v>0</v>
      </c>
      <c r="M29" s="268" t="n">
        <f aca="false">Data_speed!M20</f>
        <v>0</v>
      </c>
      <c r="N29" s="268" t="n">
        <f aca="false">Data_speed!N20</f>
        <v>0</v>
      </c>
      <c r="P29" s="308" t="n">
        <f aca="false">CV_C!U29</f>
        <v>440</v>
      </c>
      <c r="Q29" s="213"/>
      <c r="S29" s="347" t="n">
        <f aca="false">IF(Data!BB27=65535,0,Data!BB27)</f>
        <v>45</v>
      </c>
      <c r="T29" s="208" t="n">
        <f aca="false">IF(Data!BC27=65535,0,Data!BC27)</f>
        <v>45</v>
      </c>
      <c r="U29" s="215" t="n">
        <f aca="false">IF(Data!BD27=65535,0,Data!BD27)</f>
        <v>55</v>
      </c>
      <c r="V29" s="349" t="n">
        <f aca="false">IF(Data!BE27=65535,0,Data!BE27)</f>
        <v>48.9261363636364</v>
      </c>
    </row>
    <row r="30" customFormat="false" ht="14.65" hidden="false" customHeight="true" outlineLevel="0" collapsed="false">
      <c r="A30" s="271" t="s">
        <v>62</v>
      </c>
      <c r="B30" s="268" t="n">
        <f aca="false">Data_speed!B21</f>
        <v>0</v>
      </c>
      <c r="C30" s="268" t="n">
        <f aca="false">Data_speed!C21</f>
        <v>17</v>
      </c>
      <c r="D30" s="268" t="n">
        <f aca="false">Data_speed!D21</f>
        <v>103</v>
      </c>
      <c r="E30" s="268" t="n">
        <f aca="false">Data_speed!E21</f>
        <v>2571</v>
      </c>
      <c r="F30" s="268" t="n">
        <f aca="false">Data_speed!F21</f>
        <v>1393</v>
      </c>
      <c r="G30" s="268" t="n">
        <f aca="false">Data_speed!G21</f>
        <v>35</v>
      </c>
      <c r="H30" s="268" t="n">
        <f aca="false">Data_speed!H21</f>
        <v>1</v>
      </c>
      <c r="I30" s="268" t="n">
        <f aca="false">Data_speed!I21</f>
        <v>0</v>
      </c>
      <c r="J30" s="268" t="n">
        <f aca="false">Data_speed!J21</f>
        <v>0</v>
      </c>
      <c r="K30" s="268" t="n">
        <f aca="false">Data_speed!K21</f>
        <v>0</v>
      </c>
      <c r="L30" s="268" t="n">
        <f aca="false">Data_speed!L21</f>
        <v>1</v>
      </c>
      <c r="M30" s="268" t="n">
        <f aca="false">Data_speed!M21</f>
        <v>1</v>
      </c>
      <c r="N30" s="268" t="n">
        <f aca="false">Data_speed!N21</f>
        <v>0</v>
      </c>
      <c r="P30" s="308" t="n">
        <f aca="false">CV_C!U30</f>
        <v>588.857142857143</v>
      </c>
      <c r="Q30" s="213"/>
      <c r="S30" s="347" t="n">
        <f aca="false">IF(Data!BB28=65535,0,Data!BB28)</f>
        <v>45</v>
      </c>
      <c r="T30" s="208" t="n">
        <f aca="false">IF(Data!BC28=65535,0,Data!BC28)</f>
        <v>45</v>
      </c>
      <c r="U30" s="215" t="n">
        <f aca="false">IF(Data!BD28=65535,0,Data!BD28)</f>
        <v>55</v>
      </c>
      <c r="V30" s="349" t="n">
        <f aca="false">IF(Data!BE28=65535,0,Data!BE28)</f>
        <v>48.2502426006793</v>
      </c>
    </row>
    <row r="31" customFormat="false" ht="14.65" hidden="false" customHeight="true" outlineLevel="0" collapsed="false">
      <c r="A31" s="267" t="s">
        <v>63</v>
      </c>
      <c r="B31" s="268" t="n">
        <f aca="false">Data_speed!B22</f>
        <v>20</v>
      </c>
      <c r="C31" s="268" t="n">
        <f aca="false">Data_speed!C22</f>
        <v>133</v>
      </c>
      <c r="D31" s="268" t="n">
        <f aca="false">Data_speed!D22</f>
        <v>333</v>
      </c>
      <c r="E31" s="268" t="n">
        <f aca="false">Data_speed!E22</f>
        <v>3648</v>
      </c>
      <c r="F31" s="268" t="n">
        <f aca="false">Data_speed!F22</f>
        <v>1581</v>
      </c>
      <c r="G31" s="268" t="n">
        <f aca="false">Data_speed!G22</f>
        <v>45</v>
      </c>
      <c r="H31" s="268" t="n">
        <f aca="false">Data_speed!H22</f>
        <v>2</v>
      </c>
      <c r="I31" s="268" t="n">
        <f aca="false">Data_speed!I22</f>
        <v>1</v>
      </c>
      <c r="J31" s="268" t="n">
        <f aca="false">Data_speed!J22</f>
        <v>0</v>
      </c>
      <c r="K31" s="268" t="n">
        <f aca="false">Data_speed!K22</f>
        <v>0</v>
      </c>
      <c r="L31" s="268" t="n">
        <f aca="false">Data_speed!L22</f>
        <v>0</v>
      </c>
      <c r="M31" s="268" t="n">
        <f aca="false">Data_speed!M22</f>
        <v>1</v>
      </c>
      <c r="N31" s="268" t="n">
        <f aca="false">Data_speed!N22</f>
        <v>0</v>
      </c>
      <c r="P31" s="281" t="n">
        <f aca="false">CV_C!U31</f>
        <v>823.428571428572</v>
      </c>
      <c r="Q31" s="213"/>
      <c r="S31" s="350" t="n">
        <f aca="false">IF(Data!BB29=65535,0,Data!BB29)</f>
        <v>45</v>
      </c>
      <c r="T31" s="351" t="n">
        <f aca="false">IF(Data!BC29=65535,0,Data!BC29)</f>
        <v>45</v>
      </c>
      <c r="U31" s="352" t="n">
        <f aca="false">IF(Data!BD29=65535,0,Data!BD29)</f>
        <v>55</v>
      </c>
      <c r="V31" s="353" t="n">
        <f aca="false">IF(Data!BE29=65535,0,Data!BE29)</f>
        <v>46.7205933379598</v>
      </c>
    </row>
    <row r="32" customFormat="false" ht="14.65" hidden="false" customHeight="true" outlineLevel="0" collapsed="false">
      <c r="A32" s="267" t="s">
        <v>64</v>
      </c>
      <c r="B32" s="268" t="n">
        <f aca="false">Data_speed!B23</f>
        <v>15</v>
      </c>
      <c r="C32" s="268" t="n">
        <f aca="false">Data_speed!C23</f>
        <v>45</v>
      </c>
      <c r="D32" s="268" t="n">
        <f aca="false">Data_speed!D23</f>
        <v>153</v>
      </c>
      <c r="E32" s="268" t="n">
        <f aca="false">Data_speed!E23</f>
        <v>2503</v>
      </c>
      <c r="F32" s="268" t="n">
        <f aca="false">Data_speed!F23</f>
        <v>1575</v>
      </c>
      <c r="G32" s="268" t="n">
        <f aca="false">Data_speed!G23</f>
        <v>47</v>
      </c>
      <c r="H32" s="268" t="n">
        <f aca="false">Data_speed!H23</f>
        <v>0</v>
      </c>
      <c r="I32" s="268" t="n">
        <f aca="false">Data_speed!I23</f>
        <v>0</v>
      </c>
      <c r="J32" s="268" t="n">
        <f aca="false">Data_speed!J23</f>
        <v>0</v>
      </c>
      <c r="K32" s="268" t="n">
        <f aca="false">Data_speed!K23</f>
        <v>0</v>
      </c>
      <c r="L32" s="268" t="n">
        <f aca="false">Data_speed!L23</f>
        <v>0</v>
      </c>
      <c r="M32" s="268" t="n">
        <f aca="false">Data_speed!M23</f>
        <v>3</v>
      </c>
      <c r="N32" s="268" t="n">
        <f aca="false">Data_speed!N23</f>
        <v>0</v>
      </c>
      <c r="P32" s="308" t="n">
        <f aca="false">CV_C!U32</f>
        <v>620</v>
      </c>
      <c r="Q32" s="213"/>
      <c r="S32" s="347" t="n">
        <f aca="false">IF(Data!BB30=65535,0,Data!BB30)</f>
        <v>45</v>
      </c>
      <c r="T32" s="208" t="n">
        <f aca="false">IF(Data!BC30=65535,0,Data!BC30)</f>
        <v>45</v>
      </c>
      <c r="U32" s="215" t="n">
        <f aca="false">IF(Data!BD30=65535,0,Data!BD30)</f>
        <v>55</v>
      </c>
      <c r="V32" s="349" t="n">
        <f aca="false">IF(Data!BE30=65535,0,Data!BE30)</f>
        <v>48.2020271826768</v>
      </c>
    </row>
    <row r="33" customFormat="false" ht="14.65" hidden="false" customHeight="true" outlineLevel="0" collapsed="false">
      <c r="A33" s="270" t="s">
        <v>65</v>
      </c>
      <c r="B33" s="268" t="n">
        <f aca="false">Data_speed!B24</f>
        <v>0</v>
      </c>
      <c r="C33" s="268" t="n">
        <f aca="false">Data_speed!C24</f>
        <v>6</v>
      </c>
      <c r="D33" s="268" t="n">
        <f aca="false">Data_speed!D24</f>
        <v>33</v>
      </c>
      <c r="E33" s="268" t="n">
        <f aca="false">Data_speed!E24</f>
        <v>1171</v>
      </c>
      <c r="F33" s="268" t="n">
        <f aca="false">Data_speed!F24</f>
        <v>1094</v>
      </c>
      <c r="G33" s="268" t="n">
        <f aca="false">Data_speed!G24</f>
        <v>108</v>
      </c>
      <c r="H33" s="268" t="n">
        <f aca="false">Data_speed!H24</f>
        <v>1</v>
      </c>
      <c r="I33" s="268" t="n">
        <f aca="false">Data_speed!I24</f>
        <v>0</v>
      </c>
      <c r="J33" s="268" t="n">
        <f aca="false">Data_speed!J24</f>
        <v>0</v>
      </c>
      <c r="K33" s="268" t="n">
        <f aca="false">Data_speed!K24</f>
        <v>0</v>
      </c>
      <c r="L33" s="268" t="n">
        <f aca="false">Data_speed!L24</f>
        <v>0</v>
      </c>
      <c r="M33" s="268" t="n">
        <f aca="false">Data_speed!M24</f>
        <v>1</v>
      </c>
      <c r="N33" s="268" t="n">
        <f aca="false">Data_speed!N24</f>
        <v>0</v>
      </c>
      <c r="P33" s="308" t="n">
        <f aca="false">CV_C!U33</f>
        <v>344.857142857143</v>
      </c>
      <c r="Q33" s="213"/>
      <c r="S33" s="347" t="n">
        <f aca="false">IF(Data!BB31=65535,0,Data!BB31)</f>
        <v>45</v>
      </c>
      <c r="T33" s="208" t="n">
        <f aca="false">IF(Data!BC31=65535,0,Data!BC31)</f>
        <v>45</v>
      </c>
      <c r="U33" s="215" t="n">
        <f aca="false">IF(Data!BD31=65535,0,Data!BD31)</f>
        <v>55</v>
      </c>
      <c r="V33" s="349" t="n">
        <f aca="false">IF(Data!BE31=65535,0,Data!BE31)</f>
        <v>50.2796188898094</v>
      </c>
    </row>
    <row r="34" customFormat="false" ht="14.65" hidden="false" customHeight="true" outlineLevel="0" collapsed="false">
      <c r="A34" s="270" t="s">
        <v>66</v>
      </c>
      <c r="B34" s="268" t="n">
        <f aca="false">Data_speed!B25</f>
        <v>2</v>
      </c>
      <c r="C34" s="268" t="n">
        <f aca="false">Data_speed!C25</f>
        <v>3</v>
      </c>
      <c r="D34" s="268" t="n">
        <f aca="false">Data_speed!D25</f>
        <v>37</v>
      </c>
      <c r="E34" s="268" t="n">
        <f aca="false">Data_speed!E25</f>
        <v>819</v>
      </c>
      <c r="F34" s="268" t="n">
        <f aca="false">Data_speed!F25</f>
        <v>791</v>
      </c>
      <c r="G34" s="268" t="n">
        <f aca="false">Data_speed!G25</f>
        <v>57</v>
      </c>
      <c r="H34" s="268" t="n">
        <f aca="false">Data_speed!H25</f>
        <v>2</v>
      </c>
      <c r="I34" s="268" t="n">
        <f aca="false">Data_speed!I25</f>
        <v>0</v>
      </c>
      <c r="J34" s="268" t="n">
        <f aca="false">Data_speed!J25</f>
        <v>0</v>
      </c>
      <c r="K34" s="268" t="n">
        <f aca="false">Data_speed!K25</f>
        <v>0</v>
      </c>
      <c r="L34" s="268" t="n">
        <f aca="false">Data_speed!L25</f>
        <v>0</v>
      </c>
      <c r="M34" s="268" t="n">
        <f aca="false">Data_speed!M25</f>
        <v>0</v>
      </c>
      <c r="N34" s="268" t="n">
        <f aca="false">Data_speed!N25</f>
        <v>0</v>
      </c>
      <c r="P34" s="308" t="n">
        <f aca="false">CV_C!U34</f>
        <v>244.428571428571</v>
      </c>
      <c r="Q34" s="213"/>
      <c r="S34" s="347" t="n">
        <f aca="false">IF(Data!BB32=65535,0,Data!BB32)</f>
        <v>45</v>
      </c>
      <c r="T34" s="208" t="n">
        <f aca="false">IF(Data!BC32=65535,0,Data!BC32)</f>
        <v>45</v>
      </c>
      <c r="U34" s="215" t="n">
        <f aca="false">IF(Data!BD32=65535,0,Data!BD32)</f>
        <v>55</v>
      </c>
      <c r="V34" s="349" t="n">
        <f aca="false">IF(Data!BE32=65535,0,Data!BE32)</f>
        <v>50.0306838106371</v>
      </c>
    </row>
    <row r="35" customFormat="false" ht="14.65" hidden="false" customHeight="true" outlineLevel="0" collapsed="false">
      <c r="A35" s="270" t="s">
        <v>67</v>
      </c>
      <c r="B35" s="268" t="n">
        <f aca="false">Data_speed!B26</f>
        <v>0</v>
      </c>
      <c r="C35" s="268" t="n">
        <f aca="false">Data_speed!C26</f>
        <v>1</v>
      </c>
      <c r="D35" s="268" t="n">
        <f aca="false">Data_speed!D26</f>
        <v>48</v>
      </c>
      <c r="E35" s="268" t="n">
        <f aca="false">Data_speed!E26</f>
        <v>897</v>
      </c>
      <c r="F35" s="268" t="n">
        <f aca="false">Data_speed!F26</f>
        <v>591</v>
      </c>
      <c r="G35" s="268" t="n">
        <f aca="false">Data_speed!G26</f>
        <v>32</v>
      </c>
      <c r="H35" s="268" t="n">
        <f aca="false">Data_speed!H26</f>
        <v>0</v>
      </c>
      <c r="I35" s="268" t="n">
        <f aca="false">Data_speed!I26</f>
        <v>0</v>
      </c>
      <c r="J35" s="268" t="n">
        <f aca="false">Data_speed!J26</f>
        <v>0</v>
      </c>
      <c r="K35" s="268" t="n">
        <f aca="false">Data_speed!K26</f>
        <v>0</v>
      </c>
      <c r="L35" s="268" t="n">
        <f aca="false">Data_speed!L26</f>
        <v>0</v>
      </c>
      <c r="M35" s="268" t="n">
        <f aca="false">Data_speed!M26</f>
        <v>1</v>
      </c>
      <c r="N35" s="268" t="n">
        <f aca="false">Data_speed!N26</f>
        <v>0</v>
      </c>
      <c r="P35" s="308" t="n">
        <f aca="false">CV_C!U35</f>
        <v>224.285714285714</v>
      </c>
      <c r="Q35" s="213"/>
      <c r="S35" s="347" t="n">
        <f aca="false">IF(Data!BB33=65535,0,Data!BB33)</f>
        <v>45</v>
      </c>
      <c r="T35" s="208" t="n">
        <f aca="false">IF(Data!BC33=65535,0,Data!BC33)</f>
        <v>45</v>
      </c>
      <c r="U35" s="215" t="n">
        <f aca="false">IF(Data!BD33=65535,0,Data!BD33)</f>
        <v>55</v>
      </c>
      <c r="V35" s="349" t="n">
        <f aca="false">IF(Data!BE33=65535,0,Data!BE33)</f>
        <v>48.9028662420382</v>
      </c>
    </row>
    <row r="36" customFormat="false" ht="14.65" hidden="false" customHeight="true" outlineLevel="0" collapsed="false">
      <c r="A36" s="270" t="s">
        <v>68</v>
      </c>
      <c r="B36" s="268" t="n">
        <f aca="false">Data_speed!B27</f>
        <v>0</v>
      </c>
      <c r="C36" s="268" t="n">
        <f aca="false">Data_speed!C27</f>
        <v>2</v>
      </c>
      <c r="D36" s="268" t="n">
        <f aca="false">Data_speed!D27</f>
        <v>49</v>
      </c>
      <c r="E36" s="268" t="n">
        <f aca="false">Data_speed!E27</f>
        <v>733</v>
      </c>
      <c r="F36" s="268" t="n">
        <f aca="false">Data_speed!F27</f>
        <v>544</v>
      </c>
      <c r="G36" s="268" t="n">
        <f aca="false">Data_speed!G27</f>
        <v>33</v>
      </c>
      <c r="H36" s="268" t="n">
        <f aca="false">Data_speed!H27</f>
        <v>0</v>
      </c>
      <c r="I36" s="268" t="n">
        <f aca="false">Data_speed!I27</f>
        <v>0</v>
      </c>
      <c r="J36" s="268" t="n">
        <f aca="false">Data_speed!J27</f>
        <v>0</v>
      </c>
      <c r="K36" s="268" t="n">
        <f aca="false">Data_speed!K27</f>
        <v>0</v>
      </c>
      <c r="L36" s="268" t="n">
        <f aca="false">Data_speed!L27</f>
        <v>0</v>
      </c>
      <c r="M36" s="268" t="n">
        <f aca="false">Data_speed!M27</f>
        <v>0</v>
      </c>
      <c r="N36" s="268" t="n">
        <f aca="false">Data_speed!N27</f>
        <v>0</v>
      </c>
      <c r="P36" s="308" t="n">
        <f aca="false">CV_C!U36</f>
        <v>194.428571428571</v>
      </c>
      <c r="Q36" s="213"/>
      <c r="S36" s="347" t="n">
        <f aca="false">IF(Data!BB34=65535,0,Data!BB34)</f>
        <v>45</v>
      </c>
      <c r="T36" s="208" t="n">
        <f aca="false">IF(Data!BC34=65535,0,Data!BC34)</f>
        <v>45</v>
      </c>
      <c r="U36" s="215" t="n">
        <f aca="false">IF(Data!BD34=65535,0,Data!BD34)</f>
        <v>55</v>
      </c>
      <c r="V36" s="349" t="n">
        <f aca="false">IF(Data!BE34=65535,0,Data!BE34)</f>
        <v>49.0889052167524</v>
      </c>
    </row>
    <row r="37" customFormat="false" ht="14.65" hidden="false" customHeight="true" outlineLevel="0" collapsed="false">
      <c r="A37" s="273" t="s">
        <v>69</v>
      </c>
      <c r="B37" s="268" t="n">
        <f aca="false">Data_speed!B28</f>
        <v>0</v>
      </c>
      <c r="C37" s="268" t="n">
        <f aca="false">Data_speed!C28</f>
        <v>1</v>
      </c>
      <c r="D37" s="268" t="n">
        <f aca="false">Data_speed!D28</f>
        <v>14</v>
      </c>
      <c r="E37" s="268" t="n">
        <f aca="false">Data_speed!E28</f>
        <v>358</v>
      </c>
      <c r="F37" s="268" t="n">
        <f aca="false">Data_speed!F28</f>
        <v>377</v>
      </c>
      <c r="G37" s="268" t="n">
        <f aca="false">Data_speed!G28</f>
        <v>26</v>
      </c>
      <c r="H37" s="268" t="n">
        <f aca="false">Data_speed!H28</f>
        <v>1</v>
      </c>
      <c r="I37" s="268" t="n">
        <f aca="false">Data_speed!I28</f>
        <v>1</v>
      </c>
      <c r="J37" s="268" t="n">
        <f aca="false">Data_speed!J28</f>
        <v>0</v>
      </c>
      <c r="K37" s="268" t="n">
        <f aca="false">Data_speed!K28</f>
        <v>0</v>
      </c>
      <c r="L37" s="268" t="n">
        <f aca="false">Data_speed!L28</f>
        <v>0</v>
      </c>
      <c r="M37" s="268" t="n">
        <f aca="false">Data_speed!M28</f>
        <v>0</v>
      </c>
      <c r="N37" s="268" t="n">
        <f aca="false">Data_speed!N28</f>
        <v>0</v>
      </c>
      <c r="P37" s="287" t="n">
        <f aca="false">CV_C!U37</f>
        <v>111.142857142857</v>
      </c>
      <c r="Q37" s="213"/>
      <c r="S37" s="354" t="n">
        <f aca="false">IF(Data!BB35=65535,0,Data!BB35)</f>
        <v>45</v>
      </c>
      <c r="T37" s="355" t="n">
        <f aca="false">IF(Data!BC35=65535,0,Data!BC35)</f>
        <v>55</v>
      </c>
      <c r="U37" s="356" t="n">
        <f aca="false">IF(Data!BD35=65535,0,Data!BD35)</f>
        <v>55</v>
      </c>
      <c r="V37" s="357" t="n">
        <f aca="false">IF(Data!BE35=65535,0,Data!BE35)</f>
        <v>50.3952442159383</v>
      </c>
    </row>
    <row r="38" customFormat="false" ht="14.65" hidden="false" customHeight="true" outlineLevel="0" collapsed="false">
      <c r="S38" s="215"/>
      <c r="T38" s="215"/>
      <c r="U38" s="215"/>
      <c r="V38" s="215"/>
    </row>
    <row r="39" customFormat="false" ht="14.65" hidden="false" customHeight="true" outlineLevel="0" collapsed="false">
      <c r="M39" s="4"/>
      <c r="N39" s="4"/>
      <c r="S39" s="215"/>
      <c r="T39" s="215"/>
      <c r="U39" s="215"/>
      <c r="V39" s="215"/>
    </row>
    <row r="40" customFormat="false" ht="14.65" hidden="false" customHeight="true" outlineLevel="0" collapsed="false">
      <c r="A40" s="60" t="s">
        <v>276</v>
      </c>
      <c r="B40" s="358" t="n">
        <f aca="false">SUM(B14:B37)/Data_speed!$O$29</f>
        <v>0.00125400871638845</v>
      </c>
      <c r="C40" s="358" t="n">
        <f aca="false">SUM(C14:C37)/Data_speed!$O$29</f>
        <v>0.00696899925992928</v>
      </c>
      <c r="D40" s="358" t="n">
        <f aca="false">SUM(D14:D37)/Data_speed!$O$29</f>
        <v>0.0324603239865143</v>
      </c>
      <c r="E40" s="358" t="n">
        <f aca="false">SUM(E14:E37)/Data_speed!$O$29</f>
        <v>0.559637365348244</v>
      </c>
      <c r="F40" s="358" t="n">
        <f aca="false">SUM(F14:F37)/Data_speed!$O$29</f>
        <v>0.379245127867774</v>
      </c>
      <c r="G40" s="358" t="n">
        <f aca="false">SUM(G14:G37)/Data_speed!$O$29</f>
        <v>0.0191801661047611</v>
      </c>
      <c r="H40" s="358" t="n">
        <f aca="false">SUM(H14:H37)/Data_speed!$O$29</f>
        <v>0.000801743277690979</v>
      </c>
      <c r="I40" s="358" t="n">
        <f aca="false">SUM(I14:I37)/Data_speed!$O$29</f>
        <v>0.000205575199407943</v>
      </c>
      <c r="J40" s="358" t="n">
        <f aca="false">SUM(J14:J37)/Data_speed!$O$29</f>
        <v>4.11150398815887E-005</v>
      </c>
      <c r="K40" s="358" t="n">
        <f aca="false">SUM(K14:K37)/Data_speed!$O$29</f>
        <v>2.05575199407943E-005</v>
      </c>
      <c r="L40" s="358" t="n">
        <f aca="false">SUM(L14:L37)/Data_speed!$O$29</f>
        <v>2.05575199407943E-005</v>
      </c>
      <c r="M40" s="358" t="n">
        <f aca="false">SUM(M14:M37)/Data_speed!$O$29</f>
        <v>0.000164460159526355</v>
      </c>
      <c r="N40" s="358" t="n">
        <f aca="false">SUM(N14:N37)/Data_speed!$O$29</f>
        <v>0</v>
      </c>
      <c r="P40" s="320" t="n">
        <f aca="false">SUM(B40:M40)</f>
        <v>1</v>
      </c>
      <c r="Q40" s="334"/>
      <c r="S40" s="359" t="n">
        <f aca="false">Data!BB38</f>
        <v>45</v>
      </c>
      <c r="T40" s="360" t="n">
        <f aca="false">Data!BC38</f>
        <v>45</v>
      </c>
      <c r="U40" s="360" t="n">
        <f aca="false">Data!BD38</f>
        <v>55</v>
      </c>
      <c r="V40" s="361" t="n">
        <f aca="false">Data!BE38</f>
        <v>48.7040539429323</v>
      </c>
    </row>
    <row r="41" customFormat="false" ht="14.65" hidden="false" customHeight="true" outlineLevel="0" collapsed="false">
      <c r="A41" s="279" t="s">
        <v>279</v>
      </c>
      <c r="B41" s="362" t="n">
        <f aca="false">SUM(B20:B35)/Data_speed!$O$29</f>
        <v>0.00123345119644766</v>
      </c>
      <c r="C41" s="362" t="n">
        <f aca="false">SUM(C20:C35)/Data_speed!$O$29</f>
        <v>0.00680453910040293</v>
      </c>
      <c r="D41" s="362" t="n">
        <f aca="false">SUM(D20:D35)/Data_speed!$O$29</f>
        <v>0.0308773949510731</v>
      </c>
      <c r="E41" s="362" t="n">
        <f aca="false">SUM(E20:E35)/Data_speed!$O$29</f>
        <v>0.527793766959954</v>
      </c>
      <c r="F41" s="362" t="n">
        <f aca="false">SUM(F20:F35)/Data_speed!$O$29</f>
        <v>0.348778883315517</v>
      </c>
      <c r="G41" s="362" t="n">
        <f aca="false">SUM(G20:G35)/Data_speed!$O$29</f>
        <v>0.0156237151550037</v>
      </c>
      <c r="H41" s="362" t="n">
        <f aca="false">SUM(H20:H35)/Data_speed!$O$29</f>
        <v>0.000411150398815887</v>
      </c>
      <c r="I41" s="362" t="n">
        <f aca="false">SUM(I20:I35)/Data_speed!$O$29</f>
        <v>6.1672559822383E-005</v>
      </c>
      <c r="J41" s="362" t="n">
        <f aca="false">SUM(J20:J35)/Data_speed!$O$29</f>
        <v>0</v>
      </c>
      <c r="K41" s="362" t="n">
        <f aca="false">SUM(K20:K35)/Data_speed!$O$29</f>
        <v>2.05575199407943E-005</v>
      </c>
      <c r="L41" s="362" t="n">
        <f aca="false">SUM(L20:L35)/Data_speed!$O$29</f>
        <v>2.05575199407943E-005</v>
      </c>
      <c r="M41" s="362" t="n">
        <f aca="false">SUM(M20:M35)/Data_speed!$O$29</f>
        <v>0.000164460159526355</v>
      </c>
      <c r="N41" s="362" t="n">
        <f aca="false">SUM(N20:N35)/Data_speed!$O$29</f>
        <v>0</v>
      </c>
      <c r="P41" s="312" t="n">
        <f aca="false">SUM(B41:M41)</f>
        <v>0.931790148836444</v>
      </c>
      <c r="Q41" s="334"/>
      <c r="S41" s="363" t="n">
        <f aca="false">Data!BB39</f>
        <v>45</v>
      </c>
      <c r="T41" s="364" t="n">
        <f aca="false">Data!BC39</f>
        <v>45</v>
      </c>
      <c r="U41" s="364" t="n">
        <f aca="false">Data!BD39</f>
        <v>55</v>
      </c>
      <c r="V41" s="365" t="n">
        <f aca="false">Data!BE39</f>
        <v>48.5726183647355</v>
      </c>
    </row>
    <row r="42" customFormat="false" ht="14.65" hidden="false" customHeight="true" outlineLevel="0" collapsed="false">
      <c r="A42" s="283" t="s">
        <v>280</v>
      </c>
      <c r="B42" s="366" t="n">
        <f aca="false">B40-B41</f>
        <v>2.05575199407942E-005</v>
      </c>
      <c r="C42" s="285" t="n">
        <f aca="false">C40-C41</f>
        <v>0.000164460159526355</v>
      </c>
      <c r="D42" s="285" t="n">
        <f aca="false">D40-D41</f>
        <v>0.00158292903544116</v>
      </c>
      <c r="E42" s="285" t="n">
        <f aca="false">E40-E41</f>
        <v>0.0318435983882904</v>
      </c>
      <c r="F42" s="285" t="n">
        <f aca="false">F40-F41</f>
        <v>0.0304662445522572</v>
      </c>
      <c r="G42" s="285" t="n">
        <f aca="false">G40-G41</f>
        <v>0.00355645094975742</v>
      </c>
      <c r="H42" s="285" t="n">
        <f aca="false">H40-H41</f>
        <v>0.000390592878875092</v>
      </c>
      <c r="I42" s="285" t="n">
        <f aca="false">I40-I41</f>
        <v>0.00014390263958556</v>
      </c>
      <c r="J42" s="285" t="n">
        <f aca="false">J40-J41</f>
        <v>4.11150398815887E-005</v>
      </c>
      <c r="K42" s="285" t="n">
        <f aca="false">K40-K41</f>
        <v>0</v>
      </c>
      <c r="L42" s="285" t="n">
        <f aca="false">L40-L41</f>
        <v>0</v>
      </c>
      <c r="M42" s="335" t="n">
        <f aca="false">M40-M41</f>
        <v>0</v>
      </c>
      <c r="N42" s="335" t="n">
        <f aca="false">N40-N41</f>
        <v>0</v>
      </c>
      <c r="O42" s="367"/>
      <c r="P42" s="323" t="n">
        <f aca="false">P40-P41</f>
        <v>0.0682098511635557</v>
      </c>
      <c r="Q42" s="334"/>
      <c r="S42" s="368" t="n">
        <f aca="false">Data!BB40</f>
        <v>45</v>
      </c>
      <c r="T42" s="369" t="n">
        <f aca="false">Data!BC40</f>
        <v>55</v>
      </c>
      <c r="U42" s="369" t="n">
        <f aca="false">Data!BD40</f>
        <v>55</v>
      </c>
      <c r="V42" s="370" t="n">
        <f aca="false">Data!BE40</f>
        <v>50.499547920434</v>
      </c>
    </row>
    <row r="43" customFormat="false" ht="14.65" hidden="false" customHeight="true" outlineLevel="0" collapsed="false">
      <c r="B43" s="51"/>
      <c r="C43" s="51"/>
      <c r="D43" s="51"/>
      <c r="E43" s="51"/>
      <c r="F43" s="51"/>
      <c r="G43" s="51"/>
      <c r="H43" s="51"/>
      <c r="J43" s="51"/>
      <c r="V43" s="253"/>
    </row>
    <row r="44" customFormat="false" ht="14.65" hidden="false" customHeight="true" outlineLevel="0" collapsed="false">
      <c r="V44" s="253"/>
    </row>
    <row r="45" customFormat="false" ht="3" hidden="false" customHeight="true" outlineLevel="0" collapsed="false">
      <c r="V45" s="253"/>
    </row>
    <row r="46" customFormat="false" ht="14.65" hidden="false" customHeight="true" outlineLevel="0" collapsed="false">
      <c r="A46" s="257" t="s">
        <v>281</v>
      </c>
      <c r="B46" s="216" t="str">
        <f aca="false">B4</f>
        <v>Auvernier, carrefour giratoire de Brena</v>
      </c>
      <c r="V46" s="253"/>
    </row>
    <row r="47" customFormat="false" ht="26.25" hidden="false" customHeight="true" outlineLevel="0" collapsed="false">
      <c r="A47" s="340" t="str">
        <f aca="false">Data!BQ42&amp;" =&gt; avec un usage de "&amp;TEXT(Data!H4,0)&amp;" voie(s) : "&amp;Data!BQ43&amp;"  "&amp;Data!BQ44</f>
        <v>Vitesse moyenne spatiale = 49 km/h =&gt; avec un usage de 1 voie(s) : Densité critique Kc = 30 Veh/km  Débit max Q = 1474 Veh/h</v>
      </c>
      <c r="B47" s="340"/>
      <c r="C47" s="340"/>
      <c r="D47" s="340"/>
      <c r="E47" s="340"/>
      <c r="F47" s="340"/>
      <c r="G47" s="340"/>
      <c r="H47" s="340"/>
      <c r="I47" s="340"/>
      <c r="J47" s="340"/>
      <c r="K47" s="340"/>
      <c r="L47" s="340"/>
      <c r="M47" s="340"/>
      <c r="N47" s="340"/>
      <c r="O47" s="340"/>
      <c r="P47" s="340"/>
      <c r="Q47" s="340"/>
      <c r="R47" s="341"/>
      <c r="S47" s="341"/>
      <c r="T47" s="341"/>
      <c r="U47" s="341"/>
      <c r="V47" s="341"/>
    </row>
    <row r="48" customFormat="false" ht="20.45" hidden="false" customHeight="true" outlineLevel="0" collapsed="false">
      <c r="B48" s="289" t="str">
        <f aca="false">B12</f>
        <v>Distribution de la Vitesse par tranche horaire  -  Cumuls sur 7 jours (Lu - Di)</v>
      </c>
      <c r="C48" s="289"/>
      <c r="D48" s="289"/>
      <c r="E48" s="289"/>
      <c r="F48" s="289"/>
      <c r="G48" s="289"/>
      <c r="H48" s="289"/>
      <c r="I48" s="289"/>
      <c r="J48" s="289"/>
      <c r="K48" s="289"/>
      <c r="L48" s="289"/>
      <c r="M48" s="289"/>
      <c r="N48" s="374"/>
      <c r="P48" s="260" t="str">
        <f aca="false">P12</f>
        <v>THM</v>
      </c>
      <c r="Q48" s="332"/>
      <c r="R48" s="223"/>
      <c r="S48" s="27" t="str">
        <f aca="false">S12</f>
        <v>Vitesses caractéristiques</v>
      </c>
      <c r="T48" s="27"/>
      <c r="U48" s="27"/>
      <c r="V48" s="27"/>
    </row>
    <row r="49" customFormat="false" ht="14.65" hidden="false" customHeight="true" outlineLevel="0" collapsed="false">
      <c r="A49" s="262" t="s">
        <v>250</v>
      </c>
      <c r="B49" s="290" t="str">
        <f aca="false">B13</f>
        <v>30 km/h</v>
      </c>
      <c r="C49" s="186" t="str">
        <f aca="false">C13</f>
        <v>40 km/h</v>
      </c>
      <c r="D49" s="291" t="str">
        <f aca="false">D13</f>
        <v>50 km/h</v>
      </c>
      <c r="E49" s="186" t="str">
        <f aca="false">E13</f>
        <v>60 km/h</v>
      </c>
      <c r="F49" s="292" t="str">
        <f aca="false">F13</f>
        <v>70 km/h</v>
      </c>
      <c r="G49" s="186" t="str">
        <f aca="false">G13</f>
        <v>80 km/h</v>
      </c>
      <c r="H49" s="291" t="str">
        <f aca="false">H13</f>
        <v>90 km/h</v>
      </c>
      <c r="I49" s="371" t="str">
        <f aca="false">I13</f>
        <v>100 km/h</v>
      </c>
      <c r="J49" s="291" t="str">
        <f aca="false">J13</f>
        <v>110 km/h</v>
      </c>
      <c r="K49" s="186" t="str">
        <f aca="false">K13</f>
        <v>120 km/h</v>
      </c>
      <c r="L49" s="372" t="str">
        <f aca="false">L13</f>
        <v>130 km/h</v>
      </c>
      <c r="M49" s="293" t="str">
        <f aca="false">M13</f>
        <v>&gt; 130 km/h</v>
      </c>
      <c r="N49" s="293"/>
      <c r="P49" s="342" t="str">
        <f aca="false">P13</f>
        <v>Véh/h</v>
      </c>
      <c r="Q49" s="5"/>
      <c r="S49" s="343" t="str">
        <f aca="false">S13</f>
        <v>V15</v>
      </c>
      <c r="T49" s="344" t="str">
        <f aca="false">T13</f>
        <v>V50</v>
      </c>
      <c r="U49" s="345" t="str">
        <f aca="false">U13</f>
        <v>V85</v>
      </c>
      <c r="V49" s="373" t="str">
        <f aca="false">V13</f>
        <v>Vmt</v>
      </c>
    </row>
    <row r="50" customFormat="false" ht="14.65" hidden="false" customHeight="true" outlineLevel="0" collapsed="false">
      <c r="A50" s="267" t="s">
        <v>46</v>
      </c>
      <c r="B50" s="268" t="n">
        <f aca="false">Data_speed!B33</f>
        <v>0</v>
      </c>
      <c r="C50" s="268" t="n">
        <f aca="false">Data_speed!C33</f>
        <v>1</v>
      </c>
      <c r="D50" s="268" t="n">
        <f aca="false">Data_speed!D33</f>
        <v>6</v>
      </c>
      <c r="E50" s="268" t="n">
        <f aca="false">Data_speed!E33</f>
        <v>132</v>
      </c>
      <c r="F50" s="268" t="n">
        <f aca="false">Data_speed!F33</f>
        <v>125</v>
      </c>
      <c r="G50" s="268" t="n">
        <f aca="false">Data_speed!G33</f>
        <v>18</v>
      </c>
      <c r="H50" s="268" t="n">
        <f aca="false">Data_speed!H33</f>
        <v>0</v>
      </c>
      <c r="I50" s="268" t="n">
        <f aca="false">Data_speed!I33</f>
        <v>0</v>
      </c>
      <c r="J50" s="268" t="n">
        <f aca="false">Data_speed!J33</f>
        <v>0</v>
      </c>
      <c r="K50" s="268" t="n">
        <f aca="false">Data_speed!K33</f>
        <v>0</v>
      </c>
      <c r="L50" s="268" t="n">
        <f aca="false">Data_speed!L33</f>
        <v>0</v>
      </c>
      <c r="M50" s="268" t="n">
        <f aca="false">Data_speed!M33</f>
        <v>0</v>
      </c>
      <c r="N50" s="268" t="n">
        <f aca="false">Data_speed!N33</f>
        <v>0</v>
      </c>
      <c r="P50" s="268" t="n">
        <f aca="false">CV_C!AE14</f>
        <v>40.2857142857143</v>
      </c>
      <c r="Q50" s="213"/>
      <c r="S50" s="347" t="n">
        <f aca="false">IF(Data!BV12=65535,0,Data!BV12)</f>
        <v>45</v>
      </c>
      <c r="T50" s="208" t="n">
        <f aca="false">IF(Data!BW12=65535,0,Data!BW12)</f>
        <v>55</v>
      </c>
      <c r="U50" s="215" t="n">
        <f aca="false">IF(Data!BX12=65535,0,Data!BX12)</f>
        <v>55</v>
      </c>
      <c r="V50" s="348" t="n">
        <f aca="false">IF(Data!BY12=65535,0,Data!BY12)</f>
        <v>50.4166666666667</v>
      </c>
    </row>
    <row r="51" customFormat="false" ht="14.65" hidden="false" customHeight="true" outlineLevel="0" collapsed="false">
      <c r="A51" s="270" t="s">
        <v>47</v>
      </c>
      <c r="B51" s="268" t="n">
        <f aca="false">Data_speed!B34</f>
        <v>0</v>
      </c>
      <c r="C51" s="268" t="n">
        <f aca="false">Data_speed!C34</f>
        <v>0</v>
      </c>
      <c r="D51" s="268" t="n">
        <f aca="false">Data_speed!D34</f>
        <v>1</v>
      </c>
      <c r="E51" s="268" t="n">
        <f aca="false">Data_speed!E34</f>
        <v>58</v>
      </c>
      <c r="F51" s="268" t="n">
        <f aca="false">Data_speed!F34</f>
        <v>66</v>
      </c>
      <c r="G51" s="268" t="n">
        <f aca="false">Data_speed!G34</f>
        <v>12</v>
      </c>
      <c r="H51" s="268" t="n">
        <f aca="false">Data_speed!H34</f>
        <v>2</v>
      </c>
      <c r="I51" s="268" t="n">
        <f aca="false">Data_speed!I34</f>
        <v>0</v>
      </c>
      <c r="J51" s="268" t="n">
        <f aca="false">Data_speed!J34</f>
        <v>0</v>
      </c>
      <c r="K51" s="268" t="n">
        <f aca="false">Data_speed!K34</f>
        <v>0</v>
      </c>
      <c r="L51" s="268" t="n">
        <f aca="false">Data_speed!L34</f>
        <v>0</v>
      </c>
      <c r="M51" s="268" t="n">
        <f aca="false">Data_speed!M34</f>
        <v>0</v>
      </c>
      <c r="N51" s="268" t="n">
        <f aca="false">Data_speed!N34</f>
        <v>0</v>
      </c>
      <c r="P51" s="308" t="n">
        <f aca="false">CV_C!AE15</f>
        <v>19.8571428571429</v>
      </c>
      <c r="Q51" s="213"/>
      <c r="S51" s="347" t="n">
        <f aca="false">IF(Data!BV13=65535,0,Data!BV13)</f>
        <v>45</v>
      </c>
      <c r="T51" s="208" t="n">
        <f aca="false">IF(Data!BW13=65535,0,Data!BW13)</f>
        <v>55</v>
      </c>
      <c r="U51" s="215" t="n">
        <f aca="false">IF(Data!BX13=65535,0,Data!BX13)</f>
        <v>55</v>
      </c>
      <c r="V51" s="349" t="n">
        <f aca="false">IF(Data!BY13=65535,0,Data!BY13)</f>
        <v>51.8345323741007</v>
      </c>
    </row>
    <row r="52" customFormat="false" ht="14.65" hidden="false" customHeight="true" outlineLevel="0" collapsed="false">
      <c r="A52" s="270" t="s">
        <v>48</v>
      </c>
      <c r="B52" s="268" t="n">
        <f aca="false">Data_speed!B35</f>
        <v>0</v>
      </c>
      <c r="C52" s="268" t="n">
        <f aca="false">Data_speed!C35</f>
        <v>0</v>
      </c>
      <c r="D52" s="268" t="n">
        <f aca="false">Data_speed!D35</f>
        <v>3</v>
      </c>
      <c r="E52" s="268" t="n">
        <f aca="false">Data_speed!E35</f>
        <v>34</v>
      </c>
      <c r="F52" s="268" t="n">
        <f aca="false">Data_speed!F35</f>
        <v>40</v>
      </c>
      <c r="G52" s="268" t="n">
        <f aca="false">Data_speed!G35</f>
        <v>14</v>
      </c>
      <c r="H52" s="268" t="n">
        <f aca="false">Data_speed!H35</f>
        <v>1</v>
      </c>
      <c r="I52" s="268" t="n">
        <f aca="false">Data_speed!I35</f>
        <v>0</v>
      </c>
      <c r="J52" s="268" t="n">
        <f aca="false">Data_speed!J35</f>
        <v>0</v>
      </c>
      <c r="K52" s="268" t="n">
        <f aca="false">Data_speed!K35</f>
        <v>0</v>
      </c>
      <c r="L52" s="268" t="n">
        <f aca="false">Data_speed!L35</f>
        <v>0</v>
      </c>
      <c r="M52" s="268" t="n">
        <f aca="false">Data_speed!M35</f>
        <v>0</v>
      </c>
      <c r="N52" s="268" t="n">
        <f aca="false">Data_speed!N35</f>
        <v>0</v>
      </c>
      <c r="P52" s="308" t="n">
        <f aca="false">CV_C!AE16</f>
        <v>13.1428571428571</v>
      </c>
      <c r="Q52" s="213"/>
      <c r="S52" s="347" t="n">
        <f aca="false">IF(Data!BV14=65535,0,Data!BV14)</f>
        <v>45</v>
      </c>
      <c r="T52" s="208" t="n">
        <f aca="false">IF(Data!BW14=65535,0,Data!BW14)</f>
        <v>55</v>
      </c>
      <c r="U52" s="215" t="n">
        <f aca="false">IF(Data!BX14=65535,0,Data!BX14)</f>
        <v>65</v>
      </c>
      <c r="V52" s="349" t="n">
        <f aca="false">IF(Data!BY14=65535,0,Data!BY14)</f>
        <v>52.3913043478261</v>
      </c>
    </row>
    <row r="53" customFormat="false" ht="14.65" hidden="false" customHeight="true" outlineLevel="0" collapsed="false">
      <c r="A53" s="270" t="s">
        <v>49</v>
      </c>
      <c r="B53" s="268" t="n">
        <f aca="false">Data_speed!B36</f>
        <v>0</v>
      </c>
      <c r="C53" s="268" t="n">
        <f aca="false">Data_speed!C36</f>
        <v>0</v>
      </c>
      <c r="D53" s="268" t="n">
        <f aca="false">Data_speed!D36</f>
        <v>4</v>
      </c>
      <c r="E53" s="268" t="n">
        <f aca="false">Data_speed!E36</f>
        <v>31</v>
      </c>
      <c r="F53" s="268" t="n">
        <f aca="false">Data_speed!F36</f>
        <v>55</v>
      </c>
      <c r="G53" s="268" t="n">
        <f aca="false">Data_speed!G36</f>
        <v>11</v>
      </c>
      <c r="H53" s="268" t="n">
        <f aca="false">Data_speed!H36</f>
        <v>2</v>
      </c>
      <c r="I53" s="268" t="n">
        <f aca="false">Data_speed!I36</f>
        <v>1</v>
      </c>
      <c r="J53" s="268" t="n">
        <f aca="false">Data_speed!J36</f>
        <v>0</v>
      </c>
      <c r="K53" s="268" t="n">
        <f aca="false">Data_speed!K36</f>
        <v>0</v>
      </c>
      <c r="L53" s="268" t="n">
        <f aca="false">Data_speed!L36</f>
        <v>0</v>
      </c>
      <c r="M53" s="268" t="n">
        <f aca="false">Data_speed!M36</f>
        <v>0</v>
      </c>
      <c r="N53" s="268" t="n">
        <f aca="false">Data_speed!N36</f>
        <v>0</v>
      </c>
      <c r="P53" s="308" t="n">
        <f aca="false">CV_C!AE17</f>
        <v>14.8571428571429</v>
      </c>
      <c r="Q53" s="213"/>
      <c r="S53" s="347" t="n">
        <f aca="false">IF(Data!BV15=65535,0,Data!BV15)</f>
        <v>45</v>
      </c>
      <c r="T53" s="208" t="n">
        <f aca="false">IF(Data!BW15=65535,0,Data!BW15)</f>
        <v>55</v>
      </c>
      <c r="U53" s="215" t="n">
        <f aca="false">IF(Data!BX15=65535,0,Data!BX15)</f>
        <v>55</v>
      </c>
      <c r="V53" s="349" t="n">
        <f aca="false">IF(Data!BY15=65535,0,Data!BY15)</f>
        <v>52.9807692307692</v>
      </c>
    </row>
    <row r="54" customFormat="false" ht="14.65" hidden="false" customHeight="true" outlineLevel="0" collapsed="false">
      <c r="A54" s="270" t="s">
        <v>50</v>
      </c>
      <c r="B54" s="268" t="n">
        <f aca="false">Data_speed!B37</f>
        <v>0</v>
      </c>
      <c r="C54" s="268" t="n">
        <f aca="false">Data_speed!C37</f>
        <v>0</v>
      </c>
      <c r="D54" s="268" t="n">
        <f aca="false">Data_speed!D37</f>
        <v>9</v>
      </c>
      <c r="E54" s="268" t="n">
        <f aca="false">Data_speed!E37</f>
        <v>106</v>
      </c>
      <c r="F54" s="268" t="n">
        <f aca="false">Data_speed!F37</f>
        <v>153</v>
      </c>
      <c r="G54" s="268" t="n">
        <f aca="false">Data_speed!G37</f>
        <v>57</v>
      </c>
      <c r="H54" s="268" t="n">
        <f aca="false">Data_speed!H37</f>
        <v>4</v>
      </c>
      <c r="I54" s="268" t="n">
        <f aca="false">Data_speed!I37</f>
        <v>0</v>
      </c>
      <c r="J54" s="268" t="n">
        <f aca="false">Data_speed!J37</f>
        <v>0</v>
      </c>
      <c r="K54" s="268" t="n">
        <f aca="false">Data_speed!K37</f>
        <v>0</v>
      </c>
      <c r="L54" s="268" t="n">
        <f aca="false">Data_speed!L37</f>
        <v>0</v>
      </c>
      <c r="M54" s="268" t="n">
        <f aca="false">Data_speed!M37</f>
        <v>0</v>
      </c>
      <c r="N54" s="268" t="n">
        <f aca="false">Data_speed!N37</f>
        <v>0</v>
      </c>
      <c r="P54" s="308" t="n">
        <f aca="false">CV_C!AE18</f>
        <v>47</v>
      </c>
      <c r="Q54" s="213"/>
      <c r="S54" s="347" t="n">
        <f aca="false">IF(Data!BV16=65535,0,Data!BV16)</f>
        <v>45</v>
      </c>
      <c r="T54" s="208" t="n">
        <f aca="false">IF(Data!BW16=65535,0,Data!BW16)</f>
        <v>55</v>
      </c>
      <c r="U54" s="215" t="n">
        <f aca="false">IF(Data!BX16=65535,0,Data!BX16)</f>
        <v>65</v>
      </c>
      <c r="V54" s="349" t="n">
        <f aca="false">IF(Data!BY16=65535,0,Data!BY16)</f>
        <v>53.2066869300912</v>
      </c>
    </row>
    <row r="55" customFormat="false" ht="14.65" hidden="false" customHeight="true" outlineLevel="0" collapsed="false">
      <c r="A55" s="270" t="s">
        <v>51</v>
      </c>
      <c r="B55" s="268" t="n">
        <f aca="false">Data_speed!B38</f>
        <v>0</v>
      </c>
      <c r="C55" s="268" t="n">
        <f aca="false">Data_speed!C38</f>
        <v>0</v>
      </c>
      <c r="D55" s="268" t="n">
        <f aca="false">Data_speed!D38</f>
        <v>6</v>
      </c>
      <c r="E55" s="268" t="n">
        <f aca="false">Data_speed!E38</f>
        <v>259</v>
      </c>
      <c r="F55" s="268" t="n">
        <f aca="false">Data_speed!F38</f>
        <v>272</v>
      </c>
      <c r="G55" s="268" t="n">
        <f aca="false">Data_speed!G38</f>
        <v>61</v>
      </c>
      <c r="H55" s="268" t="n">
        <f aca="false">Data_speed!H38</f>
        <v>0</v>
      </c>
      <c r="I55" s="268" t="n">
        <f aca="false">Data_speed!I38</f>
        <v>0</v>
      </c>
      <c r="J55" s="268" t="n">
        <f aca="false">Data_speed!J38</f>
        <v>0</v>
      </c>
      <c r="K55" s="268" t="n">
        <f aca="false">Data_speed!K38</f>
        <v>0</v>
      </c>
      <c r="L55" s="268" t="n">
        <f aca="false">Data_speed!L38</f>
        <v>0</v>
      </c>
      <c r="M55" s="268" t="n">
        <f aca="false">Data_speed!M38</f>
        <v>0</v>
      </c>
      <c r="N55" s="268" t="n">
        <f aca="false">Data_speed!N38</f>
        <v>0</v>
      </c>
      <c r="P55" s="308" t="n">
        <f aca="false">CV_C!AE19</f>
        <v>85.4285714285714</v>
      </c>
      <c r="Q55" s="213"/>
      <c r="S55" s="347" t="n">
        <f aca="false">IF(Data!BV17=65535,0,Data!BV17)</f>
        <v>45</v>
      </c>
      <c r="T55" s="208" t="n">
        <f aca="false">IF(Data!BW17=65535,0,Data!BW17)</f>
        <v>55</v>
      </c>
      <c r="U55" s="215" t="n">
        <f aca="false">IF(Data!BX17=65535,0,Data!BX17)</f>
        <v>55</v>
      </c>
      <c r="V55" s="349" t="n">
        <f aca="false">IF(Data!BY17=65535,0,Data!BY17)</f>
        <v>51.4882943143813</v>
      </c>
    </row>
    <row r="56" customFormat="false" ht="14.65" hidden="false" customHeight="true" outlineLevel="0" collapsed="false">
      <c r="A56" s="271" t="s">
        <v>52</v>
      </c>
      <c r="B56" s="268" t="n">
        <f aca="false">Data_speed!B39</f>
        <v>0</v>
      </c>
      <c r="C56" s="268" t="n">
        <f aca="false">Data_speed!C39</f>
        <v>0</v>
      </c>
      <c r="D56" s="268" t="n">
        <f aca="false">Data_speed!D39</f>
        <v>33</v>
      </c>
      <c r="E56" s="268" t="n">
        <f aca="false">Data_speed!E39</f>
        <v>1058</v>
      </c>
      <c r="F56" s="268" t="n">
        <f aca="false">Data_speed!F39</f>
        <v>944</v>
      </c>
      <c r="G56" s="268" t="n">
        <f aca="false">Data_speed!G39</f>
        <v>101</v>
      </c>
      <c r="H56" s="268" t="n">
        <f aca="false">Data_speed!H39</f>
        <v>3</v>
      </c>
      <c r="I56" s="268" t="n">
        <f aca="false">Data_speed!I39</f>
        <v>1</v>
      </c>
      <c r="J56" s="268" t="n">
        <f aca="false">Data_speed!J39</f>
        <v>0</v>
      </c>
      <c r="K56" s="268" t="n">
        <f aca="false">Data_speed!K39</f>
        <v>0</v>
      </c>
      <c r="L56" s="268" t="n">
        <f aca="false">Data_speed!L39</f>
        <v>0</v>
      </c>
      <c r="M56" s="268" t="n">
        <f aca="false">Data_speed!M39</f>
        <v>0</v>
      </c>
      <c r="N56" s="268" t="n">
        <f aca="false">Data_speed!N39</f>
        <v>0</v>
      </c>
      <c r="P56" s="308" t="n">
        <f aca="false">CV_C!AE20</f>
        <v>305.714285714286</v>
      </c>
      <c r="Q56" s="213"/>
      <c r="S56" s="347" t="n">
        <f aca="false">IF(Data!BV18=65535,0,Data!BV18)</f>
        <v>45</v>
      </c>
      <c r="T56" s="208" t="n">
        <f aca="false">IF(Data!BW18=65535,0,Data!BW18)</f>
        <v>45</v>
      </c>
      <c r="U56" s="215" t="n">
        <f aca="false">IF(Data!BX18=65535,0,Data!BX18)</f>
        <v>55</v>
      </c>
      <c r="V56" s="349" t="n">
        <f aca="false">IF(Data!BY18=65535,0,Data!BY18)</f>
        <v>50.2616822429907</v>
      </c>
    </row>
    <row r="57" customFormat="false" ht="14.65" hidden="false" customHeight="true" outlineLevel="0" collapsed="false">
      <c r="A57" s="267" t="s">
        <v>53</v>
      </c>
      <c r="B57" s="268" t="n">
        <f aca="false">Data_speed!B40</f>
        <v>10</v>
      </c>
      <c r="C57" s="268" t="n">
        <f aca="false">Data_speed!C40</f>
        <v>14</v>
      </c>
      <c r="D57" s="268" t="n">
        <f aca="false">Data_speed!D40</f>
        <v>67</v>
      </c>
      <c r="E57" s="268" t="n">
        <f aca="false">Data_speed!E40</f>
        <v>1956</v>
      </c>
      <c r="F57" s="268" t="n">
        <f aca="false">Data_speed!F40</f>
        <v>1461</v>
      </c>
      <c r="G57" s="268" t="n">
        <f aca="false">Data_speed!G40</f>
        <v>78</v>
      </c>
      <c r="H57" s="268" t="n">
        <f aca="false">Data_speed!H40</f>
        <v>2</v>
      </c>
      <c r="I57" s="268" t="n">
        <f aca="false">Data_speed!I40</f>
        <v>0</v>
      </c>
      <c r="J57" s="268" t="n">
        <f aca="false">Data_speed!J40</f>
        <v>0</v>
      </c>
      <c r="K57" s="268" t="n">
        <f aca="false">Data_speed!K40</f>
        <v>0</v>
      </c>
      <c r="L57" s="268" t="n">
        <f aca="false">Data_speed!L40</f>
        <v>0</v>
      </c>
      <c r="M57" s="268" t="n">
        <f aca="false">Data_speed!M40</f>
        <v>0</v>
      </c>
      <c r="N57" s="268" t="n">
        <f aca="false">Data_speed!N40</f>
        <v>0</v>
      </c>
      <c r="P57" s="281" t="n">
        <f aca="false">CV_C!AE21</f>
        <v>512.428571428571</v>
      </c>
      <c r="Q57" s="213"/>
      <c r="S57" s="350" t="n">
        <f aca="false">IF(Data!BV19=65535,0,Data!BV19)</f>
        <v>45</v>
      </c>
      <c r="T57" s="351" t="n">
        <f aca="false">IF(Data!BW19=65535,0,Data!BW19)</f>
        <v>45</v>
      </c>
      <c r="U57" s="352" t="n">
        <f aca="false">IF(Data!BX19=65535,0,Data!BX19)</f>
        <v>55</v>
      </c>
      <c r="V57" s="353" t="n">
        <f aca="false">IF(Data!BY19=65535,0,Data!BY19)</f>
        <v>49.1583054626533</v>
      </c>
    </row>
    <row r="58" customFormat="false" ht="14.65" hidden="false" customHeight="true" outlineLevel="0" collapsed="false">
      <c r="A58" s="267" t="s">
        <v>54</v>
      </c>
      <c r="B58" s="268" t="n">
        <f aca="false">Data_speed!B41</f>
        <v>2</v>
      </c>
      <c r="C58" s="268" t="n">
        <f aca="false">Data_speed!C41</f>
        <v>20</v>
      </c>
      <c r="D58" s="268" t="n">
        <f aca="false">Data_speed!D41</f>
        <v>50</v>
      </c>
      <c r="E58" s="268" t="n">
        <f aca="false">Data_speed!E41</f>
        <v>1485</v>
      </c>
      <c r="F58" s="268" t="n">
        <f aca="false">Data_speed!F41</f>
        <v>1177</v>
      </c>
      <c r="G58" s="268" t="n">
        <f aca="false">Data_speed!G41</f>
        <v>80</v>
      </c>
      <c r="H58" s="268" t="n">
        <f aca="false">Data_speed!H41</f>
        <v>4</v>
      </c>
      <c r="I58" s="268" t="n">
        <f aca="false">Data_speed!I41</f>
        <v>0</v>
      </c>
      <c r="J58" s="268" t="n">
        <f aca="false">Data_speed!J41</f>
        <v>0</v>
      </c>
      <c r="K58" s="268" t="n">
        <f aca="false">Data_speed!K41</f>
        <v>0</v>
      </c>
      <c r="L58" s="268" t="n">
        <f aca="false">Data_speed!L41</f>
        <v>0</v>
      </c>
      <c r="M58" s="268" t="n">
        <f aca="false">Data_speed!M41</f>
        <v>0</v>
      </c>
      <c r="N58" s="268" t="n">
        <f aca="false">Data_speed!N41</f>
        <v>0</v>
      </c>
      <c r="P58" s="308" t="n">
        <f aca="false">CV_C!AE22</f>
        <v>402.571428571429</v>
      </c>
      <c r="Q58" s="213"/>
      <c r="S58" s="347" t="n">
        <f aca="false">IF(Data!BV20=65535,0,Data!BV20)</f>
        <v>45</v>
      </c>
      <c r="T58" s="208" t="n">
        <f aca="false">IF(Data!BW20=65535,0,Data!BW20)</f>
        <v>45</v>
      </c>
      <c r="U58" s="215" t="n">
        <f aca="false">IF(Data!BX20=65535,0,Data!BX20)</f>
        <v>55</v>
      </c>
      <c r="V58" s="349" t="n">
        <f aca="false">IF(Data!BY20=65535,0,Data!BY20)</f>
        <v>49.4268985095813</v>
      </c>
    </row>
    <row r="59" customFormat="false" ht="14.65" hidden="false" customHeight="true" outlineLevel="0" collapsed="false">
      <c r="A59" s="270" t="s">
        <v>55</v>
      </c>
      <c r="B59" s="268" t="n">
        <f aca="false">Data_speed!B42</f>
        <v>0</v>
      </c>
      <c r="C59" s="268" t="n">
        <f aca="false">Data_speed!C42</f>
        <v>6</v>
      </c>
      <c r="D59" s="268" t="n">
        <f aca="false">Data_speed!D42</f>
        <v>49</v>
      </c>
      <c r="E59" s="268" t="n">
        <f aca="false">Data_speed!E42</f>
        <v>1300</v>
      </c>
      <c r="F59" s="268" t="n">
        <f aca="false">Data_speed!F42</f>
        <v>1021</v>
      </c>
      <c r="G59" s="268" t="n">
        <f aca="false">Data_speed!G42</f>
        <v>96</v>
      </c>
      <c r="H59" s="268" t="n">
        <f aca="false">Data_speed!H42</f>
        <v>2</v>
      </c>
      <c r="I59" s="268" t="n">
        <f aca="false">Data_speed!I42</f>
        <v>0</v>
      </c>
      <c r="J59" s="268" t="n">
        <f aca="false">Data_speed!J42</f>
        <v>0</v>
      </c>
      <c r="K59" s="268" t="n">
        <f aca="false">Data_speed!K42</f>
        <v>0</v>
      </c>
      <c r="L59" s="268" t="n">
        <f aca="false">Data_speed!L42</f>
        <v>1</v>
      </c>
      <c r="M59" s="268" t="n">
        <f aca="false">Data_speed!M42</f>
        <v>0</v>
      </c>
      <c r="N59" s="268" t="n">
        <f aca="false">Data_speed!N42</f>
        <v>0</v>
      </c>
      <c r="P59" s="308" t="n">
        <f aca="false">CV_C!AE23</f>
        <v>353.571428571429</v>
      </c>
      <c r="Q59" s="213"/>
      <c r="S59" s="347" t="n">
        <f aca="false">IF(Data!BV21=65535,0,Data!BV21)</f>
        <v>45</v>
      </c>
      <c r="T59" s="208" t="n">
        <f aca="false">IF(Data!BW21=65535,0,Data!BW21)</f>
        <v>45</v>
      </c>
      <c r="U59" s="215" t="n">
        <f aca="false">IF(Data!BX21=65535,0,Data!BX21)</f>
        <v>55</v>
      </c>
      <c r="V59" s="349" t="n">
        <f aca="false">IF(Data!BY21=65535,0,Data!BY21)</f>
        <v>49.7010101010101</v>
      </c>
    </row>
    <row r="60" customFormat="false" ht="14.65" hidden="false" customHeight="true" outlineLevel="0" collapsed="false">
      <c r="A60" s="270" t="s">
        <v>56</v>
      </c>
      <c r="B60" s="268" t="n">
        <f aca="false">Data_speed!B43</f>
        <v>8</v>
      </c>
      <c r="C60" s="268" t="n">
        <f aca="false">Data_speed!C43</f>
        <v>24</v>
      </c>
      <c r="D60" s="268" t="n">
        <f aca="false">Data_speed!D43</f>
        <v>72</v>
      </c>
      <c r="E60" s="268" t="n">
        <f aca="false">Data_speed!E43</f>
        <v>1440</v>
      </c>
      <c r="F60" s="268" t="n">
        <f aca="false">Data_speed!F43</f>
        <v>1107</v>
      </c>
      <c r="G60" s="268" t="n">
        <f aca="false">Data_speed!G43</f>
        <v>61</v>
      </c>
      <c r="H60" s="268" t="n">
        <f aca="false">Data_speed!H43</f>
        <v>1</v>
      </c>
      <c r="I60" s="268" t="n">
        <f aca="false">Data_speed!I43</f>
        <v>1</v>
      </c>
      <c r="J60" s="268" t="n">
        <f aca="false">Data_speed!J43</f>
        <v>0</v>
      </c>
      <c r="K60" s="268" t="n">
        <f aca="false">Data_speed!K43</f>
        <v>0</v>
      </c>
      <c r="L60" s="268" t="n">
        <f aca="false">Data_speed!L43</f>
        <v>0</v>
      </c>
      <c r="M60" s="268" t="n">
        <f aca="false">Data_speed!M43</f>
        <v>0</v>
      </c>
      <c r="N60" s="268" t="n">
        <f aca="false">Data_speed!N43</f>
        <v>0</v>
      </c>
      <c r="P60" s="308" t="n">
        <f aca="false">CV_C!AE24</f>
        <v>387.714285714286</v>
      </c>
      <c r="Q60" s="213"/>
      <c r="S60" s="347" t="n">
        <f aca="false">IF(Data!BV22=65535,0,Data!BV22)</f>
        <v>45</v>
      </c>
      <c r="T60" s="208" t="n">
        <f aca="false">IF(Data!BW22=65535,0,Data!BW22)</f>
        <v>45</v>
      </c>
      <c r="U60" s="215" t="n">
        <f aca="false">IF(Data!BX22=65535,0,Data!BX22)</f>
        <v>55</v>
      </c>
      <c r="V60" s="349" t="n">
        <f aca="false">IF(Data!BY22=65535,0,Data!BY22)</f>
        <v>48.994104642594</v>
      </c>
    </row>
    <row r="61" customFormat="false" ht="14.65" hidden="false" customHeight="true" outlineLevel="0" collapsed="false">
      <c r="A61" s="270" t="s">
        <v>57</v>
      </c>
      <c r="B61" s="268" t="n">
        <f aca="false">Data_speed!B44</f>
        <v>0</v>
      </c>
      <c r="C61" s="268" t="n">
        <f aca="false">Data_speed!C44</f>
        <v>9</v>
      </c>
      <c r="D61" s="268" t="n">
        <f aca="false">Data_speed!D44</f>
        <v>85</v>
      </c>
      <c r="E61" s="268" t="n">
        <f aca="false">Data_speed!E44</f>
        <v>1807</v>
      </c>
      <c r="F61" s="268" t="n">
        <f aca="false">Data_speed!F44</f>
        <v>1406</v>
      </c>
      <c r="G61" s="268" t="n">
        <f aca="false">Data_speed!G44</f>
        <v>76</v>
      </c>
      <c r="H61" s="268" t="n">
        <f aca="false">Data_speed!H44</f>
        <v>3</v>
      </c>
      <c r="I61" s="268" t="n">
        <f aca="false">Data_speed!I44</f>
        <v>1</v>
      </c>
      <c r="J61" s="268" t="n">
        <f aca="false">Data_speed!J44</f>
        <v>0</v>
      </c>
      <c r="K61" s="268" t="n">
        <f aca="false">Data_speed!K44</f>
        <v>0</v>
      </c>
      <c r="L61" s="268" t="n">
        <f aca="false">Data_speed!L44</f>
        <v>0</v>
      </c>
      <c r="M61" s="268" t="n">
        <f aca="false">Data_speed!M44</f>
        <v>0</v>
      </c>
      <c r="N61" s="268" t="n">
        <f aca="false">Data_speed!N44</f>
        <v>0</v>
      </c>
      <c r="P61" s="308" t="n">
        <f aca="false">CV_C!AE25</f>
        <v>483.857142857143</v>
      </c>
      <c r="Q61" s="213"/>
      <c r="S61" s="347" t="n">
        <f aca="false">IF(Data!BV23=65535,0,Data!BV23)</f>
        <v>45</v>
      </c>
      <c r="T61" s="208" t="n">
        <f aca="false">IF(Data!BW23=65535,0,Data!BW23)</f>
        <v>45</v>
      </c>
      <c r="U61" s="215" t="n">
        <f aca="false">IF(Data!BX23=65535,0,Data!BX23)</f>
        <v>55</v>
      </c>
      <c r="V61" s="349" t="n">
        <f aca="false">IF(Data!BY23=65535,0,Data!BY23)</f>
        <v>49.3275760259817</v>
      </c>
    </row>
    <row r="62" customFormat="false" ht="14.65" hidden="false" customHeight="true" outlineLevel="0" collapsed="false">
      <c r="A62" s="306" t="s">
        <v>58</v>
      </c>
      <c r="B62" s="268" t="n">
        <f aca="false">Data_speed!B45</f>
        <v>1</v>
      </c>
      <c r="C62" s="268" t="n">
        <f aca="false">Data_speed!C45</f>
        <v>22</v>
      </c>
      <c r="D62" s="268" t="n">
        <f aca="false">Data_speed!D45</f>
        <v>80</v>
      </c>
      <c r="E62" s="268" t="n">
        <f aca="false">Data_speed!E45</f>
        <v>1297</v>
      </c>
      <c r="F62" s="268" t="n">
        <f aca="false">Data_speed!F45</f>
        <v>1347</v>
      </c>
      <c r="G62" s="268" t="n">
        <f aca="false">Data_speed!G45</f>
        <v>100</v>
      </c>
      <c r="H62" s="268" t="n">
        <f aca="false">Data_speed!H45</f>
        <v>5</v>
      </c>
      <c r="I62" s="268" t="n">
        <f aca="false">Data_speed!I45</f>
        <v>1</v>
      </c>
      <c r="J62" s="268" t="n">
        <f aca="false">Data_speed!J45</f>
        <v>0</v>
      </c>
      <c r="K62" s="268" t="n">
        <f aca="false">Data_speed!K45</f>
        <v>0</v>
      </c>
      <c r="L62" s="268" t="n">
        <f aca="false">Data_speed!L45</f>
        <v>0</v>
      </c>
      <c r="M62" s="268" t="n">
        <f aca="false">Data_speed!M45</f>
        <v>1</v>
      </c>
      <c r="N62" s="268" t="n">
        <f aca="false">Data_speed!N45</f>
        <v>0</v>
      </c>
      <c r="P62" s="308" t="n">
        <f aca="false">CV_C!AE26</f>
        <v>407.714285714286</v>
      </c>
      <c r="Q62" s="213"/>
      <c r="S62" s="347" t="n">
        <f aca="false">IF(Data!BV24=65535,0,Data!BV24)</f>
        <v>45</v>
      </c>
      <c r="T62" s="208" t="n">
        <f aca="false">IF(Data!BW24=65535,0,Data!BW24)</f>
        <v>55</v>
      </c>
      <c r="U62" s="215" t="n">
        <f aca="false">IF(Data!BX24=65535,0,Data!BX24)</f>
        <v>55</v>
      </c>
      <c r="V62" s="349" t="n">
        <f aca="false">IF(Data!BY24=65535,0,Data!BY24)</f>
        <v>50.0499299229152</v>
      </c>
    </row>
    <row r="63" customFormat="false" ht="14.65" hidden="false" customHeight="true" outlineLevel="0" collapsed="false">
      <c r="A63" s="270" t="s">
        <v>59</v>
      </c>
      <c r="B63" s="268" t="n">
        <f aca="false">Data_speed!B46</f>
        <v>0</v>
      </c>
      <c r="C63" s="268" t="n">
        <f aca="false">Data_speed!C46</f>
        <v>1</v>
      </c>
      <c r="D63" s="268" t="n">
        <f aca="false">Data_speed!D46</f>
        <v>49</v>
      </c>
      <c r="E63" s="268" t="n">
        <f aca="false">Data_speed!E46</f>
        <v>1606</v>
      </c>
      <c r="F63" s="268" t="n">
        <f aca="false">Data_speed!F46</f>
        <v>1445</v>
      </c>
      <c r="G63" s="268" t="n">
        <f aca="false">Data_speed!G46</f>
        <v>76</v>
      </c>
      <c r="H63" s="268" t="n">
        <f aca="false">Data_speed!H46</f>
        <v>3</v>
      </c>
      <c r="I63" s="268" t="n">
        <f aca="false">Data_speed!I46</f>
        <v>0</v>
      </c>
      <c r="J63" s="268" t="n">
        <f aca="false">Data_speed!J46</f>
        <v>0</v>
      </c>
      <c r="K63" s="268" t="n">
        <f aca="false">Data_speed!K46</f>
        <v>0</v>
      </c>
      <c r="L63" s="268" t="n">
        <f aca="false">Data_speed!L46</f>
        <v>0</v>
      </c>
      <c r="M63" s="268" t="n">
        <f aca="false">Data_speed!M46</f>
        <v>0</v>
      </c>
      <c r="N63" s="268" t="n">
        <f aca="false">Data_speed!N46</f>
        <v>0</v>
      </c>
      <c r="P63" s="308" t="n">
        <f aca="false">CV_C!AE27</f>
        <v>454.285714285714</v>
      </c>
      <c r="Q63" s="213"/>
      <c r="S63" s="347" t="n">
        <f aca="false">IF(Data!BV25=65535,0,Data!BV25)</f>
        <v>45</v>
      </c>
      <c r="T63" s="208" t="n">
        <f aca="false">IF(Data!BW25=65535,0,Data!BW25)</f>
        <v>45</v>
      </c>
      <c r="U63" s="215" t="n">
        <f aca="false">IF(Data!BX25=65535,0,Data!BX25)</f>
        <v>55</v>
      </c>
      <c r="V63" s="349" t="n">
        <f aca="false">IF(Data!BY25=65535,0,Data!BY25)</f>
        <v>49.8891509433962</v>
      </c>
    </row>
    <row r="64" customFormat="false" ht="14.65" hidden="false" customHeight="true" outlineLevel="0" collapsed="false">
      <c r="A64" s="270" t="s">
        <v>60</v>
      </c>
      <c r="B64" s="268" t="n">
        <f aca="false">Data_speed!B47</f>
        <v>2</v>
      </c>
      <c r="C64" s="268" t="n">
        <f aca="false">Data_speed!C47</f>
        <v>8</v>
      </c>
      <c r="D64" s="268" t="n">
        <f aca="false">Data_speed!D47</f>
        <v>69</v>
      </c>
      <c r="E64" s="268" t="n">
        <f aca="false">Data_speed!E47</f>
        <v>1513</v>
      </c>
      <c r="F64" s="268" t="n">
        <f aca="false">Data_speed!F47</f>
        <v>1139</v>
      </c>
      <c r="G64" s="268" t="n">
        <f aca="false">Data_speed!G47</f>
        <v>70</v>
      </c>
      <c r="H64" s="268" t="n">
        <f aca="false">Data_speed!H47</f>
        <v>1</v>
      </c>
      <c r="I64" s="268" t="n">
        <f aca="false">Data_speed!I47</f>
        <v>0</v>
      </c>
      <c r="J64" s="268" t="n">
        <f aca="false">Data_speed!J47</f>
        <v>0</v>
      </c>
      <c r="K64" s="268" t="n">
        <f aca="false">Data_speed!K47</f>
        <v>0</v>
      </c>
      <c r="L64" s="268" t="n">
        <f aca="false">Data_speed!L47</f>
        <v>0</v>
      </c>
      <c r="M64" s="268" t="n">
        <f aca="false">Data_speed!M47</f>
        <v>0</v>
      </c>
      <c r="N64" s="268" t="n">
        <f aca="false">Data_speed!N47</f>
        <v>0</v>
      </c>
      <c r="P64" s="308" t="n">
        <f aca="false">CV_C!AE28</f>
        <v>400.285714285714</v>
      </c>
      <c r="Q64" s="213"/>
      <c r="S64" s="347" t="n">
        <f aca="false">IF(Data!BV26=65535,0,Data!BV26)</f>
        <v>45</v>
      </c>
      <c r="T64" s="208" t="n">
        <f aca="false">IF(Data!BW26=65535,0,Data!BW26)</f>
        <v>45</v>
      </c>
      <c r="U64" s="215" t="n">
        <f aca="false">IF(Data!BX26=65535,0,Data!BX26)</f>
        <v>55</v>
      </c>
      <c r="V64" s="349" t="n">
        <f aca="false">IF(Data!BY26=65535,0,Data!BY26)</f>
        <v>49.2416131334761</v>
      </c>
    </row>
    <row r="65" customFormat="false" ht="14.65" hidden="false" customHeight="true" outlineLevel="0" collapsed="false">
      <c r="A65" s="270" t="s">
        <v>61</v>
      </c>
      <c r="B65" s="268" t="n">
        <f aca="false">Data_speed!B48</f>
        <v>0</v>
      </c>
      <c r="C65" s="268" t="n">
        <f aca="false">Data_speed!C48</f>
        <v>7</v>
      </c>
      <c r="D65" s="268" t="n">
        <f aca="false">Data_speed!D48</f>
        <v>56</v>
      </c>
      <c r="E65" s="268" t="n">
        <f aca="false">Data_speed!E48</f>
        <v>1541</v>
      </c>
      <c r="F65" s="268" t="n">
        <f aca="false">Data_speed!F48</f>
        <v>1272</v>
      </c>
      <c r="G65" s="268" t="n">
        <f aca="false">Data_speed!G48</f>
        <v>82</v>
      </c>
      <c r="H65" s="268" t="n">
        <f aca="false">Data_speed!H48</f>
        <v>2</v>
      </c>
      <c r="I65" s="268" t="n">
        <f aca="false">Data_speed!I48</f>
        <v>1</v>
      </c>
      <c r="J65" s="268" t="n">
        <f aca="false">Data_speed!J48</f>
        <v>0</v>
      </c>
      <c r="K65" s="268" t="n">
        <f aca="false">Data_speed!K48</f>
        <v>0</v>
      </c>
      <c r="L65" s="268" t="n">
        <f aca="false">Data_speed!L48</f>
        <v>0</v>
      </c>
      <c r="M65" s="268" t="n">
        <f aca="false">Data_speed!M48</f>
        <v>0</v>
      </c>
      <c r="N65" s="268" t="n">
        <f aca="false">Data_speed!N48</f>
        <v>0</v>
      </c>
      <c r="P65" s="308" t="n">
        <f aca="false">CV_C!AE29</f>
        <v>423</v>
      </c>
      <c r="Q65" s="213"/>
      <c r="S65" s="347" t="n">
        <f aca="false">IF(Data!BV27=65535,0,Data!BV27)</f>
        <v>45</v>
      </c>
      <c r="T65" s="208" t="n">
        <f aca="false">IF(Data!BW27=65535,0,Data!BW27)</f>
        <v>45</v>
      </c>
      <c r="U65" s="215" t="n">
        <f aca="false">IF(Data!BX27=65535,0,Data!BX27)</f>
        <v>55</v>
      </c>
      <c r="V65" s="349" t="n">
        <f aca="false">IF(Data!BY27=65535,0,Data!BY27)</f>
        <v>49.6411685241472</v>
      </c>
    </row>
    <row r="66" customFormat="false" ht="14.65" hidden="false" customHeight="true" outlineLevel="0" collapsed="false">
      <c r="A66" s="271" t="s">
        <v>62</v>
      </c>
      <c r="B66" s="268" t="n">
        <f aca="false">Data_speed!B49</f>
        <v>4</v>
      </c>
      <c r="C66" s="268" t="n">
        <f aca="false">Data_speed!C49</f>
        <v>21</v>
      </c>
      <c r="D66" s="268" t="n">
        <f aca="false">Data_speed!D49</f>
        <v>82</v>
      </c>
      <c r="E66" s="268" t="n">
        <f aca="false">Data_speed!E49</f>
        <v>1898</v>
      </c>
      <c r="F66" s="268" t="n">
        <f aca="false">Data_speed!F49</f>
        <v>1498</v>
      </c>
      <c r="G66" s="268" t="n">
        <f aca="false">Data_speed!G49</f>
        <v>75</v>
      </c>
      <c r="H66" s="268" t="n">
        <f aca="false">Data_speed!H49</f>
        <v>4</v>
      </c>
      <c r="I66" s="268" t="n">
        <f aca="false">Data_speed!I49</f>
        <v>0</v>
      </c>
      <c r="J66" s="268" t="n">
        <f aca="false">Data_speed!J49</f>
        <v>1</v>
      </c>
      <c r="K66" s="268" t="n">
        <f aca="false">Data_speed!K49</f>
        <v>0</v>
      </c>
      <c r="L66" s="268" t="n">
        <f aca="false">Data_speed!L49</f>
        <v>0</v>
      </c>
      <c r="M66" s="268" t="n">
        <f aca="false">Data_speed!M49</f>
        <v>3</v>
      </c>
      <c r="N66" s="268" t="n">
        <f aca="false">Data_speed!N49</f>
        <v>0</v>
      </c>
      <c r="P66" s="308" t="n">
        <f aca="false">CV_C!AE30</f>
        <v>512.142857142857</v>
      </c>
      <c r="Q66" s="213"/>
      <c r="S66" s="347" t="n">
        <f aca="false">IF(Data!BV28=65535,0,Data!BV28)</f>
        <v>45</v>
      </c>
      <c r="T66" s="208" t="n">
        <f aca="false">IF(Data!BW28=65535,0,Data!BW28)</f>
        <v>45</v>
      </c>
      <c r="U66" s="215" t="n">
        <f aca="false">IF(Data!BX28=65535,0,Data!BX28)</f>
        <v>55</v>
      </c>
      <c r="V66" s="349" t="n">
        <f aca="false">IF(Data!BY28=65535,0,Data!BY28)</f>
        <v>49.3133017289459</v>
      </c>
    </row>
    <row r="67" customFormat="false" ht="14.65" hidden="false" customHeight="true" outlineLevel="0" collapsed="false">
      <c r="A67" s="267" t="s">
        <v>63</v>
      </c>
      <c r="B67" s="268" t="n">
        <f aca="false">Data_speed!B50</f>
        <v>1</v>
      </c>
      <c r="C67" s="268" t="n">
        <f aca="false">Data_speed!C50</f>
        <v>6</v>
      </c>
      <c r="D67" s="268" t="n">
        <f aca="false">Data_speed!D50</f>
        <v>108</v>
      </c>
      <c r="E67" s="268" t="n">
        <f aca="false">Data_speed!E50</f>
        <v>2036</v>
      </c>
      <c r="F67" s="268" t="n">
        <f aca="false">Data_speed!F50</f>
        <v>1628</v>
      </c>
      <c r="G67" s="268" t="n">
        <f aca="false">Data_speed!G50</f>
        <v>98</v>
      </c>
      <c r="H67" s="268" t="n">
        <f aca="false">Data_speed!H50</f>
        <v>2</v>
      </c>
      <c r="I67" s="268" t="n">
        <f aca="false">Data_speed!I50</f>
        <v>1</v>
      </c>
      <c r="J67" s="268" t="n">
        <f aca="false">Data_speed!J50</f>
        <v>0</v>
      </c>
      <c r="K67" s="268" t="n">
        <f aca="false">Data_speed!K50</f>
        <v>0</v>
      </c>
      <c r="L67" s="268" t="n">
        <f aca="false">Data_speed!L50</f>
        <v>0</v>
      </c>
      <c r="M67" s="268" t="n">
        <f aca="false">Data_speed!M50</f>
        <v>0</v>
      </c>
      <c r="N67" s="268" t="n">
        <f aca="false">Data_speed!N50</f>
        <v>0</v>
      </c>
      <c r="P67" s="281" t="n">
        <f aca="false">CV_C!AE31</f>
        <v>554.142857142857</v>
      </c>
      <c r="Q67" s="213"/>
      <c r="S67" s="350" t="n">
        <f aca="false">IF(Data!BV29=65535,0,Data!BV29)</f>
        <v>45</v>
      </c>
      <c r="T67" s="351" t="n">
        <f aca="false">IF(Data!BW29=65535,0,Data!BW29)</f>
        <v>45</v>
      </c>
      <c r="U67" s="352" t="n">
        <f aca="false">IF(Data!BX29=65535,0,Data!BX29)</f>
        <v>55</v>
      </c>
      <c r="V67" s="353" t="n">
        <f aca="false">IF(Data!BY29=65535,0,Data!BY29)</f>
        <v>49.4052835051546</v>
      </c>
    </row>
    <row r="68" customFormat="false" ht="14.65" hidden="false" customHeight="true" outlineLevel="0" collapsed="false">
      <c r="A68" s="267" t="s">
        <v>64</v>
      </c>
      <c r="B68" s="268" t="n">
        <f aca="false">Data_speed!B51</f>
        <v>0</v>
      </c>
      <c r="C68" s="268" t="n">
        <f aca="false">Data_speed!C51</f>
        <v>2</v>
      </c>
      <c r="D68" s="268" t="n">
        <f aca="false">Data_speed!D51</f>
        <v>49</v>
      </c>
      <c r="E68" s="268" t="n">
        <f aca="false">Data_speed!E51</f>
        <v>1570</v>
      </c>
      <c r="F68" s="268" t="n">
        <f aca="false">Data_speed!F51</f>
        <v>1542</v>
      </c>
      <c r="G68" s="268" t="n">
        <f aca="false">Data_speed!G51</f>
        <v>100</v>
      </c>
      <c r="H68" s="268" t="n">
        <f aca="false">Data_speed!H51</f>
        <v>0</v>
      </c>
      <c r="I68" s="268" t="n">
        <f aca="false">Data_speed!I51</f>
        <v>0</v>
      </c>
      <c r="J68" s="268" t="n">
        <f aca="false">Data_speed!J51</f>
        <v>0</v>
      </c>
      <c r="K68" s="268" t="n">
        <f aca="false">Data_speed!K51</f>
        <v>0</v>
      </c>
      <c r="L68" s="268" t="n">
        <f aca="false">Data_speed!L51</f>
        <v>1</v>
      </c>
      <c r="M68" s="268" t="n">
        <f aca="false">Data_speed!M51</f>
        <v>0</v>
      </c>
      <c r="N68" s="268" t="n">
        <f aca="false">Data_speed!N51</f>
        <v>0</v>
      </c>
      <c r="P68" s="308" t="n">
        <f aca="false">CV_C!AE32</f>
        <v>466.285714285714</v>
      </c>
      <c r="Q68" s="213"/>
      <c r="S68" s="347" t="n">
        <f aca="false">IF(Data!BV30=65535,0,Data!BV30)</f>
        <v>45</v>
      </c>
      <c r="T68" s="208" t="n">
        <f aca="false">IF(Data!BW30=65535,0,Data!BW30)</f>
        <v>55</v>
      </c>
      <c r="U68" s="215" t="n">
        <f aca="false">IF(Data!BX30=65535,0,Data!BX30)</f>
        <v>55</v>
      </c>
      <c r="V68" s="349" t="n">
        <f aca="false">IF(Data!BY30=65535,0,Data!BY30)</f>
        <v>50.1945465686275</v>
      </c>
    </row>
    <row r="69" customFormat="false" ht="14.65" hidden="false" customHeight="true" outlineLevel="0" collapsed="false">
      <c r="A69" s="270" t="s">
        <v>65</v>
      </c>
      <c r="B69" s="268" t="n">
        <f aca="false">Data_speed!B52</f>
        <v>3</v>
      </c>
      <c r="C69" s="268" t="n">
        <f aca="false">Data_speed!C52</f>
        <v>10</v>
      </c>
      <c r="D69" s="268" t="n">
        <f aca="false">Data_speed!D52</f>
        <v>35</v>
      </c>
      <c r="E69" s="268" t="n">
        <f aca="false">Data_speed!E52</f>
        <v>1015</v>
      </c>
      <c r="F69" s="268" t="n">
        <f aca="false">Data_speed!F52</f>
        <v>1152</v>
      </c>
      <c r="G69" s="268" t="n">
        <f aca="false">Data_speed!G52</f>
        <v>87</v>
      </c>
      <c r="H69" s="268" t="n">
        <f aca="false">Data_speed!H52</f>
        <v>2</v>
      </c>
      <c r="I69" s="268" t="n">
        <f aca="false">Data_speed!I52</f>
        <v>1</v>
      </c>
      <c r="J69" s="268" t="n">
        <f aca="false">Data_speed!J52</f>
        <v>0</v>
      </c>
      <c r="K69" s="268" t="n">
        <f aca="false">Data_speed!K52</f>
        <v>0</v>
      </c>
      <c r="L69" s="268" t="n">
        <f aca="false">Data_speed!L52</f>
        <v>0</v>
      </c>
      <c r="M69" s="268" t="n">
        <f aca="false">Data_speed!M52</f>
        <v>1</v>
      </c>
      <c r="N69" s="268" t="n">
        <f aca="false">Data_speed!N52</f>
        <v>0</v>
      </c>
      <c r="P69" s="308" t="n">
        <f aca="false">CV_C!AE33</f>
        <v>329.285714285714</v>
      </c>
      <c r="Q69" s="213"/>
      <c r="S69" s="347" t="n">
        <f aca="false">IF(Data!BV31=65535,0,Data!BV31)</f>
        <v>45</v>
      </c>
      <c r="T69" s="208" t="n">
        <f aca="false">IF(Data!BW31=65535,0,Data!BW31)</f>
        <v>55</v>
      </c>
      <c r="U69" s="215" t="n">
        <f aca="false">IF(Data!BX31=65535,0,Data!BX31)</f>
        <v>55</v>
      </c>
      <c r="V69" s="349" t="n">
        <f aca="false">IF(Data!BY31=65535,0,Data!BY31)</f>
        <v>50.536643538595</v>
      </c>
    </row>
    <row r="70" customFormat="false" ht="14.65" hidden="false" customHeight="true" outlineLevel="0" collapsed="false">
      <c r="A70" s="270" t="s">
        <v>66</v>
      </c>
      <c r="B70" s="268" t="n">
        <f aca="false">Data_speed!B53</f>
        <v>0</v>
      </c>
      <c r="C70" s="268" t="n">
        <f aca="false">Data_speed!C53</f>
        <v>1</v>
      </c>
      <c r="D70" s="268" t="n">
        <f aca="false">Data_speed!D53</f>
        <v>40</v>
      </c>
      <c r="E70" s="268" t="n">
        <f aca="false">Data_speed!E53</f>
        <v>662</v>
      </c>
      <c r="F70" s="268" t="n">
        <f aca="false">Data_speed!F53</f>
        <v>739</v>
      </c>
      <c r="G70" s="268" t="n">
        <f aca="false">Data_speed!G53</f>
        <v>62</v>
      </c>
      <c r="H70" s="268" t="n">
        <f aca="false">Data_speed!H53</f>
        <v>4</v>
      </c>
      <c r="I70" s="268" t="n">
        <f aca="false">Data_speed!I53</f>
        <v>0</v>
      </c>
      <c r="J70" s="268" t="n">
        <f aca="false">Data_speed!J53</f>
        <v>0</v>
      </c>
      <c r="K70" s="268" t="n">
        <f aca="false">Data_speed!K53</f>
        <v>0</v>
      </c>
      <c r="L70" s="268" t="n">
        <f aca="false">Data_speed!L53</f>
        <v>0</v>
      </c>
      <c r="M70" s="268" t="n">
        <f aca="false">Data_speed!M53</f>
        <v>0</v>
      </c>
      <c r="N70" s="268" t="n">
        <f aca="false">Data_speed!N53</f>
        <v>0</v>
      </c>
      <c r="P70" s="308" t="n">
        <f aca="false">CV_C!AE34</f>
        <v>215.428571428571</v>
      </c>
      <c r="Q70" s="213"/>
      <c r="S70" s="347" t="n">
        <f aca="false">IF(Data!BV32=65535,0,Data!BV32)</f>
        <v>45</v>
      </c>
      <c r="T70" s="208" t="n">
        <f aca="false">IF(Data!BW32=65535,0,Data!BW32)</f>
        <v>55</v>
      </c>
      <c r="U70" s="215" t="n">
        <f aca="false">IF(Data!BX32=65535,0,Data!BX32)</f>
        <v>55</v>
      </c>
      <c r="V70" s="349" t="n">
        <f aca="false">IF(Data!BY32=65535,0,Data!BY32)</f>
        <v>50.5222148541114</v>
      </c>
    </row>
    <row r="71" customFormat="false" ht="14.65" hidden="false" customHeight="true" outlineLevel="0" collapsed="false">
      <c r="A71" s="270" t="s">
        <v>67</v>
      </c>
      <c r="B71" s="268" t="n">
        <f aca="false">Data_speed!B54</f>
        <v>0</v>
      </c>
      <c r="C71" s="268" t="n">
        <f aca="false">Data_speed!C54</f>
        <v>2</v>
      </c>
      <c r="D71" s="268" t="n">
        <f aca="false">Data_speed!D54</f>
        <v>24</v>
      </c>
      <c r="E71" s="268" t="n">
        <f aca="false">Data_speed!E54</f>
        <v>651</v>
      </c>
      <c r="F71" s="268" t="n">
        <f aca="false">Data_speed!F54</f>
        <v>507</v>
      </c>
      <c r="G71" s="268" t="n">
        <f aca="false">Data_speed!G54</f>
        <v>36</v>
      </c>
      <c r="H71" s="268" t="n">
        <f aca="false">Data_speed!H54</f>
        <v>3</v>
      </c>
      <c r="I71" s="268" t="n">
        <f aca="false">Data_speed!I54</f>
        <v>0</v>
      </c>
      <c r="J71" s="268" t="n">
        <f aca="false">Data_speed!J54</f>
        <v>0</v>
      </c>
      <c r="K71" s="268" t="n">
        <f aca="false">Data_speed!K54</f>
        <v>0</v>
      </c>
      <c r="L71" s="268" t="n">
        <f aca="false">Data_speed!L54</f>
        <v>0</v>
      </c>
      <c r="M71" s="268" t="n">
        <f aca="false">Data_speed!M54</f>
        <v>0</v>
      </c>
      <c r="N71" s="268" t="n">
        <f aca="false">Data_speed!N54</f>
        <v>0</v>
      </c>
      <c r="P71" s="308" t="n">
        <f aca="false">CV_C!AE35</f>
        <v>174.714285714286</v>
      </c>
      <c r="Q71" s="213"/>
      <c r="S71" s="347" t="n">
        <f aca="false">IF(Data!BV33=65535,0,Data!BV33)</f>
        <v>45</v>
      </c>
      <c r="T71" s="208" t="n">
        <f aca="false">IF(Data!BW33=65535,0,Data!BW33)</f>
        <v>45</v>
      </c>
      <c r="U71" s="215" t="n">
        <f aca="false">IF(Data!BX33=65535,0,Data!BX33)</f>
        <v>55</v>
      </c>
      <c r="V71" s="349" t="n">
        <f aca="false">IF(Data!BY33=65535,0,Data!BY33)</f>
        <v>49.5748160261652</v>
      </c>
    </row>
    <row r="72" customFormat="false" ht="14.65" hidden="false" customHeight="true" outlineLevel="0" collapsed="false">
      <c r="A72" s="270" t="s">
        <v>68</v>
      </c>
      <c r="B72" s="268" t="n">
        <f aca="false">Data_speed!B55</f>
        <v>0</v>
      </c>
      <c r="C72" s="268" t="n">
        <f aca="false">Data_speed!C55</f>
        <v>0</v>
      </c>
      <c r="D72" s="268" t="n">
        <f aca="false">Data_speed!D55</f>
        <v>13</v>
      </c>
      <c r="E72" s="268" t="n">
        <f aca="false">Data_speed!E55</f>
        <v>535</v>
      </c>
      <c r="F72" s="268" t="n">
        <f aca="false">Data_speed!F55</f>
        <v>504</v>
      </c>
      <c r="G72" s="268" t="n">
        <f aca="false">Data_speed!G55</f>
        <v>44</v>
      </c>
      <c r="H72" s="268" t="n">
        <f aca="false">Data_speed!H55</f>
        <v>6</v>
      </c>
      <c r="I72" s="268" t="n">
        <f aca="false">Data_speed!I55</f>
        <v>0</v>
      </c>
      <c r="J72" s="268" t="n">
        <f aca="false">Data_speed!J55</f>
        <v>0</v>
      </c>
      <c r="K72" s="268" t="n">
        <f aca="false">Data_speed!K55</f>
        <v>0</v>
      </c>
      <c r="L72" s="268" t="n">
        <f aca="false">Data_speed!L55</f>
        <v>0</v>
      </c>
      <c r="M72" s="268" t="n">
        <f aca="false">Data_speed!M55</f>
        <v>0</v>
      </c>
      <c r="N72" s="268" t="n">
        <f aca="false">Data_speed!N55</f>
        <v>0</v>
      </c>
      <c r="P72" s="308" t="n">
        <f aca="false">CV_C!AE36</f>
        <v>157.428571428571</v>
      </c>
      <c r="Q72" s="213"/>
      <c r="S72" s="347" t="n">
        <f aca="false">IF(Data!BV34=65535,0,Data!BV34)</f>
        <v>45</v>
      </c>
      <c r="T72" s="208" t="n">
        <f aca="false">IF(Data!BW34=65535,0,Data!BW34)</f>
        <v>55</v>
      </c>
      <c r="U72" s="215" t="n">
        <f aca="false">IF(Data!BX34=65535,0,Data!BX34)</f>
        <v>55</v>
      </c>
      <c r="V72" s="349" t="n">
        <f aca="false">IF(Data!BY34=65535,0,Data!BY34)</f>
        <v>50.4174228675136</v>
      </c>
    </row>
    <row r="73" customFormat="false" ht="14.65" hidden="false" customHeight="true" outlineLevel="0" collapsed="false">
      <c r="A73" s="273" t="s">
        <v>69</v>
      </c>
      <c r="B73" s="268" t="n">
        <f aca="false">Data_speed!B56</f>
        <v>0</v>
      </c>
      <c r="C73" s="268" t="n">
        <f aca="false">Data_speed!C56</f>
        <v>1</v>
      </c>
      <c r="D73" s="268" t="n">
        <f aca="false">Data_speed!D56</f>
        <v>8</v>
      </c>
      <c r="E73" s="268" t="n">
        <f aca="false">Data_speed!E56</f>
        <v>287</v>
      </c>
      <c r="F73" s="268" t="n">
        <f aca="false">Data_speed!F56</f>
        <v>311</v>
      </c>
      <c r="G73" s="268" t="n">
        <f aca="false">Data_speed!G56</f>
        <v>31</v>
      </c>
      <c r="H73" s="268" t="n">
        <f aca="false">Data_speed!H56</f>
        <v>3</v>
      </c>
      <c r="I73" s="268" t="n">
        <f aca="false">Data_speed!I56</f>
        <v>1</v>
      </c>
      <c r="J73" s="268" t="n">
        <f aca="false">Data_speed!J56</f>
        <v>0</v>
      </c>
      <c r="K73" s="268" t="n">
        <f aca="false">Data_speed!K56</f>
        <v>0</v>
      </c>
      <c r="L73" s="268" t="n">
        <f aca="false">Data_speed!L56</f>
        <v>0</v>
      </c>
      <c r="M73" s="268" t="n">
        <f aca="false">Data_speed!M56</f>
        <v>0</v>
      </c>
      <c r="N73" s="268" t="n">
        <f aca="false">Data_speed!N56</f>
        <v>0</v>
      </c>
      <c r="P73" s="287" t="n">
        <f aca="false">CV_C!AE37</f>
        <v>91.7142857142857</v>
      </c>
      <c r="Q73" s="213"/>
      <c r="S73" s="354" t="n">
        <f aca="false">IF(Data!BV35=65535,0,Data!BV35)</f>
        <v>45</v>
      </c>
      <c r="T73" s="355" t="n">
        <f aca="false">IF(Data!BW35=65535,0,Data!BW35)</f>
        <v>55</v>
      </c>
      <c r="U73" s="356" t="n">
        <f aca="false">IF(Data!BX35=65535,0,Data!BX35)</f>
        <v>55</v>
      </c>
      <c r="V73" s="357" t="n">
        <f aca="false">IF(Data!BY35=65535,0,Data!BY35)</f>
        <v>50.8528037383178</v>
      </c>
    </row>
    <row r="74" customFormat="false" ht="14.65" hidden="false" customHeight="true" outlineLevel="0" collapsed="false">
      <c r="S74" s="215"/>
      <c r="T74" s="215"/>
      <c r="U74" s="215"/>
      <c r="V74" s="215"/>
    </row>
    <row r="75" customFormat="false" ht="14.65" hidden="false" customHeight="true" outlineLevel="0" collapsed="false">
      <c r="M75" s="4"/>
      <c r="N75" s="4"/>
      <c r="S75" s="215"/>
      <c r="T75" s="215"/>
      <c r="U75" s="215"/>
      <c r="V75" s="215"/>
    </row>
    <row r="76" customFormat="false" ht="14.65" hidden="false" customHeight="true" outlineLevel="0" collapsed="false">
      <c r="A76" s="60" t="s">
        <v>276</v>
      </c>
      <c r="B76" s="358" t="n">
        <f aca="false">SUM(B50:B73)/Data_speed!$O$57</f>
        <v>0.000646183349314212</v>
      </c>
      <c r="C76" s="358" t="n">
        <f aca="false">SUM(C50:C73)/Data_speed!$O$57</f>
        <v>0.00323091674657106</v>
      </c>
      <c r="D76" s="358" t="n">
        <f aca="false">SUM(D50:D73)/Data_speed!$O$57</f>
        <v>0.0208029349230833</v>
      </c>
      <c r="E76" s="358" t="n">
        <f aca="false">SUM(E50:E73)/Data_speed!$O$57</f>
        <v>0.506044941009714</v>
      </c>
      <c r="F76" s="358" t="n">
        <f aca="false">SUM(F50:F73)/Data_speed!$O$57</f>
        <v>0.435881936048693</v>
      </c>
      <c r="G76" s="358" t="n">
        <f aca="false">SUM(G50:G73)/Data_speed!$O$57</f>
        <v>0.0318088964855964</v>
      </c>
      <c r="H76" s="358" t="n">
        <f aca="false">SUM(H50:H73)/Data_speed!$O$57</f>
        <v>0.00122983282611415</v>
      </c>
      <c r="I76" s="358" t="n">
        <f aca="false">SUM(I50:I73)/Data_speed!$O$57</f>
        <v>0.000187601617542836</v>
      </c>
      <c r="J76" s="358" t="n">
        <f aca="false">SUM(J50:J73)/Data_speed!$O$57</f>
        <v>2.08446241714262E-005</v>
      </c>
      <c r="K76" s="358" t="n">
        <f aca="false">SUM(K50:K73)/Data_speed!$O$57</f>
        <v>0</v>
      </c>
      <c r="L76" s="358" t="n">
        <f aca="false">SUM(L50:L73)/Data_speed!$O$57</f>
        <v>4.16892483428524E-005</v>
      </c>
      <c r="M76" s="358" t="n">
        <f aca="false">SUM(M50:M73)/Data_speed!$O$57</f>
        <v>0.000104223120857131</v>
      </c>
      <c r="N76" s="358" t="n">
        <f aca="false">SUM(N50:N73)/Data_speed!$O$57</f>
        <v>0</v>
      </c>
      <c r="P76" s="320" t="n">
        <f aca="false">SUM(B76:M76)</f>
        <v>1</v>
      </c>
      <c r="Q76" s="334"/>
      <c r="S76" s="359" t="n">
        <f aca="false">IF(Data!BV38&gt;=999,0,Data!BV38)</f>
        <v>45</v>
      </c>
      <c r="T76" s="360" t="n">
        <f aca="false">IF(Data!BW38&gt;=999,0,Data!BW38)</f>
        <v>45</v>
      </c>
      <c r="U76" s="360" t="n">
        <f aca="false">IF(Data!BX38&gt;=999,0,Data!BX38)</f>
        <v>55</v>
      </c>
      <c r="V76" s="361" t="n">
        <f aca="false">IF(Data!BY38&gt;=999,0,Data!BY38)</f>
        <v>49.7499687330638</v>
      </c>
    </row>
    <row r="77" customFormat="false" ht="14.65" hidden="false" customHeight="true" outlineLevel="0" collapsed="false">
      <c r="A77" s="279" t="s">
        <v>279</v>
      </c>
      <c r="B77" s="362" t="n">
        <f aca="false">SUM(B56:B71)/Data_speed!$O$57</f>
        <v>0.000646183349314212</v>
      </c>
      <c r="C77" s="362" t="n">
        <f aca="false">SUM(C56:C71)/Data_speed!$O$57</f>
        <v>0.00318922749822821</v>
      </c>
      <c r="D77" s="362" t="n">
        <f aca="false">SUM(D56:D71)/Data_speed!$O$57</f>
        <v>0.019760703714512</v>
      </c>
      <c r="E77" s="362" t="n">
        <f aca="false">SUM(E56:E71)/Data_speed!$O$57</f>
        <v>0.475986992954517</v>
      </c>
      <c r="F77" s="362" t="n">
        <f aca="false">SUM(F56:F71)/Data_speed!$O$57</f>
        <v>0.404073039563097</v>
      </c>
      <c r="G77" s="362" t="n">
        <f aca="false">SUM(G56:G71)/Data_speed!$O$57</f>
        <v>0.0266394296910827</v>
      </c>
      <c r="H77" s="362" t="n">
        <f aca="false">SUM(H56:H71)/Data_speed!$O$57</f>
        <v>0.000854629591028474</v>
      </c>
      <c r="I77" s="362" t="n">
        <f aca="false">SUM(I56:I71)/Data_speed!$O$57</f>
        <v>0.000145912369199983</v>
      </c>
      <c r="J77" s="362" t="n">
        <f aca="false">SUM(J56:J71)/Data_speed!$O$57</f>
        <v>2.08446241714262E-005</v>
      </c>
      <c r="K77" s="362" t="n">
        <f aca="false">SUM(K56:K71)/Data_speed!$O$57</f>
        <v>0</v>
      </c>
      <c r="L77" s="362" t="n">
        <f aca="false">SUM(L56:L71)/Data_speed!$O$57</f>
        <v>4.16892483428524E-005</v>
      </c>
      <c r="M77" s="362" t="n">
        <f aca="false">SUM(M56:M71)/Data_speed!$O$57</f>
        <v>0.000104223120857131</v>
      </c>
      <c r="N77" s="362" t="n">
        <f aca="false">SUM(N56:N71)/Data_speed!$O$57</f>
        <v>0</v>
      </c>
      <c r="P77" s="312" t="n">
        <f aca="false">SUM(B77:M77)</f>
        <v>0.931462875724351</v>
      </c>
      <c r="Q77" s="334"/>
      <c r="S77" s="363" t="n">
        <f aca="false">IF(Data!BV39&gt;=999,0,Data!BV39)</f>
        <v>45</v>
      </c>
      <c r="T77" s="364" t="n">
        <f aca="false">IF(Data!BW39&gt;=999,0,Data!BW39)</f>
        <v>45</v>
      </c>
      <c r="U77" s="364" t="n">
        <f aca="false">IF(Data!BX39&gt;=999,0,Data!BX39)</f>
        <v>55</v>
      </c>
      <c r="V77" s="365" t="n">
        <f aca="false">IF(Data!BY39&gt;=999,0,Data!BY39)</f>
        <v>49.645302779394</v>
      </c>
    </row>
    <row r="78" customFormat="false" ht="14.65" hidden="false" customHeight="true" outlineLevel="0" collapsed="false">
      <c r="A78" s="283" t="s">
        <v>280</v>
      </c>
      <c r="B78" s="366" t="n">
        <f aca="false">B76-B77</f>
        <v>0</v>
      </c>
      <c r="C78" s="285" t="n">
        <f aca="false">C76-C77</f>
        <v>4.16892483428525E-005</v>
      </c>
      <c r="D78" s="285" t="n">
        <f aca="false">D76-D77</f>
        <v>0.00104223120857131</v>
      </c>
      <c r="E78" s="285" t="n">
        <f aca="false">E76-E77</f>
        <v>0.0300579480551966</v>
      </c>
      <c r="F78" s="285" t="n">
        <f aca="false">F76-F77</f>
        <v>0.0318088964855963</v>
      </c>
      <c r="G78" s="285" t="n">
        <f aca="false">G76-G77</f>
        <v>0.0051694667945137</v>
      </c>
      <c r="H78" s="285" t="n">
        <f aca="false">H76-H77</f>
        <v>0.000375203235085671</v>
      </c>
      <c r="I78" s="285" t="n">
        <f aca="false">I76-I77</f>
        <v>4.16892483428524E-005</v>
      </c>
      <c r="J78" s="285" t="n">
        <f aca="false">J76-J77</f>
        <v>0</v>
      </c>
      <c r="K78" s="285" t="n">
        <f aca="false">K76-K77</f>
        <v>0</v>
      </c>
      <c r="L78" s="285" t="n">
        <f aca="false">L76-L77</f>
        <v>0</v>
      </c>
      <c r="M78" s="335" t="n">
        <f aca="false">M76-M77</f>
        <v>0</v>
      </c>
      <c r="N78" s="335" t="n">
        <f aca="false">N76-N77</f>
        <v>0</v>
      </c>
      <c r="O78" s="367"/>
      <c r="P78" s="323" t="n">
        <f aca="false">P76-P77</f>
        <v>0.0685371242756494</v>
      </c>
      <c r="Q78" s="334"/>
      <c r="S78" s="368" t="n">
        <f aca="false">IF(Data!BV40&gt;=999,0,Data!BV40)</f>
        <v>45</v>
      </c>
      <c r="T78" s="369" t="n">
        <f aca="false">IF(Data!BW40&gt;=999,0,Data!BW40)</f>
        <v>55</v>
      </c>
      <c r="U78" s="369" t="n">
        <f aca="false">IF(Data!BX40&gt;=999,0,Data!BX40)</f>
        <v>55</v>
      </c>
      <c r="V78" s="370" t="n">
        <f aca="false">IF(Data!BY40&gt;=999,0,Data!BY40)</f>
        <v>51.1724452554745</v>
      </c>
    </row>
    <row r="79" customFormat="false" ht="23.45" hidden="false" customHeight="true" outlineLevel="0" collapsed="false">
      <c r="V79" s="125"/>
    </row>
  </sheetData>
  <mergeCells count="8">
    <mergeCell ref="A5:Q5"/>
    <mergeCell ref="A6:Q6"/>
    <mergeCell ref="A11:Q11"/>
    <mergeCell ref="B12:M12"/>
    <mergeCell ref="S12:V12"/>
    <mergeCell ref="A47:Q47"/>
    <mergeCell ref="B48:M48"/>
    <mergeCell ref="S48:V48"/>
  </mergeCells>
  <conditionalFormatting sqref="A15:A25 C15:V25 B15:B37 A14:V14 C26:N37">
    <cfRule type="expression" priority="2" aboveAverage="0" equalAverage="0" bottom="0" percent="0" rank="0" text="" dxfId="3">
      <formula>$P14&gt;=MAX($P$14:$P$25)</formula>
    </cfRule>
  </conditionalFormatting>
  <conditionalFormatting sqref="O26:V37 A26:A37">
    <cfRule type="expression" priority="3" aboveAverage="0" equalAverage="0" bottom="0" percent="0" rank="0" text="" dxfId="2">
      <formula>$P26&gt;=MAX($P$26:$P$37)</formula>
    </cfRule>
  </conditionalFormatting>
  <conditionalFormatting sqref="A51:A61 C51:V61 B51:B73 A50:V50 C62:N73">
    <cfRule type="expression" priority="4" aboveAverage="0" equalAverage="0" bottom="0" percent="0" rank="0" text="" dxfId="3">
      <formula>$P50&gt;=MAX($P$50:$P$61)</formula>
    </cfRule>
  </conditionalFormatting>
  <conditionalFormatting sqref="O62:V73 A62:A73">
    <cfRule type="expression" priority="5" aboveAverage="0" equalAverage="0" bottom="0" percent="0" rank="0" text="" dxfId="2">
      <formula>$P62&gt;=MAX($P$62:$P$73)</formula>
    </cfRule>
  </conditionalFormatting>
  <printOptions headings="false" gridLines="false" gridLinesSet="true" horizontalCentered="true" verticalCentered="false"/>
  <pageMargins left="0.669444444444444" right="0.669444444444444" top="1.25972222222222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Neuchâtel_x005F_x005F_x000a_Département du développement_x005F_x005F_x000a_territorial et de l'environnement&amp;CComptage hebdomadaire&amp;R&amp;8 Service des ponts et chaussées_x005F_x005F_x000a_Bureau signalisation et circulation_x005F_x005F_x000a_Neuchâtel, le &amp;D</oddHeader>
    <oddFooter>&amp;L&amp;6 &amp;F&amp;R&amp;8 Page: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2002-06-21T07:13:22Z</dcterms:created>
  <dc:creator>Grellet Pierre</dc:creator>
  <dc:description/>
  <dc:language>it-CH</dc:language>
  <cp:lastModifiedBy/>
  <cp:lastPrinted>2017-07-20T16:31:15Z</cp:lastPrinted>
  <dcterms:modified xsi:type="dcterms:W3CDTF">2019-02-27T08:09:46Z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